
<file path=[Content_Types].xml><?xml version="1.0" encoding="utf-8"?>
<Types xmlns="http://schemas.openxmlformats.org/package/2006/content-types">
  <Default Extension="bin" ContentType="application/vnd.openxmlformats-officedocument.spreadsheetml.printerSettings"/>
  <Default Extension="png" ContentType="image/png"/>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activeX/activeX2.xml" ContentType="application/vnd.ms-office.activeX+xml"/>
  <Override PartName="/xl/drawings/drawing2.xml" ContentType="application/vnd.openxmlformats-officedocument.drawing+xml"/>
  <Override PartName="/xl/activeX/activeX3.xml" ContentType="application/vnd.ms-office.activeX+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0" yWindow="-15" windowWidth="19245" windowHeight="5955" tabRatio="890"/>
  </bookViews>
  <sheets>
    <sheet name="Contents&amp;Notes" sheetId="34" r:id="rId1"/>
    <sheet name="board_comparison" sheetId="15" r:id="rId2"/>
    <sheet name="ED_comparison" sheetId="35" r:id="rId3"/>
    <sheet name="Trend" sheetId="32" r:id="rId4"/>
    <sheet name="Overview" sheetId="37" r:id="rId5"/>
    <sheet name="inputdata" sheetId="5" r:id="rId6"/>
    <sheet name="inputdataWeek" sheetId="36" r:id="rId7"/>
    <sheet name="Lookups" sheetId="28" state="hidden" r:id="rId8"/>
  </sheets>
  <definedNames>
    <definedName name="_xlnm._FilterDatabase" localSheetId="5" hidden="1">inputdata!$A$1:$K$2039</definedName>
    <definedName name="_xlnm._FilterDatabase" localSheetId="6" hidden="1">inputdataWeek!$A$1:$L$61</definedName>
    <definedName name="_xlnm._FilterDatabase" localSheetId="4" hidden="1">Overview!$A$1:$H$811</definedName>
    <definedName name="All_Attendances">INDIRECT(Lookups!$K$11)</definedName>
    <definedName name="All_AttendancesW">INDIRECT(Lookups!$K$29)</definedName>
    <definedName name="Comparison_Lookup">INDIRECT(Lookups!$K$22)</definedName>
    <definedName name="Comparison_Lookup_ED">INDIRECT(Lookups!$K$23)</definedName>
    <definedName name="Comparison_Lookup_EDW">INDIRECT(Lookups!$K$41)</definedName>
    <definedName name="Comparison_LookupW">INDIRECT(Lookups!$K$40)</definedName>
    <definedName name="data_source" localSheetId="6">inputdataWeek!$A$1:$H$1</definedName>
    <definedName name="data_source">inputdata!$A$1:$H$1</definedName>
    <definedName name="date_range">INDIRECT(Lookups!$J$10)</definedName>
    <definedName name="date_range_board">INDIRECT(Lookups!$K$10)</definedName>
    <definedName name="date_range_boardW">INDIRECT(Lookups!$K$28)</definedName>
    <definedName name="date_range_dest" localSheetId="6">INDIRECT(Lookups!#REF!)</definedName>
    <definedName name="date_range_dest">INDIRECT(Lookups!#REF!)</definedName>
    <definedName name="date_rangeW">INDIRECT(Lookups!$J$28)</definedName>
    <definedName name="MonthDate">'Contents&amp;Notes'!$E$21</definedName>
    <definedName name="_xlnm.Print_Area" localSheetId="1">board_comparison!$A$1:$N$93</definedName>
    <definedName name="_xlnm.Print_Area" localSheetId="0">'Contents&amp;Notes'!$A$1:$M$34</definedName>
    <definedName name="_xlnm.Print_Area" localSheetId="2">ED_comparison!$A$1:$O$173</definedName>
    <definedName name="_xlnm.Print_Area" localSheetId="3">Trend!$A$1:$O$78</definedName>
    <definedName name="_xlnm.Print_Titles" localSheetId="1">board_comparison!$1:$5</definedName>
    <definedName name="_xlnm.Print_Titles" localSheetId="2">ED_comparison!$1:$5</definedName>
    <definedName name="_xlnm.Print_Titles" localSheetId="3">Trend!$1:$5</definedName>
    <definedName name="rolling_average_att" localSheetId="6">Trend!#REF!,Trend!#REF!,Trend!#REF!,Trend!#REF!,Trend!#REF!,Trend!#REF!,Trend!#REF!,Trend!#REF!</definedName>
    <definedName name="rolling_average_att">Trend!#REF!,Trend!#REF!,Trend!#REF!,Trend!#REF!,Trend!#REF!,Trend!#REF!,Trend!#REF!,Trend!#REF!</definedName>
    <definedName name="site_level_range">INDIRECT(Lookups!$J$9)</definedName>
    <definedName name="site_level_range_board">INDIRECT(Lookups!$K$9)</definedName>
    <definedName name="site_level_range_boardW">INDIRECT(Lookups!$K$27)</definedName>
    <definedName name="site_level_range_dest" localSheetId="6">INDIRECT(Lookups!#REF!)</definedName>
    <definedName name="site_level_range_dest">INDIRECT(Lookups!#REF!)</definedName>
    <definedName name="site_level_range_location">INDIRECT(Lookups!$N$9)</definedName>
    <definedName name="site_level_range_locationW">INDIRECT(Lookups!$N$27)</definedName>
    <definedName name="site_level_rangeW">INDIRECT(Lookups!$J$27)</definedName>
    <definedName name="site_lookup">Lookups!$B$4:$B$48</definedName>
    <definedName name="Site_lookup_Episode">Lookups!$B$51:$B$129</definedName>
    <definedName name="sum_dest_adm" localSheetId="6">INDIRECT(Lookups!#REF!)</definedName>
    <definedName name="sum_dest_adm">INDIRECT(Lookups!#REF!)</definedName>
    <definedName name="sum_dest_other" localSheetId="6">INDIRECT(Lookups!#REF!)</definedName>
    <definedName name="sum_dest_other">INDIRECT(Lookups!#REF!)</definedName>
    <definedName name="sum_dest_res" localSheetId="6">INDIRECT(Lookups!#REF!)</definedName>
    <definedName name="sum_dest_res">INDIRECT(Lookups!#REF!)</definedName>
    <definedName name="sum_dest_tran" localSheetId="6">INDIRECT(Lookups!#REF!)</definedName>
    <definedName name="sum_dest_tran">INDIRECT(Lookups!#REF!)</definedName>
    <definedName name="sum_dest_unknown" localSheetId="6">INDIRECT(Lookups!#REF!)</definedName>
    <definedName name="sum_dest_unknown">INDIRECT(Lookups!#REF!)</definedName>
    <definedName name="Sum_over_12">INDIRECT(Lookups!$J$16)</definedName>
    <definedName name="Sum_over_12W">INDIRECT(Lookups!$J$34)</definedName>
    <definedName name="sum_over_4">INDIRECT(Lookups!$J$14)</definedName>
    <definedName name="sum_over_4_board">INDIRECT(Lookups!$K$13)</definedName>
    <definedName name="Sum_over_4_epi">INDIRECT(Lookups!$J$14)</definedName>
    <definedName name="sum_over_4_tot">INDIRECT(Lookups!$J$13)</definedName>
    <definedName name="sum_over_4W">INDIRECT(Lookups!$J$32)</definedName>
    <definedName name="Sum_over_8">INDIRECT(Lookups!$J$15)</definedName>
    <definedName name="Sum_over_8W">INDIRECT(Lookups!$J$33)</definedName>
    <definedName name="sum_range">INDIRECT(Lookups!$J$11)</definedName>
    <definedName name="sum_range_board">INDIRECT(Lookups!$K$11)</definedName>
    <definedName name="sum_range_dest" localSheetId="6">INDIRECT(Lookups!#REF!)</definedName>
    <definedName name="sum_range_dest">INDIRECT(Lookups!#REF!)</definedName>
    <definedName name="sum_rangeW">INDIRECT(Lookups!$J$29)</definedName>
    <definedName name="Sum_total_epi">INDIRECT(Lookups!$J$29)</definedName>
    <definedName name="sum_total_epi_dest" localSheetId="6">INDIRECT(Lookups!#REF!)</definedName>
    <definedName name="sum_total_epi_dest">INDIRECT(Lookups!#REF!)</definedName>
  </definedNames>
  <calcPr calcId="125725"/>
</workbook>
</file>

<file path=xl/calcChain.xml><?xml version="1.0" encoding="utf-8"?>
<calcChain xmlns="http://schemas.openxmlformats.org/spreadsheetml/2006/main">
  <c r="A17" i="37"/>
  <c r="E17" s="1"/>
  <c r="A18"/>
  <c r="E18" s="1"/>
  <c r="G18"/>
  <c r="A19"/>
  <c r="C19" s="1"/>
  <c r="D19"/>
  <c r="E19"/>
  <c r="G19"/>
  <c r="K19"/>
  <c r="A20"/>
  <c r="G20" s="1"/>
  <c r="A21"/>
  <c r="E21" s="1"/>
  <c r="G21"/>
  <c r="A22"/>
  <c r="E22"/>
  <c r="G22"/>
  <c r="A23"/>
  <c r="C23" s="1"/>
  <c r="K23"/>
  <c r="A24"/>
  <c r="G24" s="1"/>
  <c r="A25"/>
  <c r="E25" s="1"/>
  <c r="G25"/>
  <c r="A26"/>
  <c r="G26" s="1"/>
  <c r="A27"/>
  <c r="C27" s="1"/>
  <c r="D27"/>
  <c r="K27"/>
  <c r="A28"/>
  <c r="G28" s="1"/>
  <c r="A29"/>
  <c r="E29" s="1"/>
  <c r="G29"/>
  <c r="A30"/>
  <c r="G30" s="1"/>
  <c r="E30"/>
  <c r="A31"/>
  <c r="D31" s="1"/>
  <c r="E31"/>
  <c r="G31"/>
  <c r="A32"/>
  <c r="G32" s="1"/>
  <c r="A38"/>
  <c r="C38" s="1"/>
  <c r="G38"/>
  <c r="I38"/>
  <c r="K38"/>
  <c r="A42"/>
  <c r="K42" s="1"/>
  <c r="G42"/>
  <c r="A44"/>
  <c r="K44" s="1"/>
  <c r="A46"/>
  <c r="I46" s="1"/>
  <c r="E27" l="1"/>
  <c r="F27" s="1"/>
  <c r="E26"/>
  <c r="D23"/>
  <c r="G17"/>
  <c r="G27"/>
  <c r="E23"/>
  <c r="F23" s="1"/>
  <c r="G23"/>
  <c r="H23" s="1"/>
  <c r="E44"/>
  <c r="I42"/>
  <c r="C42"/>
  <c r="I25"/>
  <c r="C25"/>
  <c r="H25" s="1"/>
  <c r="F19"/>
  <c r="J38"/>
  <c r="A36"/>
  <c r="E32"/>
  <c r="I21"/>
  <c r="C21"/>
  <c r="H21" s="1"/>
  <c r="I29"/>
  <c r="C29"/>
  <c r="F29" s="1"/>
  <c r="I17"/>
  <c r="C17"/>
  <c r="H17" s="1"/>
  <c r="G44"/>
  <c r="E42"/>
  <c r="I31"/>
  <c r="C31"/>
  <c r="H31" s="1"/>
  <c r="K29"/>
  <c r="D29"/>
  <c r="E28"/>
  <c r="H27"/>
  <c r="K25"/>
  <c r="D25"/>
  <c r="E24"/>
  <c r="K21"/>
  <c r="D21"/>
  <c r="E20"/>
  <c r="H19"/>
  <c r="K17"/>
  <c r="D17"/>
  <c r="A40"/>
  <c r="G40" s="1"/>
  <c r="A34"/>
  <c r="K31"/>
  <c r="I27"/>
  <c r="J27" s="1"/>
  <c r="I23"/>
  <c r="J23" s="1"/>
  <c r="I19"/>
  <c r="J19" s="1"/>
  <c r="D46"/>
  <c r="A61"/>
  <c r="E46"/>
  <c r="C46"/>
  <c r="J46" s="1"/>
  <c r="K46"/>
  <c r="G46"/>
  <c r="D36"/>
  <c r="A51"/>
  <c r="C36"/>
  <c r="I36"/>
  <c r="K36"/>
  <c r="G36"/>
  <c r="E36"/>
  <c r="D40"/>
  <c r="A55"/>
  <c r="K40"/>
  <c r="C40"/>
  <c r="I40"/>
  <c r="E40"/>
  <c r="D44"/>
  <c r="A59"/>
  <c r="C44"/>
  <c r="I44"/>
  <c r="D32"/>
  <c r="A47"/>
  <c r="K32"/>
  <c r="C32"/>
  <c r="F32" s="1"/>
  <c r="I32"/>
  <c r="D30"/>
  <c r="A45"/>
  <c r="K30"/>
  <c r="C30"/>
  <c r="F30" s="1"/>
  <c r="I30"/>
  <c r="D28"/>
  <c r="A43"/>
  <c r="D26"/>
  <c r="A41"/>
  <c r="D24"/>
  <c r="A39"/>
  <c r="D22"/>
  <c r="A37"/>
  <c r="D20"/>
  <c r="A35"/>
  <c r="D18"/>
  <c r="A33"/>
  <c r="D38"/>
  <c r="A53"/>
  <c r="H38"/>
  <c r="I28"/>
  <c r="C28"/>
  <c r="I26"/>
  <c r="C26"/>
  <c r="H26" s="1"/>
  <c r="I24"/>
  <c r="C24"/>
  <c r="I22"/>
  <c r="C22"/>
  <c r="F22" s="1"/>
  <c r="I20"/>
  <c r="C20"/>
  <c r="I18"/>
  <c r="C18"/>
  <c r="H18" s="1"/>
  <c r="D42"/>
  <c r="A57"/>
  <c r="D34"/>
  <c r="A49"/>
  <c r="H42"/>
  <c r="E38"/>
  <c r="F38" s="1"/>
  <c r="K28"/>
  <c r="K26"/>
  <c r="F25"/>
  <c r="K24"/>
  <c r="K22"/>
  <c r="F21"/>
  <c r="K20"/>
  <c r="K18"/>
  <c r="D77" i="15"/>
  <c r="K22" i="28"/>
  <c r="J11"/>
  <c r="K34"/>
  <c r="K33"/>
  <c r="K31"/>
  <c r="K29"/>
  <c r="J34"/>
  <c r="J33"/>
  <c r="J32"/>
  <c r="J31"/>
  <c r="J29"/>
  <c r="K16"/>
  <c r="K15"/>
  <c r="K13"/>
  <c r="K11"/>
  <c r="J16"/>
  <c r="J15"/>
  <c r="J14"/>
  <c r="J13"/>
  <c r="F42" i="37" l="1"/>
  <c r="F44"/>
  <c r="H36"/>
  <c r="F36"/>
  <c r="J40"/>
  <c r="J36"/>
  <c r="J29"/>
  <c r="F31"/>
  <c r="F40"/>
  <c r="F20"/>
  <c r="F24"/>
  <c r="F28"/>
  <c r="H40"/>
  <c r="J31"/>
  <c r="J17"/>
  <c r="J21"/>
  <c r="J20"/>
  <c r="J24"/>
  <c r="J28"/>
  <c r="H20"/>
  <c r="J42"/>
  <c r="F17"/>
  <c r="H29"/>
  <c r="I34"/>
  <c r="G34"/>
  <c r="E34"/>
  <c r="C34"/>
  <c r="K34"/>
  <c r="J25"/>
  <c r="E55"/>
  <c r="K55"/>
  <c r="G55"/>
  <c r="I55"/>
  <c r="A70"/>
  <c r="C55"/>
  <c r="D55"/>
  <c r="J30"/>
  <c r="J44"/>
  <c r="F18"/>
  <c r="G49"/>
  <c r="C49"/>
  <c r="I49"/>
  <c r="A64"/>
  <c r="D49"/>
  <c r="E49"/>
  <c r="F49" s="1"/>
  <c r="K49"/>
  <c r="G57"/>
  <c r="I57"/>
  <c r="A72"/>
  <c r="C57"/>
  <c r="K57"/>
  <c r="E57"/>
  <c r="D57"/>
  <c r="C35"/>
  <c r="A50"/>
  <c r="E35"/>
  <c r="K35"/>
  <c r="G35"/>
  <c r="D35"/>
  <c r="I35"/>
  <c r="E39"/>
  <c r="K39"/>
  <c r="C39"/>
  <c r="D39"/>
  <c r="A54"/>
  <c r="I39"/>
  <c r="G39"/>
  <c r="H39" s="1"/>
  <c r="C43"/>
  <c r="A58"/>
  <c r="E43"/>
  <c r="I43"/>
  <c r="G43"/>
  <c r="H43" s="1"/>
  <c r="K43"/>
  <c r="D43"/>
  <c r="D45"/>
  <c r="I45"/>
  <c r="G45"/>
  <c r="E45"/>
  <c r="C45"/>
  <c r="K45"/>
  <c r="A60"/>
  <c r="D61"/>
  <c r="I61"/>
  <c r="C61"/>
  <c r="K61"/>
  <c r="A76"/>
  <c r="G61"/>
  <c r="E61"/>
  <c r="F26"/>
  <c r="H24"/>
  <c r="J32"/>
  <c r="H30"/>
  <c r="H44"/>
  <c r="H46"/>
  <c r="D53"/>
  <c r="I53"/>
  <c r="E53"/>
  <c r="K53"/>
  <c r="A68"/>
  <c r="C53"/>
  <c r="G53"/>
  <c r="E47"/>
  <c r="K47"/>
  <c r="D47"/>
  <c r="G47"/>
  <c r="C47"/>
  <c r="I47"/>
  <c r="A62"/>
  <c r="C59"/>
  <c r="A74"/>
  <c r="I59"/>
  <c r="J59" s="1"/>
  <c r="G59"/>
  <c r="H59" s="1"/>
  <c r="K59"/>
  <c r="E59"/>
  <c r="F59" s="1"/>
  <c r="D59"/>
  <c r="J18"/>
  <c r="J22"/>
  <c r="J26"/>
  <c r="H22"/>
  <c r="H28"/>
  <c r="H32"/>
  <c r="F46"/>
  <c r="G33"/>
  <c r="D33"/>
  <c r="I33"/>
  <c r="C33"/>
  <c r="K33"/>
  <c r="E33"/>
  <c r="A48"/>
  <c r="D37"/>
  <c r="I37"/>
  <c r="G37"/>
  <c r="E37"/>
  <c r="K37"/>
  <c r="A52"/>
  <c r="C37"/>
  <c r="G41"/>
  <c r="D41"/>
  <c r="I41"/>
  <c r="J41" s="1"/>
  <c r="E41"/>
  <c r="F41" s="1"/>
  <c r="C41"/>
  <c r="K41"/>
  <c r="A56"/>
  <c r="C51"/>
  <c r="A66"/>
  <c r="D51"/>
  <c r="K51"/>
  <c r="E51"/>
  <c r="I51"/>
  <c r="G51"/>
  <c r="K27" i="28"/>
  <c r="H35" i="37" l="1"/>
  <c r="F51"/>
  <c r="J45"/>
  <c r="H49"/>
  <c r="F61"/>
  <c r="F39"/>
  <c r="F45"/>
  <c r="J39"/>
  <c r="H33"/>
  <c r="J47"/>
  <c r="F33"/>
  <c r="J35"/>
  <c r="F35"/>
  <c r="F57"/>
  <c r="J57"/>
  <c r="H34"/>
  <c r="J34"/>
  <c r="F34"/>
  <c r="D74"/>
  <c r="A89"/>
  <c r="G74"/>
  <c r="I74"/>
  <c r="C74"/>
  <c r="K74"/>
  <c r="E74"/>
  <c r="D76"/>
  <c r="A91"/>
  <c r="C76"/>
  <c r="I76"/>
  <c r="G76"/>
  <c r="K76"/>
  <c r="E76"/>
  <c r="F76" s="1"/>
  <c r="D70"/>
  <c r="A85"/>
  <c r="E70"/>
  <c r="K70"/>
  <c r="C70"/>
  <c r="I70"/>
  <c r="G70"/>
  <c r="H37"/>
  <c r="H51"/>
  <c r="F47"/>
  <c r="F43"/>
  <c r="J49"/>
  <c r="F55"/>
  <c r="D52"/>
  <c r="A67"/>
  <c r="C52"/>
  <c r="I52"/>
  <c r="G52"/>
  <c r="K52"/>
  <c r="E52"/>
  <c r="D68"/>
  <c r="A83"/>
  <c r="C68"/>
  <c r="I68"/>
  <c r="J68" s="1"/>
  <c r="E68"/>
  <c r="K68"/>
  <c r="G68"/>
  <c r="H68" s="1"/>
  <c r="D50"/>
  <c r="A65"/>
  <c r="G50"/>
  <c r="C50"/>
  <c r="K50"/>
  <c r="E50"/>
  <c r="I50"/>
  <c r="D64"/>
  <c r="A79"/>
  <c r="K64"/>
  <c r="I64"/>
  <c r="E64"/>
  <c r="G64"/>
  <c r="C64"/>
  <c r="J37"/>
  <c r="H61"/>
  <c r="J61"/>
  <c r="J43"/>
  <c r="H57"/>
  <c r="D56"/>
  <c r="A71"/>
  <c r="K56"/>
  <c r="C56"/>
  <c r="I56"/>
  <c r="G56"/>
  <c r="E56"/>
  <c r="D62"/>
  <c r="A77"/>
  <c r="E62"/>
  <c r="G62"/>
  <c r="I62"/>
  <c r="C62"/>
  <c r="K62"/>
  <c r="H55"/>
  <c r="D66"/>
  <c r="A81"/>
  <c r="G66"/>
  <c r="C66"/>
  <c r="E66"/>
  <c r="K66"/>
  <c r="I66"/>
  <c r="D48"/>
  <c r="A63"/>
  <c r="K48"/>
  <c r="E48"/>
  <c r="C48"/>
  <c r="G48"/>
  <c r="I48"/>
  <c r="D60"/>
  <c r="A75"/>
  <c r="C60"/>
  <c r="I60"/>
  <c r="G60"/>
  <c r="E60"/>
  <c r="K60"/>
  <c r="D58"/>
  <c r="A73"/>
  <c r="G58"/>
  <c r="E58"/>
  <c r="K58"/>
  <c r="I58"/>
  <c r="C58"/>
  <c r="D54"/>
  <c r="A69"/>
  <c r="E54"/>
  <c r="I54"/>
  <c r="K54"/>
  <c r="C54"/>
  <c r="G54"/>
  <c r="D72"/>
  <c r="A87"/>
  <c r="K72"/>
  <c r="G72"/>
  <c r="C72"/>
  <c r="I72"/>
  <c r="E72"/>
  <c r="J53"/>
  <c r="J51"/>
  <c r="H41"/>
  <c r="F37"/>
  <c r="J33"/>
  <c r="H47"/>
  <c r="H53"/>
  <c r="F53"/>
  <c r="H45"/>
  <c r="J55"/>
  <c r="K40" i="28"/>
  <c r="S6"/>
  <c r="H54" i="37" l="1"/>
  <c r="F52"/>
  <c r="F50"/>
  <c r="F68"/>
  <c r="J52"/>
  <c r="J76"/>
  <c r="F54"/>
  <c r="J54"/>
  <c r="H62"/>
  <c r="H48"/>
  <c r="F66"/>
  <c r="J62"/>
  <c r="J50"/>
  <c r="H50"/>
  <c r="H52"/>
  <c r="J70"/>
  <c r="H76"/>
  <c r="H72"/>
  <c r="F62"/>
  <c r="F74"/>
  <c r="F56"/>
  <c r="D69"/>
  <c r="I69"/>
  <c r="C69"/>
  <c r="E69"/>
  <c r="A84"/>
  <c r="K69"/>
  <c r="G69"/>
  <c r="H69" s="1"/>
  <c r="G81"/>
  <c r="C81"/>
  <c r="I81"/>
  <c r="A96"/>
  <c r="E81"/>
  <c r="D81"/>
  <c r="K81"/>
  <c r="D77"/>
  <c r="I77"/>
  <c r="G77"/>
  <c r="K77"/>
  <c r="A92"/>
  <c r="E77"/>
  <c r="C77"/>
  <c r="C67"/>
  <c r="A82"/>
  <c r="G67"/>
  <c r="D67"/>
  <c r="E67"/>
  <c r="F67" s="1"/>
  <c r="K67"/>
  <c r="I67"/>
  <c r="C91"/>
  <c r="A106"/>
  <c r="I91"/>
  <c r="K91"/>
  <c r="D91"/>
  <c r="G91"/>
  <c r="E91"/>
  <c r="F72"/>
  <c r="J60"/>
  <c r="J48"/>
  <c r="J56"/>
  <c r="F64"/>
  <c r="H70"/>
  <c r="F70"/>
  <c r="G73"/>
  <c r="D73"/>
  <c r="K73"/>
  <c r="I73"/>
  <c r="A88"/>
  <c r="C73"/>
  <c r="E73"/>
  <c r="E71"/>
  <c r="K71"/>
  <c r="C71"/>
  <c r="I71"/>
  <c r="A86"/>
  <c r="D71"/>
  <c r="G71"/>
  <c r="H71" s="1"/>
  <c r="E79"/>
  <c r="K79"/>
  <c r="G79"/>
  <c r="I79"/>
  <c r="A94"/>
  <c r="D79"/>
  <c r="C79"/>
  <c r="G89"/>
  <c r="C89"/>
  <c r="K89"/>
  <c r="D89"/>
  <c r="I89"/>
  <c r="A104"/>
  <c r="E89"/>
  <c r="J58"/>
  <c r="H60"/>
  <c r="F48"/>
  <c r="J66"/>
  <c r="H66"/>
  <c r="H56"/>
  <c r="H64"/>
  <c r="C75"/>
  <c r="A90"/>
  <c r="E75"/>
  <c r="I75"/>
  <c r="K75"/>
  <c r="G75"/>
  <c r="D75"/>
  <c r="G65"/>
  <c r="E65"/>
  <c r="D65"/>
  <c r="C65"/>
  <c r="K65"/>
  <c r="A80"/>
  <c r="I65"/>
  <c r="H58"/>
  <c r="F60"/>
  <c r="H74"/>
  <c r="E87"/>
  <c r="K87"/>
  <c r="G87"/>
  <c r="C87"/>
  <c r="D87"/>
  <c r="I87"/>
  <c r="A102"/>
  <c r="E63"/>
  <c r="K63"/>
  <c r="D63"/>
  <c r="G63"/>
  <c r="C63"/>
  <c r="I63"/>
  <c r="A78"/>
  <c r="C83"/>
  <c r="A98"/>
  <c r="D83"/>
  <c r="K83"/>
  <c r="E83"/>
  <c r="G83"/>
  <c r="I83"/>
  <c r="D85"/>
  <c r="I85"/>
  <c r="E85"/>
  <c r="C85"/>
  <c r="G85"/>
  <c r="K85"/>
  <c r="A100"/>
  <c r="J72"/>
  <c r="F58"/>
  <c r="J64"/>
  <c r="J74"/>
  <c r="M1" i="34"/>
  <c r="D140" i="35"/>
  <c r="D69" i="32"/>
  <c r="J83" i="37" l="1"/>
  <c r="F81"/>
  <c r="F83"/>
  <c r="F79"/>
  <c r="J67"/>
  <c r="H67"/>
  <c r="J63"/>
  <c r="F87"/>
  <c r="H75"/>
  <c r="J87"/>
  <c r="F75"/>
  <c r="H63"/>
  <c r="H87"/>
  <c r="J75"/>
  <c r="J81"/>
  <c r="J69"/>
  <c r="J71"/>
  <c r="F73"/>
  <c r="J65"/>
  <c r="H73"/>
  <c r="D102"/>
  <c r="A117"/>
  <c r="E102"/>
  <c r="C102"/>
  <c r="G102"/>
  <c r="K102"/>
  <c r="I102"/>
  <c r="D104"/>
  <c r="A119"/>
  <c r="K104"/>
  <c r="G104"/>
  <c r="C104"/>
  <c r="E104"/>
  <c r="I104"/>
  <c r="D94"/>
  <c r="A109"/>
  <c r="E94"/>
  <c r="G94"/>
  <c r="I94"/>
  <c r="K94"/>
  <c r="C94"/>
  <c r="D84"/>
  <c r="A99"/>
  <c r="C84"/>
  <c r="I84"/>
  <c r="G84"/>
  <c r="E84"/>
  <c r="K84"/>
  <c r="H65"/>
  <c r="H77"/>
  <c r="D78"/>
  <c r="A93"/>
  <c r="E78"/>
  <c r="C78"/>
  <c r="K78"/>
  <c r="G78"/>
  <c r="I78"/>
  <c r="D100"/>
  <c r="A115"/>
  <c r="C100"/>
  <c r="I100"/>
  <c r="E100"/>
  <c r="K100"/>
  <c r="G100"/>
  <c r="D98"/>
  <c r="A113"/>
  <c r="G98"/>
  <c r="C98"/>
  <c r="I98"/>
  <c r="E98"/>
  <c r="K98"/>
  <c r="D80"/>
  <c r="A95"/>
  <c r="K80"/>
  <c r="E80"/>
  <c r="G80"/>
  <c r="I80"/>
  <c r="C80"/>
  <c r="D86"/>
  <c r="A101"/>
  <c r="E86"/>
  <c r="I86"/>
  <c r="C86"/>
  <c r="K86"/>
  <c r="G86"/>
  <c r="D106"/>
  <c r="A121"/>
  <c r="G106"/>
  <c r="I106"/>
  <c r="C106"/>
  <c r="K106"/>
  <c r="E106"/>
  <c r="J85"/>
  <c r="F85"/>
  <c r="H83"/>
  <c r="F63"/>
  <c r="F65"/>
  <c r="F89"/>
  <c r="F71"/>
  <c r="J73"/>
  <c r="H91"/>
  <c r="D90"/>
  <c r="A105"/>
  <c r="G90"/>
  <c r="E90"/>
  <c r="K90"/>
  <c r="C90"/>
  <c r="I90"/>
  <c r="D88"/>
  <c r="A103"/>
  <c r="K88"/>
  <c r="C88"/>
  <c r="E88"/>
  <c r="I88"/>
  <c r="G88"/>
  <c r="D82"/>
  <c r="A97"/>
  <c r="G82"/>
  <c r="E82"/>
  <c r="I82"/>
  <c r="C82"/>
  <c r="K82"/>
  <c r="D92"/>
  <c r="A107"/>
  <c r="C92"/>
  <c r="I92"/>
  <c r="K92"/>
  <c r="G92"/>
  <c r="E92"/>
  <c r="D96"/>
  <c r="A111"/>
  <c r="K96"/>
  <c r="I96"/>
  <c r="G96"/>
  <c r="E96"/>
  <c r="C96"/>
  <c r="H79"/>
  <c r="F91"/>
  <c r="J91"/>
  <c r="H85"/>
  <c r="J89"/>
  <c r="H89"/>
  <c r="J79"/>
  <c r="F77"/>
  <c r="J77"/>
  <c r="H81"/>
  <c r="F69"/>
  <c r="K41" i="28"/>
  <c r="K23"/>
  <c r="N27"/>
  <c r="K28"/>
  <c r="J28"/>
  <c r="C76" i="15"/>
  <c r="C92"/>
  <c r="H100" i="37" l="1"/>
  <c r="F84"/>
  <c r="J102"/>
  <c r="F88"/>
  <c r="J98"/>
  <c r="J100"/>
  <c r="J84"/>
  <c r="H102"/>
  <c r="F98"/>
  <c r="F100"/>
  <c r="H84"/>
  <c r="J90"/>
  <c r="H90"/>
  <c r="F90"/>
  <c r="H86"/>
  <c r="F86"/>
  <c r="J86"/>
  <c r="J104"/>
  <c r="J96"/>
  <c r="H82"/>
  <c r="J88"/>
  <c r="H94"/>
  <c r="H96"/>
  <c r="J94"/>
  <c r="F102"/>
  <c r="J82"/>
  <c r="G97"/>
  <c r="E97"/>
  <c r="I97"/>
  <c r="A112"/>
  <c r="D97"/>
  <c r="K97"/>
  <c r="C97"/>
  <c r="E95"/>
  <c r="K95"/>
  <c r="D95"/>
  <c r="I95"/>
  <c r="J95" s="1"/>
  <c r="A110"/>
  <c r="G95"/>
  <c r="C95"/>
  <c r="E119"/>
  <c r="K119"/>
  <c r="G119"/>
  <c r="A134"/>
  <c r="D119"/>
  <c r="C119"/>
  <c r="I119"/>
  <c r="J106"/>
  <c r="J80"/>
  <c r="J78"/>
  <c r="F78"/>
  <c r="F94"/>
  <c r="F104"/>
  <c r="G113"/>
  <c r="C113"/>
  <c r="I113"/>
  <c r="K113"/>
  <c r="A128"/>
  <c r="E113"/>
  <c r="F113" s="1"/>
  <c r="D113"/>
  <c r="F92"/>
  <c r="E103"/>
  <c r="K103"/>
  <c r="C103"/>
  <c r="I103"/>
  <c r="A118"/>
  <c r="D103"/>
  <c r="G103"/>
  <c r="H103" s="1"/>
  <c r="D117"/>
  <c r="I117"/>
  <c r="E117"/>
  <c r="G117"/>
  <c r="A132"/>
  <c r="C117"/>
  <c r="K117"/>
  <c r="E111"/>
  <c r="K111"/>
  <c r="A126"/>
  <c r="I111"/>
  <c r="C111"/>
  <c r="G111"/>
  <c r="D111"/>
  <c r="G105"/>
  <c r="D105"/>
  <c r="K105"/>
  <c r="C105"/>
  <c r="E105"/>
  <c r="A120"/>
  <c r="I105"/>
  <c r="G121"/>
  <c r="D121"/>
  <c r="E121"/>
  <c r="K121"/>
  <c r="C121"/>
  <c r="I121"/>
  <c r="A136"/>
  <c r="C115"/>
  <c r="D115"/>
  <c r="K115"/>
  <c r="G115"/>
  <c r="A130"/>
  <c r="I115"/>
  <c r="E115"/>
  <c r="C99"/>
  <c r="A114"/>
  <c r="G99"/>
  <c r="E99"/>
  <c r="I99"/>
  <c r="D99"/>
  <c r="K99"/>
  <c r="J92"/>
  <c r="F96"/>
  <c r="F82"/>
  <c r="H88"/>
  <c r="F80"/>
  <c r="H98"/>
  <c r="H104"/>
  <c r="C107"/>
  <c r="A122"/>
  <c r="E107"/>
  <c r="K107"/>
  <c r="D107"/>
  <c r="I107"/>
  <c r="G107"/>
  <c r="D101"/>
  <c r="I101"/>
  <c r="E101"/>
  <c r="G101"/>
  <c r="C101"/>
  <c r="K101"/>
  <c r="A116"/>
  <c r="D93"/>
  <c r="I93"/>
  <c r="C93"/>
  <c r="K93"/>
  <c r="A108"/>
  <c r="G93"/>
  <c r="E93"/>
  <c r="D109"/>
  <c r="I109"/>
  <c r="G109"/>
  <c r="K109"/>
  <c r="C109"/>
  <c r="E109"/>
  <c r="A124"/>
  <c r="H92"/>
  <c r="F106"/>
  <c r="H106"/>
  <c r="H80"/>
  <c r="H78"/>
  <c r="N9" i="28"/>
  <c r="F5" i="32"/>
  <c r="J115" i="37" l="1"/>
  <c r="J99"/>
  <c r="J105"/>
  <c r="F119"/>
  <c r="H99"/>
  <c r="F99"/>
  <c r="F105"/>
  <c r="H105"/>
  <c r="F117"/>
  <c r="J119"/>
  <c r="H119"/>
  <c r="H117"/>
  <c r="F93"/>
  <c r="J101"/>
  <c r="F101"/>
  <c r="J107"/>
  <c r="F115"/>
  <c r="J121"/>
  <c r="H101"/>
  <c r="H107"/>
  <c r="H115"/>
  <c r="F121"/>
  <c r="J111"/>
  <c r="H95"/>
  <c r="H97"/>
  <c r="D122"/>
  <c r="G122"/>
  <c r="K122"/>
  <c r="E122"/>
  <c r="C122"/>
  <c r="I122"/>
  <c r="A137"/>
  <c r="D108"/>
  <c r="C108"/>
  <c r="I108"/>
  <c r="K108"/>
  <c r="A123"/>
  <c r="E108"/>
  <c r="G108"/>
  <c r="C136"/>
  <c r="G136"/>
  <c r="K136"/>
  <c r="D136"/>
  <c r="I136"/>
  <c r="A151"/>
  <c r="E136"/>
  <c r="D120"/>
  <c r="K120"/>
  <c r="C120"/>
  <c r="E120"/>
  <c r="A135"/>
  <c r="G120"/>
  <c r="I120"/>
  <c r="J120" s="1"/>
  <c r="C134"/>
  <c r="G134"/>
  <c r="K134"/>
  <c r="A149"/>
  <c r="E134"/>
  <c r="D134"/>
  <c r="I134"/>
  <c r="J109"/>
  <c r="F107"/>
  <c r="F111"/>
  <c r="J113"/>
  <c r="F97"/>
  <c r="D116"/>
  <c r="C116"/>
  <c r="I116"/>
  <c r="G116"/>
  <c r="A131"/>
  <c r="E116"/>
  <c r="K116"/>
  <c r="C124"/>
  <c r="G124"/>
  <c r="K124"/>
  <c r="E124"/>
  <c r="D124"/>
  <c r="I124"/>
  <c r="A139"/>
  <c r="D114"/>
  <c r="G114"/>
  <c r="I114"/>
  <c r="E114"/>
  <c r="C114"/>
  <c r="A129"/>
  <c r="K114"/>
  <c r="C130"/>
  <c r="G130"/>
  <c r="K130"/>
  <c r="E130"/>
  <c r="I130"/>
  <c r="A145"/>
  <c r="D130"/>
  <c r="C132"/>
  <c r="G132"/>
  <c r="K132"/>
  <c r="D132"/>
  <c r="E132"/>
  <c r="I132"/>
  <c r="A147"/>
  <c r="F109"/>
  <c r="H109"/>
  <c r="H93"/>
  <c r="J93"/>
  <c r="H111"/>
  <c r="J103"/>
  <c r="J97"/>
  <c r="C126"/>
  <c r="G126"/>
  <c r="K126"/>
  <c r="A141"/>
  <c r="I126"/>
  <c r="E126"/>
  <c r="D126"/>
  <c r="D118"/>
  <c r="E118"/>
  <c r="I118"/>
  <c r="A133"/>
  <c r="G118"/>
  <c r="C118"/>
  <c r="K118"/>
  <c r="C128"/>
  <c r="G128"/>
  <c r="K128"/>
  <c r="D128"/>
  <c r="I128"/>
  <c r="A143"/>
  <c r="E128"/>
  <c r="D110"/>
  <c r="E110"/>
  <c r="C110"/>
  <c r="K110"/>
  <c r="A125"/>
  <c r="I110"/>
  <c r="G110"/>
  <c r="D112"/>
  <c r="K112"/>
  <c r="E112"/>
  <c r="I112"/>
  <c r="G112"/>
  <c r="A127"/>
  <c r="C112"/>
  <c r="H121"/>
  <c r="J117"/>
  <c r="F103"/>
  <c r="H113"/>
  <c r="F95"/>
  <c r="E141" i="35"/>
  <c r="H110" i="37" l="1"/>
  <c r="F116"/>
  <c r="J110"/>
  <c r="F110"/>
  <c r="F130"/>
  <c r="J124"/>
  <c r="H124"/>
  <c r="F120"/>
  <c r="J130"/>
  <c r="F124"/>
  <c r="H120"/>
  <c r="J128"/>
  <c r="F108"/>
  <c r="J126"/>
  <c r="J136"/>
  <c r="F134"/>
  <c r="H128"/>
  <c r="J132"/>
  <c r="H108"/>
  <c r="F132"/>
  <c r="H118"/>
  <c r="F114"/>
  <c r="F126"/>
  <c r="H136"/>
  <c r="J114"/>
  <c r="F136"/>
  <c r="H132"/>
  <c r="H134"/>
  <c r="E141"/>
  <c r="I141"/>
  <c r="G141"/>
  <c r="A156"/>
  <c r="K141"/>
  <c r="D141"/>
  <c r="C141"/>
  <c r="E139"/>
  <c r="I139"/>
  <c r="K139"/>
  <c r="D139"/>
  <c r="G139"/>
  <c r="A154"/>
  <c r="C139"/>
  <c r="E135"/>
  <c r="I135"/>
  <c r="C135"/>
  <c r="A150"/>
  <c r="D135"/>
  <c r="K135"/>
  <c r="G135"/>
  <c r="H135" s="1"/>
  <c r="J112"/>
  <c r="J108"/>
  <c r="J122"/>
  <c r="H122"/>
  <c r="E147"/>
  <c r="I147"/>
  <c r="K147"/>
  <c r="C147"/>
  <c r="D147"/>
  <c r="A162"/>
  <c r="G147"/>
  <c r="E145"/>
  <c r="I145"/>
  <c r="D145"/>
  <c r="C145"/>
  <c r="K145"/>
  <c r="G145"/>
  <c r="A160"/>
  <c r="E137"/>
  <c r="I137"/>
  <c r="D137"/>
  <c r="C137"/>
  <c r="K137"/>
  <c r="A152"/>
  <c r="G137"/>
  <c r="F112"/>
  <c r="H112"/>
  <c r="F128"/>
  <c r="F118"/>
  <c r="H130"/>
  <c r="J116"/>
  <c r="J134"/>
  <c r="E143"/>
  <c r="I143"/>
  <c r="C143"/>
  <c r="G143"/>
  <c r="A158"/>
  <c r="K143"/>
  <c r="D143"/>
  <c r="E127"/>
  <c r="I127"/>
  <c r="C127"/>
  <c r="A142"/>
  <c r="D127"/>
  <c r="K127"/>
  <c r="G127"/>
  <c r="E125"/>
  <c r="I125"/>
  <c r="G125"/>
  <c r="C125"/>
  <c r="A140"/>
  <c r="D125"/>
  <c r="K125"/>
  <c r="E129"/>
  <c r="I129"/>
  <c r="D129"/>
  <c r="G129"/>
  <c r="C129"/>
  <c r="K129"/>
  <c r="A144"/>
  <c r="E149"/>
  <c r="I149"/>
  <c r="J149" s="1"/>
  <c r="G149"/>
  <c r="D149"/>
  <c r="K149"/>
  <c r="A164"/>
  <c r="C149"/>
  <c r="D151"/>
  <c r="I151"/>
  <c r="E151"/>
  <c r="K151"/>
  <c r="C151"/>
  <c r="G151"/>
  <c r="A166"/>
  <c r="E123"/>
  <c r="I123"/>
  <c r="K123"/>
  <c r="C123"/>
  <c r="A138"/>
  <c r="G123"/>
  <c r="D123"/>
  <c r="J118"/>
  <c r="H126"/>
  <c r="H114"/>
  <c r="H116"/>
  <c r="F122"/>
  <c r="E133"/>
  <c r="I133"/>
  <c r="G133"/>
  <c r="C133"/>
  <c r="A148"/>
  <c r="D133"/>
  <c r="K133"/>
  <c r="E131"/>
  <c r="I131"/>
  <c r="K131"/>
  <c r="G131"/>
  <c r="D131"/>
  <c r="A146"/>
  <c r="C131"/>
  <c r="F141" i="35"/>
  <c r="E140"/>
  <c r="H127" i="37" l="1"/>
  <c r="J133"/>
  <c r="H123"/>
  <c r="J123"/>
  <c r="H133"/>
  <c r="F149"/>
  <c r="H125"/>
  <c r="J127"/>
  <c r="F143"/>
  <c r="H137"/>
  <c r="H145"/>
  <c r="J145"/>
  <c r="J143"/>
  <c r="J147"/>
  <c r="F135"/>
  <c r="J135"/>
  <c r="H151"/>
  <c r="C144"/>
  <c r="G144"/>
  <c r="K144"/>
  <c r="D144"/>
  <c r="I144"/>
  <c r="A159"/>
  <c r="E144"/>
  <c r="D152"/>
  <c r="A167"/>
  <c r="E152"/>
  <c r="K152"/>
  <c r="I152"/>
  <c r="C152"/>
  <c r="G152"/>
  <c r="D154"/>
  <c r="A169"/>
  <c r="K154"/>
  <c r="G154"/>
  <c r="E154"/>
  <c r="I154"/>
  <c r="C154"/>
  <c r="J125"/>
  <c r="F127"/>
  <c r="H143"/>
  <c r="J137"/>
  <c r="F145"/>
  <c r="J139"/>
  <c r="F141"/>
  <c r="D158"/>
  <c r="A173"/>
  <c r="C158"/>
  <c r="I158"/>
  <c r="E158"/>
  <c r="F158" s="1"/>
  <c r="G158"/>
  <c r="K158"/>
  <c r="C150"/>
  <c r="G150"/>
  <c r="A165"/>
  <c r="I150"/>
  <c r="D150"/>
  <c r="E150"/>
  <c r="K150"/>
  <c r="J151"/>
  <c r="H129"/>
  <c r="F147"/>
  <c r="J141"/>
  <c r="D164"/>
  <c r="A179"/>
  <c r="G164"/>
  <c r="H164" s="1"/>
  <c r="C164"/>
  <c r="I164"/>
  <c r="K164"/>
  <c r="E164"/>
  <c r="F164" s="1"/>
  <c r="D160"/>
  <c r="A175"/>
  <c r="E160"/>
  <c r="K160"/>
  <c r="C160"/>
  <c r="I160"/>
  <c r="G160"/>
  <c r="D162"/>
  <c r="A177"/>
  <c r="K162"/>
  <c r="G162"/>
  <c r="E162"/>
  <c r="F162" s="1"/>
  <c r="I162"/>
  <c r="C162"/>
  <c r="H131"/>
  <c r="F131"/>
  <c r="F151"/>
  <c r="F129"/>
  <c r="H141"/>
  <c r="D166"/>
  <c r="A181"/>
  <c r="E166"/>
  <c r="C166"/>
  <c r="K166"/>
  <c r="G166"/>
  <c r="I166"/>
  <c r="C146"/>
  <c r="G146"/>
  <c r="K146"/>
  <c r="E146"/>
  <c r="A161"/>
  <c r="D146"/>
  <c r="I146"/>
  <c r="C148"/>
  <c r="G148"/>
  <c r="K148"/>
  <c r="A163"/>
  <c r="I148"/>
  <c r="J148" s="1"/>
  <c r="E148"/>
  <c r="D148"/>
  <c r="C138"/>
  <c r="G138"/>
  <c r="H138" s="1"/>
  <c r="K138"/>
  <c r="E138"/>
  <c r="F138" s="1"/>
  <c r="A153"/>
  <c r="I138"/>
  <c r="J138" s="1"/>
  <c r="D138"/>
  <c r="C140"/>
  <c r="G140"/>
  <c r="K140"/>
  <c r="A155"/>
  <c r="I140"/>
  <c r="D140"/>
  <c r="E140"/>
  <c r="C142"/>
  <c r="G142"/>
  <c r="K142"/>
  <c r="A157"/>
  <c r="D142"/>
  <c r="E142"/>
  <c r="I142"/>
  <c r="D156"/>
  <c r="A171"/>
  <c r="G156"/>
  <c r="C156"/>
  <c r="I156"/>
  <c r="K156"/>
  <c r="E156"/>
  <c r="J131"/>
  <c r="F133"/>
  <c r="F123"/>
  <c r="H149"/>
  <c r="J129"/>
  <c r="F125"/>
  <c r="F137"/>
  <c r="H147"/>
  <c r="H139"/>
  <c r="F139"/>
  <c r="G141" i="35"/>
  <c r="F140"/>
  <c r="E77" i="15"/>
  <c r="D76"/>
  <c r="O1" i="35"/>
  <c r="F156" i="37" l="1"/>
  <c r="H156"/>
  <c r="J144"/>
  <c r="J162"/>
  <c r="H158"/>
  <c r="J140"/>
  <c r="J156"/>
  <c r="H162"/>
  <c r="H160"/>
  <c r="J158"/>
  <c r="H144"/>
  <c r="F144"/>
  <c r="H142"/>
  <c r="H146"/>
  <c r="F150"/>
  <c r="H150"/>
  <c r="F142"/>
  <c r="F146"/>
  <c r="J166"/>
  <c r="J164"/>
  <c r="F140"/>
  <c r="J154"/>
  <c r="J152"/>
  <c r="E167"/>
  <c r="K167"/>
  <c r="D167"/>
  <c r="I167"/>
  <c r="A182"/>
  <c r="G167"/>
  <c r="C167"/>
  <c r="E153"/>
  <c r="K153"/>
  <c r="G153"/>
  <c r="I153"/>
  <c r="J153" s="1"/>
  <c r="D153"/>
  <c r="A168"/>
  <c r="C153"/>
  <c r="G163"/>
  <c r="C163"/>
  <c r="A178"/>
  <c r="E163"/>
  <c r="K163"/>
  <c r="D163"/>
  <c r="I163"/>
  <c r="D181"/>
  <c r="I181"/>
  <c r="C181"/>
  <c r="K181"/>
  <c r="A196"/>
  <c r="G181"/>
  <c r="E181"/>
  <c r="G177"/>
  <c r="D177"/>
  <c r="K177"/>
  <c r="A192"/>
  <c r="I177"/>
  <c r="E177"/>
  <c r="C177"/>
  <c r="C165"/>
  <c r="D165"/>
  <c r="I165"/>
  <c r="G165"/>
  <c r="K165"/>
  <c r="A180"/>
  <c r="E165"/>
  <c r="D173"/>
  <c r="I173"/>
  <c r="E173"/>
  <c r="A188"/>
  <c r="K173"/>
  <c r="G173"/>
  <c r="C173"/>
  <c r="D159"/>
  <c r="I159"/>
  <c r="E159"/>
  <c r="F159" s="1"/>
  <c r="K159"/>
  <c r="C159"/>
  <c r="A174"/>
  <c r="G159"/>
  <c r="H159" s="1"/>
  <c r="J142"/>
  <c r="H140"/>
  <c r="J146"/>
  <c r="H166"/>
  <c r="H154"/>
  <c r="H152"/>
  <c r="F152"/>
  <c r="C157"/>
  <c r="D157"/>
  <c r="I157"/>
  <c r="G157"/>
  <c r="A172"/>
  <c r="K157"/>
  <c r="E157"/>
  <c r="E175"/>
  <c r="K175"/>
  <c r="G175"/>
  <c r="C175"/>
  <c r="I175"/>
  <c r="D175"/>
  <c r="A190"/>
  <c r="F166"/>
  <c r="J160"/>
  <c r="J150"/>
  <c r="F154"/>
  <c r="C171"/>
  <c r="D171"/>
  <c r="K171"/>
  <c r="G171"/>
  <c r="I171"/>
  <c r="E171"/>
  <c r="A186"/>
  <c r="G155"/>
  <c r="C155"/>
  <c r="A170"/>
  <c r="K155"/>
  <c r="E155"/>
  <c r="I155"/>
  <c r="D155"/>
  <c r="E161"/>
  <c r="K161"/>
  <c r="G161"/>
  <c r="D161"/>
  <c r="I161"/>
  <c r="C161"/>
  <c r="A176"/>
  <c r="C179"/>
  <c r="I179"/>
  <c r="E179"/>
  <c r="G179"/>
  <c r="D179"/>
  <c r="A194"/>
  <c r="K179"/>
  <c r="G169"/>
  <c r="C169"/>
  <c r="I169"/>
  <c r="E169"/>
  <c r="A184"/>
  <c r="D169"/>
  <c r="K169"/>
  <c r="F148"/>
  <c r="H148"/>
  <c r="F160"/>
  <c r="H141" i="35"/>
  <c r="G140"/>
  <c r="F77" i="15"/>
  <c r="E76"/>
  <c r="F181" i="37" l="1"/>
  <c r="J155"/>
  <c r="J171"/>
  <c r="F171"/>
  <c r="J175"/>
  <c r="F175"/>
  <c r="J159"/>
  <c r="H181"/>
  <c r="H165"/>
  <c r="H163"/>
  <c r="H169"/>
  <c r="H179"/>
  <c r="H161"/>
  <c r="J161"/>
  <c r="F161"/>
  <c r="H173"/>
  <c r="J173"/>
  <c r="D170"/>
  <c r="G170"/>
  <c r="C170"/>
  <c r="K170"/>
  <c r="I170"/>
  <c r="E170"/>
  <c r="A185"/>
  <c r="C186"/>
  <c r="G186"/>
  <c r="K186"/>
  <c r="D186"/>
  <c r="I186"/>
  <c r="E186"/>
  <c r="A201"/>
  <c r="C190"/>
  <c r="G190"/>
  <c r="K190"/>
  <c r="D190"/>
  <c r="I190"/>
  <c r="A205"/>
  <c r="E190"/>
  <c r="D180"/>
  <c r="C180"/>
  <c r="I180"/>
  <c r="A195"/>
  <c r="K180"/>
  <c r="G180"/>
  <c r="E180"/>
  <c r="D178"/>
  <c r="G178"/>
  <c r="E178"/>
  <c r="F178" s="1"/>
  <c r="K178"/>
  <c r="I178"/>
  <c r="C178"/>
  <c r="A193"/>
  <c r="D168"/>
  <c r="A183"/>
  <c r="K168"/>
  <c r="E168"/>
  <c r="I168"/>
  <c r="C168"/>
  <c r="G168"/>
  <c r="D182"/>
  <c r="E182"/>
  <c r="G182"/>
  <c r="C182"/>
  <c r="K182"/>
  <c r="A197"/>
  <c r="I182"/>
  <c r="J179"/>
  <c r="F169"/>
  <c r="F179"/>
  <c r="F155"/>
  <c r="H155"/>
  <c r="H171"/>
  <c r="H175"/>
  <c r="F173"/>
  <c r="J177"/>
  <c r="H177"/>
  <c r="J163"/>
  <c r="F167"/>
  <c r="C188"/>
  <c r="G188"/>
  <c r="K188"/>
  <c r="A203"/>
  <c r="E188"/>
  <c r="I188"/>
  <c r="D188"/>
  <c r="C196"/>
  <c r="G196"/>
  <c r="K196"/>
  <c r="A211"/>
  <c r="E196"/>
  <c r="D196"/>
  <c r="I196"/>
  <c r="F157"/>
  <c r="J157"/>
  <c r="F165"/>
  <c r="J165"/>
  <c r="F177"/>
  <c r="F163"/>
  <c r="H153"/>
  <c r="H167"/>
  <c r="C184"/>
  <c r="G184"/>
  <c r="K184"/>
  <c r="E184"/>
  <c r="A199"/>
  <c r="I184"/>
  <c r="D184"/>
  <c r="D174"/>
  <c r="E174"/>
  <c r="I174"/>
  <c r="A189"/>
  <c r="K174"/>
  <c r="G174"/>
  <c r="C174"/>
  <c r="H157"/>
  <c r="J181"/>
  <c r="D176"/>
  <c r="K176"/>
  <c r="C176"/>
  <c r="G176"/>
  <c r="A191"/>
  <c r="I176"/>
  <c r="E176"/>
  <c r="C194"/>
  <c r="G194"/>
  <c r="K194"/>
  <c r="D194"/>
  <c r="I194"/>
  <c r="E194"/>
  <c r="A209"/>
  <c r="D172"/>
  <c r="C172"/>
  <c r="I172"/>
  <c r="G172"/>
  <c r="A187"/>
  <c r="E172"/>
  <c r="K172"/>
  <c r="C192"/>
  <c r="G192"/>
  <c r="K192"/>
  <c r="E192"/>
  <c r="A207"/>
  <c r="D192"/>
  <c r="I192"/>
  <c r="J169"/>
  <c r="F153"/>
  <c r="J167"/>
  <c r="I141" i="35"/>
  <c r="H140"/>
  <c r="G77" i="15"/>
  <c r="F76"/>
  <c r="N1"/>
  <c r="J194" i="37" l="1"/>
  <c r="J190"/>
  <c r="J176"/>
  <c r="F196"/>
  <c r="F176"/>
  <c r="F188"/>
  <c r="H180"/>
  <c r="J184"/>
  <c r="H184"/>
  <c r="J182"/>
  <c r="H182"/>
  <c r="J178"/>
  <c r="F190"/>
  <c r="F186"/>
  <c r="H186"/>
  <c r="J170"/>
  <c r="H172"/>
  <c r="F170"/>
  <c r="J186"/>
  <c r="F184"/>
  <c r="J188"/>
  <c r="H188"/>
  <c r="H170"/>
  <c r="F172"/>
  <c r="F168"/>
  <c r="H190"/>
  <c r="F182"/>
  <c r="E207"/>
  <c r="I207"/>
  <c r="D207"/>
  <c r="G207"/>
  <c r="C207"/>
  <c r="A222"/>
  <c r="K207"/>
  <c r="E203"/>
  <c r="I203"/>
  <c r="G203"/>
  <c r="D203"/>
  <c r="K203"/>
  <c r="A218"/>
  <c r="C203"/>
  <c r="E183"/>
  <c r="I183"/>
  <c r="D183"/>
  <c r="G183"/>
  <c r="H183" s="1"/>
  <c r="C183"/>
  <c r="A198"/>
  <c r="K183"/>
  <c r="E195"/>
  <c r="I195"/>
  <c r="G195"/>
  <c r="D195"/>
  <c r="C195"/>
  <c r="A210"/>
  <c r="K195"/>
  <c r="E209"/>
  <c r="I209"/>
  <c r="K209"/>
  <c r="C209"/>
  <c r="A224"/>
  <c r="D209"/>
  <c r="G209"/>
  <c r="E187"/>
  <c r="I187"/>
  <c r="G187"/>
  <c r="D187"/>
  <c r="K187"/>
  <c r="C187"/>
  <c r="A202"/>
  <c r="E189"/>
  <c r="I189"/>
  <c r="C189"/>
  <c r="A204"/>
  <c r="K189"/>
  <c r="G189"/>
  <c r="D189"/>
  <c r="E201"/>
  <c r="I201"/>
  <c r="K201"/>
  <c r="C201"/>
  <c r="A216"/>
  <c r="G201"/>
  <c r="D201"/>
  <c r="H192"/>
  <c r="H196"/>
  <c r="H168"/>
  <c r="H178"/>
  <c r="E193"/>
  <c r="I193"/>
  <c r="K193"/>
  <c r="C193"/>
  <c r="A208"/>
  <c r="D193"/>
  <c r="G193"/>
  <c r="E185"/>
  <c r="I185"/>
  <c r="J185" s="1"/>
  <c r="K185"/>
  <c r="C185"/>
  <c r="A200"/>
  <c r="G185"/>
  <c r="H185" s="1"/>
  <c r="D185"/>
  <c r="J174"/>
  <c r="J192"/>
  <c r="H176"/>
  <c r="J196"/>
  <c r="E191"/>
  <c r="I191"/>
  <c r="D191"/>
  <c r="G191"/>
  <c r="C191"/>
  <c r="A206"/>
  <c r="K191"/>
  <c r="E199"/>
  <c r="I199"/>
  <c r="D199"/>
  <c r="G199"/>
  <c r="C199"/>
  <c r="A214"/>
  <c r="K199"/>
  <c r="E211"/>
  <c r="I211"/>
  <c r="G211"/>
  <c r="D211"/>
  <c r="C211"/>
  <c r="A226"/>
  <c r="K211"/>
  <c r="E197"/>
  <c r="I197"/>
  <c r="C197"/>
  <c r="A212"/>
  <c r="K197"/>
  <c r="G197"/>
  <c r="D197"/>
  <c r="E205"/>
  <c r="I205"/>
  <c r="C205"/>
  <c r="A220"/>
  <c r="K205"/>
  <c r="G205"/>
  <c r="D205"/>
  <c r="F192"/>
  <c r="J172"/>
  <c r="F194"/>
  <c r="H194"/>
  <c r="H174"/>
  <c r="F174"/>
  <c r="J168"/>
  <c r="F180"/>
  <c r="J180"/>
  <c r="J141" i="35"/>
  <c r="I140"/>
  <c r="H77" i="15"/>
  <c r="G76"/>
  <c r="J6" i="28"/>
  <c r="D4"/>
  <c r="D5"/>
  <c r="D8"/>
  <c r="D10"/>
  <c r="D13"/>
  <c r="D15"/>
  <c r="D17"/>
  <c r="D21"/>
  <c r="D27"/>
  <c r="D32"/>
  <c r="D36"/>
  <c r="D40"/>
  <c r="D43"/>
  <c r="D47"/>
  <c r="H187" i="37" l="1"/>
  <c r="H191"/>
  <c r="H197"/>
  <c r="J197"/>
  <c r="F193"/>
  <c r="F209"/>
  <c r="J193"/>
  <c r="F201"/>
  <c r="J209"/>
  <c r="J207"/>
  <c r="H193"/>
  <c r="H209"/>
  <c r="C208"/>
  <c r="G208"/>
  <c r="K208"/>
  <c r="E208"/>
  <c r="A223"/>
  <c r="D208"/>
  <c r="I208"/>
  <c r="C224"/>
  <c r="G224"/>
  <c r="K224"/>
  <c r="E224"/>
  <c r="A239"/>
  <c r="D224"/>
  <c r="I224"/>
  <c r="C218"/>
  <c r="G218"/>
  <c r="K218"/>
  <c r="D218"/>
  <c r="I218"/>
  <c r="J218" s="1"/>
  <c r="E218"/>
  <c r="A233"/>
  <c r="F211"/>
  <c r="H199"/>
  <c r="J187"/>
  <c r="J203"/>
  <c r="F207"/>
  <c r="C220"/>
  <c r="G220"/>
  <c r="K220"/>
  <c r="A235"/>
  <c r="E220"/>
  <c r="F220" s="1"/>
  <c r="I220"/>
  <c r="D220"/>
  <c r="C226"/>
  <c r="G226"/>
  <c r="K226"/>
  <c r="D226"/>
  <c r="I226"/>
  <c r="J226" s="1"/>
  <c r="E226"/>
  <c r="A241"/>
  <c r="C216"/>
  <c r="G216"/>
  <c r="K216"/>
  <c r="E216"/>
  <c r="A231"/>
  <c r="I216"/>
  <c r="D216"/>
  <c r="C204"/>
  <c r="G204"/>
  <c r="K204"/>
  <c r="A219"/>
  <c r="E204"/>
  <c r="F204" s="1"/>
  <c r="I204"/>
  <c r="D204"/>
  <c r="C202"/>
  <c r="G202"/>
  <c r="K202"/>
  <c r="D202"/>
  <c r="I202"/>
  <c r="E202"/>
  <c r="A217"/>
  <c r="C222"/>
  <c r="G222"/>
  <c r="K222"/>
  <c r="D222"/>
  <c r="I222"/>
  <c r="A237"/>
  <c r="E222"/>
  <c r="F199"/>
  <c r="F195"/>
  <c r="H203"/>
  <c r="C212"/>
  <c r="G212"/>
  <c r="K212"/>
  <c r="A227"/>
  <c r="E212"/>
  <c r="D212"/>
  <c r="I212"/>
  <c r="C214"/>
  <c r="G214"/>
  <c r="K214"/>
  <c r="D214"/>
  <c r="I214"/>
  <c r="E214"/>
  <c r="A229"/>
  <c r="C210"/>
  <c r="G210"/>
  <c r="K210"/>
  <c r="D210"/>
  <c r="I210"/>
  <c r="E210"/>
  <c r="A225"/>
  <c r="F205"/>
  <c r="H211"/>
  <c r="J199"/>
  <c r="F191"/>
  <c r="H201"/>
  <c r="J201"/>
  <c r="F189"/>
  <c r="J195"/>
  <c r="F183"/>
  <c r="C206"/>
  <c r="G206"/>
  <c r="K206"/>
  <c r="D206"/>
  <c r="I206"/>
  <c r="A221"/>
  <c r="E206"/>
  <c r="C200"/>
  <c r="G200"/>
  <c r="K200"/>
  <c r="E200"/>
  <c r="A215"/>
  <c r="I200"/>
  <c r="D200"/>
  <c r="C198"/>
  <c r="G198"/>
  <c r="K198"/>
  <c r="D198"/>
  <c r="I198"/>
  <c r="E198"/>
  <c r="A213"/>
  <c r="J211"/>
  <c r="H205"/>
  <c r="J205"/>
  <c r="F197"/>
  <c r="J191"/>
  <c r="F185"/>
  <c r="H189"/>
  <c r="J189"/>
  <c r="F187"/>
  <c r="H195"/>
  <c r="J183"/>
  <c r="F203"/>
  <c r="H207"/>
  <c r="J7" i="28"/>
  <c r="J27" s="1"/>
  <c r="K141" i="35"/>
  <c r="J140"/>
  <c r="I77" i="15"/>
  <c r="H76"/>
  <c r="K10" i="28"/>
  <c r="K9"/>
  <c r="J10"/>
  <c r="C85" i="15"/>
  <c r="C84"/>
  <c r="C78"/>
  <c r="C90"/>
  <c r="C83"/>
  <c r="C87"/>
  <c r="C88"/>
  <c r="C91"/>
  <c r="C80"/>
  <c r="C82"/>
  <c r="C86"/>
  <c r="C81"/>
  <c r="C79"/>
  <c r="C89"/>
  <c r="J222" i="37" l="1"/>
  <c r="F212"/>
  <c r="H222"/>
  <c r="J202"/>
  <c r="J198"/>
  <c r="J200"/>
  <c r="J206"/>
  <c r="J216"/>
  <c r="H216"/>
  <c r="F226"/>
  <c r="H226"/>
  <c r="J210"/>
  <c r="J214"/>
  <c r="H208"/>
  <c r="J220"/>
  <c r="F218"/>
  <c r="F210"/>
  <c r="H210"/>
  <c r="J208"/>
  <c r="J204"/>
  <c r="J212"/>
  <c r="J224"/>
  <c r="H206"/>
  <c r="F198"/>
  <c r="H198"/>
  <c r="H212"/>
  <c r="F214"/>
  <c r="F216"/>
  <c r="H220"/>
  <c r="H218"/>
  <c r="F208"/>
  <c r="E229"/>
  <c r="I229"/>
  <c r="C229"/>
  <c r="A244"/>
  <c r="K229"/>
  <c r="G229"/>
  <c r="D229"/>
  <c r="E217"/>
  <c r="I217"/>
  <c r="K217"/>
  <c r="C217"/>
  <c r="A232"/>
  <c r="G217"/>
  <c r="D217"/>
  <c r="E231"/>
  <c r="I231"/>
  <c r="D231"/>
  <c r="G231"/>
  <c r="C231"/>
  <c r="A246"/>
  <c r="K231"/>
  <c r="E233"/>
  <c r="I233"/>
  <c r="J233" s="1"/>
  <c r="K233"/>
  <c r="C233"/>
  <c r="A248"/>
  <c r="G233"/>
  <c r="H233" s="1"/>
  <c r="D233"/>
  <c r="E223"/>
  <c r="I223"/>
  <c r="D223"/>
  <c r="G223"/>
  <c r="C223"/>
  <c r="A238"/>
  <c r="K223"/>
  <c r="H204"/>
  <c r="H224"/>
  <c r="E215"/>
  <c r="I215"/>
  <c r="D215"/>
  <c r="G215"/>
  <c r="C215"/>
  <c r="A230"/>
  <c r="K215"/>
  <c r="E213"/>
  <c r="I213"/>
  <c r="C213"/>
  <c r="A228"/>
  <c r="K213"/>
  <c r="G213"/>
  <c r="D213"/>
  <c r="E235"/>
  <c r="I235"/>
  <c r="G235"/>
  <c r="D235"/>
  <c r="K235"/>
  <c r="C235"/>
  <c r="A250"/>
  <c r="H200"/>
  <c r="E221"/>
  <c r="I221"/>
  <c r="C221"/>
  <c r="A236"/>
  <c r="K221"/>
  <c r="G221"/>
  <c r="D221"/>
  <c r="E227"/>
  <c r="I227"/>
  <c r="G227"/>
  <c r="D227"/>
  <c r="C227"/>
  <c r="A242"/>
  <c r="K227"/>
  <c r="E237"/>
  <c r="I237"/>
  <c r="C237"/>
  <c r="A252"/>
  <c r="K237"/>
  <c r="G237"/>
  <c r="D237"/>
  <c r="E219"/>
  <c r="I219"/>
  <c r="G219"/>
  <c r="D219"/>
  <c r="K219"/>
  <c r="A234"/>
  <c r="C219"/>
  <c r="F224"/>
  <c r="E225"/>
  <c r="I225"/>
  <c r="K225"/>
  <c r="C225"/>
  <c r="A240"/>
  <c r="D225"/>
  <c r="G225"/>
  <c r="E241"/>
  <c r="I241"/>
  <c r="K241"/>
  <c r="C241"/>
  <c r="A256"/>
  <c r="D241"/>
  <c r="G241"/>
  <c r="E239"/>
  <c r="I239"/>
  <c r="D239"/>
  <c r="G239"/>
  <c r="C239"/>
  <c r="A254"/>
  <c r="K239"/>
  <c r="F200"/>
  <c r="F206"/>
  <c r="H214"/>
  <c r="F222"/>
  <c r="F202"/>
  <c r="H202"/>
  <c r="J9" i="28"/>
  <c r="L141" i="35"/>
  <c r="K140"/>
  <c r="J77" i="15"/>
  <c r="I76"/>
  <c r="O1" i="32"/>
  <c r="D72"/>
  <c r="J215" i="37" l="1"/>
  <c r="H221"/>
  <c r="H225"/>
  <c r="H237"/>
  <c r="J237"/>
  <c r="F225"/>
  <c r="J221"/>
  <c r="J225"/>
  <c r="F237"/>
  <c r="H229"/>
  <c r="J229"/>
  <c r="H227"/>
  <c r="H239"/>
  <c r="H241"/>
  <c r="F233"/>
  <c r="C240"/>
  <c r="G240"/>
  <c r="K240"/>
  <c r="E240"/>
  <c r="A255"/>
  <c r="D240"/>
  <c r="I240"/>
  <c r="C252"/>
  <c r="G252"/>
  <c r="K252"/>
  <c r="E252"/>
  <c r="I252"/>
  <c r="A267"/>
  <c r="D252"/>
  <c r="J241"/>
  <c r="F219"/>
  <c r="J235"/>
  <c r="F213"/>
  <c r="H215"/>
  <c r="F223"/>
  <c r="H217"/>
  <c r="J217"/>
  <c r="F229"/>
  <c r="C234"/>
  <c r="G234"/>
  <c r="K234"/>
  <c r="D234"/>
  <c r="I234"/>
  <c r="E234"/>
  <c r="A249"/>
  <c r="C250"/>
  <c r="G250"/>
  <c r="K250"/>
  <c r="D250"/>
  <c r="I250"/>
  <c r="J250" s="1"/>
  <c r="E250"/>
  <c r="A265"/>
  <c r="C238"/>
  <c r="G238"/>
  <c r="K238"/>
  <c r="D238"/>
  <c r="I238"/>
  <c r="A253"/>
  <c r="E238"/>
  <c r="C248"/>
  <c r="G248"/>
  <c r="K248"/>
  <c r="E248"/>
  <c r="A263"/>
  <c r="I248"/>
  <c r="D248"/>
  <c r="J219"/>
  <c r="H235"/>
  <c r="H213"/>
  <c r="J213"/>
  <c r="F215"/>
  <c r="J223"/>
  <c r="H231"/>
  <c r="C236"/>
  <c r="G236"/>
  <c r="K236"/>
  <c r="A251"/>
  <c r="E236"/>
  <c r="I236"/>
  <c r="D236"/>
  <c r="C230"/>
  <c r="G230"/>
  <c r="K230"/>
  <c r="D230"/>
  <c r="I230"/>
  <c r="E230"/>
  <c r="A245"/>
  <c r="F227"/>
  <c r="F231"/>
  <c r="C254"/>
  <c r="G254"/>
  <c r="K254"/>
  <c r="D254"/>
  <c r="I254"/>
  <c r="E254"/>
  <c r="A269"/>
  <c r="C256"/>
  <c r="G256"/>
  <c r="K256"/>
  <c r="E256"/>
  <c r="A271"/>
  <c r="D256"/>
  <c r="I256"/>
  <c r="C242"/>
  <c r="G242"/>
  <c r="K242"/>
  <c r="D242"/>
  <c r="I242"/>
  <c r="J242" s="1"/>
  <c r="E242"/>
  <c r="A257"/>
  <c r="C228"/>
  <c r="G228"/>
  <c r="K228"/>
  <c r="A243"/>
  <c r="E228"/>
  <c r="D228"/>
  <c r="I228"/>
  <c r="C246"/>
  <c r="G246"/>
  <c r="K246"/>
  <c r="D246"/>
  <c r="I246"/>
  <c r="E246"/>
  <c r="A261"/>
  <c r="C232"/>
  <c r="G232"/>
  <c r="K232"/>
  <c r="E232"/>
  <c r="A247"/>
  <c r="I232"/>
  <c r="D232"/>
  <c r="C244"/>
  <c r="G244"/>
  <c r="K244"/>
  <c r="A259"/>
  <c r="E244"/>
  <c r="D244"/>
  <c r="I244"/>
  <c r="F239"/>
  <c r="H219"/>
  <c r="J239"/>
  <c r="F241"/>
  <c r="J227"/>
  <c r="F221"/>
  <c r="F235"/>
  <c r="H223"/>
  <c r="J231"/>
  <c r="F217"/>
  <c r="M141" i="35"/>
  <c r="L140"/>
  <c r="K77" i="15"/>
  <c r="J76"/>
  <c r="E70" i="32"/>
  <c r="E72"/>
  <c r="F250" i="37" l="1"/>
  <c r="H250"/>
  <c r="F236"/>
  <c r="J230"/>
  <c r="F230"/>
  <c r="H230"/>
  <c r="H238"/>
  <c r="J238"/>
  <c r="F238"/>
  <c r="F244"/>
  <c r="H244"/>
  <c r="J254"/>
  <c r="J256"/>
  <c r="F254"/>
  <c r="H254"/>
  <c r="J236"/>
  <c r="H236"/>
  <c r="F248"/>
  <c r="F242"/>
  <c r="H242"/>
  <c r="J246"/>
  <c r="J234"/>
  <c r="F234"/>
  <c r="J252"/>
  <c r="J248"/>
  <c r="H248"/>
  <c r="J244"/>
  <c r="J232"/>
  <c r="H232"/>
  <c r="H256"/>
  <c r="F240"/>
  <c r="F252"/>
  <c r="J240"/>
  <c r="F246"/>
  <c r="H240"/>
  <c r="H246"/>
  <c r="E261"/>
  <c r="I261"/>
  <c r="C261"/>
  <c r="K261"/>
  <c r="G261"/>
  <c r="D261"/>
  <c r="A276"/>
  <c r="E269"/>
  <c r="I269"/>
  <c r="K269"/>
  <c r="G269"/>
  <c r="D269"/>
  <c r="C269"/>
  <c r="A284"/>
  <c r="E263"/>
  <c r="I263"/>
  <c r="D263"/>
  <c r="G263"/>
  <c r="A278"/>
  <c r="C263"/>
  <c r="K263"/>
  <c r="E265"/>
  <c r="I265"/>
  <c r="K265"/>
  <c r="C265"/>
  <c r="A280"/>
  <c r="G265"/>
  <c r="D265"/>
  <c r="E267"/>
  <c r="I267"/>
  <c r="D267"/>
  <c r="C267"/>
  <c r="K267"/>
  <c r="A282"/>
  <c r="G267"/>
  <c r="E255"/>
  <c r="I255"/>
  <c r="D255"/>
  <c r="G255"/>
  <c r="C255"/>
  <c r="K255"/>
  <c r="A270"/>
  <c r="F228"/>
  <c r="F232"/>
  <c r="H228"/>
  <c r="F256"/>
  <c r="H234"/>
  <c r="H252"/>
  <c r="E259"/>
  <c r="I259"/>
  <c r="G259"/>
  <c r="D259"/>
  <c r="C259"/>
  <c r="K259"/>
  <c r="A274"/>
  <c r="E247"/>
  <c r="I247"/>
  <c r="D247"/>
  <c r="G247"/>
  <c r="C247"/>
  <c r="A262"/>
  <c r="K247"/>
  <c r="E271"/>
  <c r="I271"/>
  <c r="G271"/>
  <c r="D271"/>
  <c r="K271"/>
  <c r="C271"/>
  <c r="A286"/>
  <c r="E251"/>
  <c r="I251"/>
  <c r="G251"/>
  <c r="D251"/>
  <c r="K251"/>
  <c r="C251"/>
  <c r="A266"/>
  <c r="E249"/>
  <c r="I249"/>
  <c r="K249"/>
  <c r="C249"/>
  <c r="A264"/>
  <c r="G249"/>
  <c r="D249"/>
  <c r="J228"/>
  <c r="E243"/>
  <c r="I243"/>
  <c r="G243"/>
  <c r="D243"/>
  <c r="C243"/>
  <c r="A258"/>
  <c r="K243"/>
  <c r="E257"/>
  <c r="I257"/>
  <c r="K257"/>
  <c r="C257"/>
  <c r="A272"/>
  <c r="D257"/>
  <c r="G257"/>
  <c r="E253"/>
  <c r="I253"/>
  <c r="J253" s="1"/>
  <c r="C253"/>
  <c r="K253"/>
  <c r="A268"/>
  <c r="G253"/>
  <c r="H253" s="1"/>
  <c r="D253"/>
  <c r="E245"/>
  <c r="I245"/>
  <c r="C245"/>
  <c r="A260"/>
  <c r="K245"/>
  <c r="G245"/>
  <c r="D245"/>
  <c r="E69" i="32"/>
  <c r="N141" i="35"/>
  <c r="M140"/>
  <c r="L77" i="15"/>
  <c r="K76"/>
  <c r="F70" i="32"/>
  <c r="F72"/>
  <c r="H251" i="37" l="1"/>
  <c r="H261"/>
  <c r="F257"/>
  <c r="J257"/>
  <c r="F267"/>
  <c r="H267"/>
  <c r="J261"/>
  <c r="F245"/>
  <c r="H257"/>
  <c r="J243"/>
  <c r="H249"/>
  <c r="J249"/>
  <c r="F251"/>
  <c r="J259"/>
  <c r="J267"/>
  <c r="F265"/>
  <c r="H263"/>
  <c r="C260"/>
  <c r="G260"/>
  <c r="K260"/>
  <c r="E260"/>
  <c r="D260"/>
  <c r="A275"/>
  <c r="I260"/>
  <c r="C264"/>
  <c r="G264"/>
  <c r="K264"/>
  <c r="E264"/>
  <c r="A279"/>
  <c r="I264"/>
  <c r="D264"/>
  <c r="C286"/>
  <c r="G286"/>
  <c r="K286"/>
  <c r="E286"/>
  <c r="D286"/>
  <c r="I286"/>
  <c r="A301"/>
  <c r="C262"/>
  <c r="G262"/>
  <c r="H262" s="1"/>
  <c r="K262"/>
  <c r="D262"/>
  <c r="I262"/>
  <c r="J262" s="1"/>
  <c r="E262"/>
  <c r="F262" s="1"/>
  <c r="A277"/>
  <c r="F243"/>
  <c r="F249"/>
  <c r="H271"/>
  <c r="J247"/>
  <c r="F259"/>
  <c r="J255"/>
  <c r="J269"/>
  <c r="F261"/>
  <c r="C270"/>
  <c r="G270"/>
  <c r="K270"/>
  <c r="D270"/>
  <c r="I270"/>
  <c r="J270" s="1"/>
  <c r="A285"/>
  <c r="E270"/>
  <c r="F270" s="1"/>
  <c r="C282"/>
  <c r="G282"/>
  <c r="K282"/>
  <c r="D282"/>
  <c r="I282"/>
  <c r="J282" s="1"/>
  <c r="E282"/>
  <c r="A297"/>
  <c r="C280"/>
  <c r="G280"/>
  <c r="K280"/>
  <c r="A295"/>
  <c r="D280"/>
  <c r="I280"/>
  <c r="E280"/>
  <c r="C284"/>
  <c r="G284"/>
  <c r="K284"/>
  <c r="E284"/>
  <c r="D284"/>
  <c r="I284"/>
  <c r="A299"/>
  <c r="C268"/>
  <c r="G268"/>
  <c r="K268"/>
  <c r="E268"/>
  <c r="I268"/>
  <c r="J268" s="1"/>
  <c r="A283"/>
  <c r="D268"/>
  <c r="C274"/>
  <c r="G274"/>
  <c r="K274"/>
  <c r="D274"/>
  <c r="I274"/>
  <c r="J274" s="1"/>
  <c r="E274"/>
  <c r="A289"/>
  <c r="C278"/>
  <c r="G278"/>
  <c r="K278"/>
  <c r="I278"/>
  <c r="A293"/>
  <c r="E278"/>
  <c r="D278"/>
  <c r="C276"/>
  <c r="G276"/>
  <c r="K276"/>
  <c r="E276"/>
  <c r="D276"/>
  <c r="I276"/>
  <c r="A291"/>
  <c r="H245"/>
  <c r="J245"/>
  <c r="F253"/>
  <c r="H243"/>
  <c r="J251"/>
  <c r="F271"/>
  <c r="H247"/>
  <c r="H259"/>
  <c r="H255"/>
  <c r="H265"/>
  <c r="J265"/>
  <c r="F263"/>
  <c r="H269"/>
  <c r="C258"/>
  <c r="G258"/>
  <c r="K258"/>
  <c r="D258"/>
  <c r="I258"/>
  <c r="E258"/>
  <c r="A273"/>
  <c r="C272"/>
  <c r="G272"/>
  <c r="K272"/>
  <c r="A287"/>
  <c r="E272"/>
  <c r="D272"/>
  <c r="I272"/>
  <c r="C266"/>
  <c r="G266"/>
  <c r="K266"/>
  <c r="D266"/>
  <c r="I266"/>
  <c r="E266"/>
  <c r="A281"/>
  <c r="J271"/>
  <c r="F247"/>
  <c r="F255"/>
  <c r="J263"/>
  <c r="F269"/>
  <c r="F69" i="32"/>
  <c r="O141" i="35"/>
  <c r="N140"/>
  <c r="M77" i="15"/>
  <c r="L76"/>
  <c r="G70" i="32"/>
  <c r="G72"/>
  <c r="J272" i="37" l="1"/>
  <c r="F272"/>
  <c r="F268"/>
  <c r="J286"/>
  <c r="H286"/>
  <c r="F260"/>
  <c r="J258"/>
  <c r="J266"/>
  <c r="H270"/>
  <c r="F266"/>
  <c r="H266"/>
  <c r="F276"/>
  <c r="F274"/>
  <c r="F284"/>
  <c r="J264"/>
  <c r="H264"/>
  <c r="F258"/>
  <c r="H258"/>
  <c r="J276"/>
  <c r="H276"/>
  <c r="J284"/>
  <c r="H284"/>
  <c r="J260"/>
  <c r="F286"/>
  <c r="H260"/>
  <c r="E301"/>
  <c r="I301"/>
  <c r="K301"/>
  <c r="G301"/>
  <c r="D301"/>
  <c r="A316"/>
  <c r="C301"/>
  <c r="H274"/>
  <c r="F280"/>
  <c r="F282"/>
  <c r="H282"/>
  <c r="E281"/>
  <c r="I281"/>
  <c r="C281"/>
  <c r="A296"/>
  <c r="G281"/>
  <c r="D281"/>
  <c r="K281"/>
  <c r="E289"/>
  <c r="I289"/>
  <c r="C289"/>
  <c r="A304"/>
  <c r="D289"/>
  <c r="K289"/>
  <c r="G289"/>
  <c r="H289" s="1"/>
  <c r="E283"/>
  <c r="I283"/>
  <c r="D283"/>
  <c r="G283"/>
  <c r="K283"/>
  <c r="A298"/>
  <c r="C283"/>
  <c r="E295"/>
  <c r="I295"/>
  <c r="G295"/>
  <c r="C295"/>
  <c r="A310"/>
  <c r="K295"/>
  <c r="D295"/>
  <c r="E297"/>
  <c r="I297"/>
  <c r="C297"/>
  <c r="A312"/>
  <c r="D297"/>
  <c r="K297"/>
  <c r="G297"/>
  <c r="H297" s="1"/>
  <c r="E285"/>
  <c r="I285"/>
  <c r="K285"/>
  <c r="C285"/>
  <c r="A300"/>
  <c r="G285"/>
  <c r="D285"/>
  <c r="E275"/>
  <c r="I275"/>
  <c r="D275"/>
  <c r="C275"/>
  <c r="K275"/>
  <c r="A290"/>
  <c r="G275"/>
  <c r="H272"/>
  <c r="J278"/>
  <c r="H268"/>
  <c r="E293"/>
  <c r="I293"/>
  <c r="K293"/>
  <c r="G293"/>
  <c r="D293"/>
  <c r="A308"/>
  <c r="C293"/>
  <c r="F264"/>
  <c r="E287"/>
  <c r="I287"/>
  <c r="G287"/>
  <c r="D287"/>
  <c r="K287"/>
  <c r="C287"/>
  <c r="A302"/>
  <c r="E273"/>
  <c r="I273"/>
  <c r="C273"/>
  <c r="A288"/>
  <c r="G273"/>
  <c r="K273"/>
  <c r="D273"/>
  <c r="E291"/>
  <c r="I291"/>
  <c r="D291"/>
  <c r="G291"/>
  <c r="C291"/>
  <c r="K291"/>
  <c r="A306"/>
  <c r="E299"/>
  <c r="I299"/>
  <c r="D299"/>
  <c r="A314"/>
  <c r="C299"/>
  <c r="K299"/>
  <c r="G299"/>
  <c r="E277"/>
  <c r="I277"/>
  <c r="K277"/>
  <c r="D277"/>
  <c r="C277"/>
  <c r="A292"/>
  <c r="G277"/>
  <c r="E279"/>
  <c r="I279"/>
  <c r="G279"/>
  <c r="D279"/>
  <c r="K279"/>
  <c r="C279"/>
  <c r="A294"/>
  <c r="F278"/>
  <c r="H278"/>
  <c r="J280"/>
  <c r="H280"/>
  <c r="G69" i="32"/>
  <c r="D108" i="35"/>
  <c r="O140"/>
  <c r="N77" i="15"/>
  <c r="M76"/>
  <c r="H70" i="32"/>
  <c r="H72"/>
  <c r="H283" i="37" l="1"/>
  <c r="F295"/>
  <c r="J273"/>
  <c r="F287"/>
  <c r="H291"/>
  <c r="J293"/>
  <c r="J297"/>
  <c r="J281"/>
  <c r="J291"/>
  <c r="F293"/>
  <c r="H285"/>
  <c r="J285"/>
  <c r="F297"/>
  <c r="H281"/>
  <c r="J301"/>
  <c r="C292"/>
  <c r="G292"/>
  <c r="K292"/>
  <c r="E292"/>
  <c r="D292"/>
  <c r="I292"/>
  <c r="A307"/>
  <c r="C308"/>
  <c r="G308"/>
  <c r="K308"/>
  <c r="E308"/>
  <c r="A323"/>
  <c r="D308"/>
  <c r="I308"/>
  <c r="C310"/>
  <c r="G310"/>
  <c r="K310"/>
  <c r="I310"/>
  <c r="A325"/>
  <c r="E310"/>
  <c r="D310"/>
  <c r="H279"/>
  <c r="F299"/>
  <c r="J287"/>
  <c r="F301"/>
  <c r="C288"/>
  <c r="G288"/>
  <c r="K288"/>
  <c r="A303"/>
  <c r="I288"/>
  <c r="J288" s="1"/>
  <c r="E288"/>
  <c r="D288"/>
  <c r="C302"/>
  <c r="G302"/>
  <c r="K302"/>
  <c r="D302"/>
  <c r="I302"/>
  <c r="J302" s="1"/>
  <c r="A317"/>
  <c r="E302"/>
  <c r="C304"/>
  <c r="G304"/>
  <c r="K304"/>
  <c r="E304"/>
  <c r="D304"/>
  <c r="I304"/>
  <c r="A319"/>
  <c r="E316"/>
  <c r="I316"/>
  <c r="C316"/>
  <c r="G316"/>
  <c r="A331"/>
  <c r="K316"/>
  <c r="D316"/>
  <c r="J279"/>
  <c r="J277"/>
  <c r="H277"/>
  <c r="J299"/>
  <c r="F291"/>
  <c r="H287"/>
  <c r="F275"/>
  <c r="J295"/>
  <c r="F283"/>
  <c r="C294"/>
  <c r="G294"/>
  <c r="K294"/>
  <c r="E294"/>
  <c r="D294"/>
  <c r="I294"/>
  <c r="A309"/>
  <c r="C290"/>
  <c r="G290"/>
  <c r="K290"/>
  <c r="D290"/>
  <c r="I290"/>
  <c r="J290" s="1"/>
  <c r="A305"/>
  <c r="E290"/>
  <c r="C300"/>
  <c r="G300"/>
  <c r="K300"/>
  <c r="E300"/>
  <c r="I300"/>
  <c r="A315"/>
  <c r="D300"/>
  <c r="C312"/>
  <c r="G312"/>
  <c r="H312" s="1"/>
  <c r="K312"/>
  <c r="D312"/>
  <c r="I312"/>
  <c r="J312" s="1"/>
  <c r="A327"/>
  <c r="E312"/>
  <c r="C298"/>
  <c r="G298"/>
  <c r="K298"/>
  <c r="D298"/>
  <c r="I298"/>
  <c r="E298"/>
  <c r="A313"/>
  <c r="C296"/>
  <c r="G296"/>
  <c r="K296"/>
  <c r="A311"/>
  <c r="E296"/>
  <c r="F296" s="1"/>
  <c r="D296"/>
  <c r="I296"/>
  <c r="F279"/>
  <c r="H299"/>
  <c r="H273"/>
  <c r="F273"/>
  <c r="H293"/>
  <c r="J275"/>
  <c r="F285"/>
  <c r="H295"/>
  <c r="J283"/>
  <c r="F289"/>
  <c r="E314"/>
  <c r="I314"/>
  <c r="G314"/>
  <c r="K314"/>
  <c r="A329"/>
  <c r="D314"/>
  <c r="C314"/>
  <c r="C306"/>
  <c r="G306"/>
  <c r="K306"/>
  <c r="D306"/>
  <c r="I306"/>
  <c r="E306"/>
  <c r="A321"/>
  <c r="F277"/>
  <c r="H275"/>
  <c r="J289"/>
  <c r="F281"/>
  <c r="H301"/>
  <c r="H69" i="32"/>
  <c r="E108" i="35"/>
  <c r="D107"/>
  <c r="C60" i="15"/>
  <c r="N76"/>
  <c r="I70" i="32"/>
  <c r="I72"/>
  <c r="J298" i="37" l="1"/>
  <c r="J306"/>
  <c r="J300"/>
  <c r="J304"/>
  <c r="H304"/>
  <c r="H308"/>
  <c r="H302"/>
  <c r="J308"/>
  <c r="J292"/>
  <c r="J310"/>
  <c r="F310"/>
  <c r="H310"/>
  <c r="F298"/>
  <c r="H298"/>
  <c r="J294"/>
  <c r="H294"/>
  <c r="F294"/>
  <c r="H292"/>
  <c r="J296"/>
  <c r="F290"/>
  <c r="F306"/>
  <c r="H306"/>
  <c r="E311"/>
  <c r="I311"/>
  <c r="G311"/>
  <c r="D311"/>
  <c r="K311"/>
  <c r="C311"/>
  <c r="A326"/>
  <c r="C313"/>
  <c r="G313"/>
  <c r="K313"/>
  <c r="E313"/>
  <c r="D313"/>
  <c r="I313"/>
  <c r="A328"/>
  <c r="C327"/>
  <c r="G327"/>
  <c r="H327" s="1"/>
  <c r="K327"/>
  <c r="E327"/>
  <c r="I327"/>
  <c r="J327" s="1"/>
  <c r="A342"/>
  <c r="D327"/>
  <c r="E309"/>
  <c r="I309"/>
  <c r="K309"/>
  <c r="D309"/>
  <c r="C309"/>
  <c r="A324"/>
  <c r="G309"/>
  <c r="E303"/>
  <c r="I303"/>
  <c r="G303"/>
  <c r="D303"/>
  <c r="K303"/>
  <c r="A318"/>
  <c r="C303"/>
  <c r="H314"/>
  <c r="C315"/>
  <c r="G315"/>
  <c r="K315"/>
  <c r="E315"/>
  <c r="I315"/>
  <c r="J315" s="1"/>
  <c r="D315"/>
  <c r="A330"/>
  <c r="C319"/>
  <c r="G319"/>
  <c r="K319"/>
  <c r="E319"/>
  <c r="D319"/>
  <c r="I319"/>
  <c r="A334"/>
  <c r="C317"/>
  <c r="G317"/>
  <c r="K317"/>
  <c r="D317"/>
  <c r="I317"/>
  <c r="J317" s="1"/>
  <c r="E317"/>
  <c r="A332"/>
  <c r="F312"/>
  <c r="H300"/>
  <c r="H316"/>
  <c r="C329"/>
  <c r="G329"/>
  <c r="K329"/>
  <c r="E329"/>
  <c r="I329"/>
  <c r="J329" s="1"/>
  <c r="D329"/>
  <c r="A344"/>
  <c r="E305"/>
  <c r="I305"/>
  <c r="C305"/>
  <c r="G305"/>
  <c r="D305"/>
  <c r="A320"/>
  <c r="K305"/>
  <c r="C331"/>
  <c r="G331"/>
  <c r="K331"/>
  <c r="E331"/>
  <c r="I331"/>
  <c r="A346"/>
  <c r="D331"/>
  <c r="C325"/>
  <c r="G325"/>
  <c r="K325"/>
  <c r="E325"/>
  <c r="I325"/>
  <c r="A340"/>
  <c r="D325"/>
  <c r="E307"/>
  <c r="I307"/>
  <c r="D307"/>
  <c r="C307"/>
  <c r="K307"/>
  <c r="A322"/>
  <c r="G307"/>
  <c r="F314"/>
  <c r="H296"/>
  <c r="H290"/>
  <c r="F316"/>
  <c r="F304"/>
  <c r="F302"/>
  <c r="F288"/>
  <c r="H288"/>
  <c r="F308"/>
  <c r="C321"/>
  <c r="G321"/>
  <c r="K321"/>
  <c r="E321"/>
  <c r="D321"/>
  <c r="I321"/>
  <c r="A336"/>
  <c r="C323"/>
  <c r="G323"/>
  <c r="K323"/>
  <c r="E323"/>
  <c r="I323"/>
  <c r="D323"/>
  <c r="A338"/>
  <c r="J314"/>
  <c r="F300"/>
  <c r="J316"/>
  <c r="F292"/>
  <c r="I69" i="32"/>
  <c r="F108" i="35"/>
  <c r="E107"/>
  <c r="D60" i="15"/>
  <c r="C59"/>
  <c r="J70" i="32"/>
  <c r="J72"/>
  <c r="J325" i="37" l="1"/>
  <c r="H325"/>
  <c r="F305"/>
  <c r="F317"/>
  <c r="H317"/>
  <c r="J331"/>
  <c r="J323"/>
  <c r="H331"/>
  <c r="F325"/>
  <c r="J305"/>
  <c r="J313"/>
  <c r="F331"/>
  <c r="F321"/>
  <c r="F329"/>
  <c r="J321"/>
  <c r="H321"/>
  <c r="H315"/>
  <c r="F327"/>
  <c r="F315"/>
  <c r="H309"/>
  <c r="E320"/>
  <c r="I320"/>
  <c r="K320"/>
  <c r="D320"/>
  <c r="A335"/>
  <c r="C320"/>
  <c r="G320"/>
  <c r="E332"/>
  <c r="I332"/>
  <c r="D332"/>
  <c r="A347"/>
  <c r="C332"/>
  <c r="G332"/>
  <c r="K332"/>
  <c r="H323"/>
  <c r="F307"/>
  <c r="J319"/>
  <c r="H319"/>
  <c r="F303"/>
  <c r="H313"/>
  <c r="F311"/>
  <c r="E346"/>
  <c r="I346"/>
  <c r="D346"/>
  <c r="A361"/>
  <c r="C346"/>
  <c r="G346"/>
  <c r="K346"/>
  <c r="E338"/>
  <c r="I338"/>
  <c r="D338"/>
  <c r="A353"/>
  <c r="C338"/>
  <c r="G338"/>
  <c r="K338"/>
  <c r="E322"/>
  <c r="I322"/>
  <c r="G322"/>
  <c r="K322"/>
  <c r="A337"/>
  <c r="D322"/>
  <c r="C322"/>
  <c r="E334"/>
  <c r="I334"/>
  <c r="D334"/>
  <c r="A349"/>
  <c r="C334"/>
  <c r="G334"/>
  <c r="K334"/>
  <c r="E318"/>
  <c r="I318"/>
  <c r="D318"/>
  <c r="C318"/>
  <c r="A333"/>
  <c r="G318"/>
  <c r="K318"/>
  <c r="E328"/>
  <c r="I328"/>
  <c r="D328"/>
  <c r="A343"/>
  <c r="C328"/>
  <c r="G328"/>
  <c r="K328"/>
  <c r="J307"/>
  <c r="H329"/>
  <c r="J303"/>
  <c r="F309"/>
  <c r="J311"/>
  <c r="E336"/>
  <c r="I336"/>
  <c r="D336"/>
  <c r="A351"/>
  <c r="C336"/>
  <c r="G336"/>
  <c r="K336"/>
  <c r="E340"/>
  <c r="I340"/>
  <c r="D340"/>
  <c r="A355"/>
  <c r="C340"/>
  <c r="G340"/>
  <c r="K340"/>
  <c r="E344"/>
  <c r="I344"/>
  <c r="D344"/>
  <c r="A359"/>
  <c r="C344"/>
  <c r="G344"/>
  <c r="K344"/>
  <c r="E330"/>
  <c r="I330"/>
  <c r="D330"/>
  <c r="A345"/>
  <c r="C330"/>
  <c r="G330"/>
  <c r="K330"/>
  <c r="E324"/>
  <c r="I324"/>
  <c r="C324"/>
  <c r="G324"/>
  <c r="A339"/>
  <c r="K324"/>
  <c r="D324"/>
  <c r="E326"/>
  <c r="I326"/>
  <c r="D326"/>
  <c r="A341"/>
  <c r="C326"/>
  <c r="G326"/>
  <c r="K326"/>
  <c r="F323"/>
  <c r="H307"/>
  <c r="H305"/>
  <c r="F319"/>
  <c r="H303"/>
  <c r="J309"/>
  <c r="F313"/>
  <c r="H311"/>
  <c r="E342"/>
  <c r="I342"/>
  <c r="D342"/>
  <c r="A357"/>
  <c r="C342"/>
  <c r="G342"/>
  <c r="K342"/>
  <c r="J69" i="32"/>
  <c r="G108" i="35"/>
  <c r="F107"/>
  <c r="E60" i="15"/>
  <c r="D59"/>
  <c r="K70" i="32"/>
  <c r="K72"/>
  <c r="H328" i="37" l="1"/>
  <c r="J328"/>
  <c r="F318"/>
  <c r="H338"/>
  <c r="J338"/>
  <c r="J324"/>
  <c r="H336"/>
  <c r="J336"/>
  <c r="H318"/>
  <c r="J318"/>
  <c r="H326"/>
  <c r="J326"/>
  <c r="H340"/>
  <c r="J340"/>
  <c r="H332"/>
  <c r="C339"/>
  <c r="G339"/>
  <c r="K339"/>
  <c r="E339"/>
  <c r="I339"/>
  <c r="J339" s="1"/>
  <c r="A354"/>
  <c r="D339"/>
  <c r="C345"/>
  <c r="G345"/>
  <c r="K345"/>
  <c r="E345"/>
  <c r="I345"/>
  <c r="D345"/>
  <c r="A360"/>
  <c r="C361"/>
  <c r="G361"/>
  <c r="K361"/>
  <c r="E361"/>
  <c r="I361"/>
  <c r="D361"/>
  <c r="A376"/>
  <c r="C335"/>
  <c r="G335"/>
  <c r="H335" s="1"/>
  <c r="K335"/>
  <c r="E335"/>
  <c r="F335" s="1"/>
  <c r="I335"/>
  <c r="J335" s="1"/>
  <c r="A350"/>
  <c r="D335"/>
  <c r="F324"/>
  <c r="F336"/>
  <c r="F328"/>
  <c r="J322"/>
  <c r="F338"/>
  <c r="J332"/>
  <c r="F320"/>
  <c r="C357"/>
  <c r="G357"/>
  <c r="K357"/>
  <c r="E357"/>
  <c r="I357"/>
  <c r="A372"/>
  <c r="D357"/>
  <c r="C359"/>
  <c r="G359"/>
  <c r="K359"/>
  <c r="E359"/>
  <c r="I359"/>
  <c r="A374"/>
  <c r="D359"/>
  <c r="C333"/>
  <c r="G333"/>
  <c r="H333" s="1"/>
  <c r="K333"/>
  <c r="E333"/>
  <c r="I333"/>
  <c r="J333" s="1"/>
  <c r="A348"/>
  <c r="D333"/>
  <c r="C349"/>
  <c r="G349"/>
  <c r="K349"/>
  <c r="E349"/>
  <c r="I349"/>
  <c r="J349" s="1"/>
  <c r="A364"/>
  <c r="D349"/>
  <c r="F330"/>
  <c r="H322"/>
  <c r="F346"/>
  <c r="J320"/>
  <c r="C341"/>
  <c r="G341"/>
  <c r="K341"/>
  <c r="E341"/>
  <c r="I341"/>
  <c r="A356"/>
  <c r="D341"/>
  <c r="C355"/>
  <c r="G355"/>
  <c r="K355"/>
  <c r="E355"/>
  <c r="I355"/>
  <c r="A370"/>
  <c r="D355"/>
  <c r="C347"/>
  <c r="G347"/>
  <c r="H347" s="1"/>
  <c r="K347"/>
  <c r="E347"/>
  <c r="I347"/>
  <c r="J347" s="1"/>
  <c r="A362"/>
  <c r="D347"/>
  <c r="F342"/>
  <c r="H330"/>
  <c r="J330"/>
  <c r="F344"/>
  <c r="F334"/>
  <c r="H346"/>
  <c r="J346"/>
  <c r="H320"/>
  <c r="C351"/>
  <c r="G351"/>
  <c r="K351"/>
  <c r="E351"/>
  <c r="I351"/>
  <c r="J351" s="1"/>
  <c r="A366"/>
  <c r="D351"/>
  <c r="C343"/>
  <c r="G343"/>
  <c r="K343"/>
  <c r="E343"/>
  <c r="I343"/>
  <c r="A358"/>
  <c r="D343"/>
  <c r="C337"/>
  <c r="G337"/>
  <c r="K337"/>
  <c r="E337"/>
  <c r="I337"/>
  <c r="D337"/>
  <c r="A352"/>
  <c r="C353"/>
  <c r="G353"/>
  <c r="K353"/>
  <c r="E353"/>
  <c r="I353"/>
  <c r="D353"/>
  <c r="A368"/>
  <c r="H342"/>
  <c r="J342"/>
  <c r="F326"/>
  <c r="H324"/>
  <c r="H344"/>
  <c r="J344"/>
  <c r="F340"/>
  <c r="H334"/>
  <c r="J334"/>
  <c r="F322"/>
  <c r="F332"/>
  <c r="K69" i="32"/>
  <c r="H108" i="35"/>
  <c r="G107"/>
  <c r="F60" i="15"/>
  <c r="E59"/>
  <c r="L70" i="32"/>
  <c r="L72"/>
  <c r="J361" i="37" l="1"/>
  <c r="J357"/>
  <c r="J341"/>
  <c r="J345"/>
  <c r="J353"/>
  <c r="H353"/>
  <c r="F351"/>
  <c r="F349"/>
  <c r="J359"/>
  <c r="J343"/>
  <c r="H351"/>
  <c r="H349"/>
  <c r="J355"/>
  <c r="J337"/>
  <c r="H355"/>
  <c r="H359"/>
  <c r="H361"/>
  <c r="H339"/>
  <c r="H345"/>
  <c r="F343"/>
  <c r="F345"/>
  <c r="E352"/>
  <c r="I352"/>
  <c r="D352"/>
  <c r="A367"/>
  <c r="C352"/>
  <c r="G352"/>
  <c r="K352"/>
  <c r="E358"/>
  <c r="I358"/>
  <c r="J358" s="1"/>
  <c r="D358"/>
  <c r="A373"/>
  <c r="C358"/>
  <c r="G358"/>
  <c r="H358" s="1"/>
  <c r="K358"/>
  <c r="E356"/>
  <c r="I356"/>
  <c r="D356"/>
  <c r="A371"/>
  <c r="C356"/>
  <c r="G356"/>
  <c r="K356"/>
  <c r="E372"/>
  <c r="I372"/>
  <c r="D372"/>
  <c r="A387"/>
  <c r="C372"/>
  <c r="G372"/>
  <c r="K372"/>
  <c r="E376"/>
  <c r="I376"/>
  <c r="D376"/>
  <c r="A391"/>
  <c r="C376"/>
  <c r="G376"/>
  <c r="K376"/>
  <c r="F353"/>
  <c r="H343"/>
  <c r="F347"/>
  <c r="H341"/>
  <c r="F333"/>
  <c r="H357"/>
  <c r="E366"/>
  <c r="I366"/>
  <c r="D366"/>
  <c r="A381"/>
  <c r="C366"/>
  <c r="G366"/>
  <c r="K366"/>
  <c r="E364"/>
  <c r="I364"/>
  <c r="D364"/>
  <c r="A379"/>
  <c r="C364"/>
  <c r="G364"/>
  <c r="K364"/>
  <c r="E360"/>
  <c r="I360"/>
  <c r="J360" s="1"/>
  <c r="D360"/>
  <c r="A375"/>
  <c r="C360"/>
  <c r="G360"/>
  <c r="H360" s="1"/>
  <c r="K360"/>
  <c r="E354"/>
  <c r="I354"/>
  <c r="D354"/>
  <c r="A369"/>
  <c r="C354"/>
  <c r="G354"/>
  <c r="K354"/>
  <c r="F337"/>
  <c r="F355"/>
  <c r="F359"/>
  <c r="F361"/>
  <c r="E362"/>
  <c r="I362"/>
  <c r="D362"/>
  <c r="A377"/>
  <c r="C362"/>
  <c r="G362"/>
  <c r="K362"/>
  <c r="E348"/>
  <c r="I348"/>
  <c r="D348"/>
  <c r="A363"/>
  <c r="C348"/>
  <c r="G348"/>
  <c r="K348"/>
  <c r="E350"/>
  <c r="I350"/>
  <c r="J350" s="1"/>
  <c r="D350"/>
  <c r="A365"/>
  <c r="C350"/>
  <c r="G350"/>
  <c r="H350" s="1"/>
  <c r="K350"/>
  <c r="F341"/>
  <c r="F357"/>
  <c r="E368"/>
  <c r="I368"/>
  <c r="D368"/>
  <c r="A383"/>
  <c r="C368"/>
  <c r="G368"/>
  <c r="K368"/>
  <c r="E370"/>
  <c r="I370"/>
  <c r="J370" s="1"/>
  <c r="D370"/>
  <c r="A385"/>
  <c r="C370"/>
  <c r="G370"/>
  <c r="H370" s="1"/>
  <c r="K370"/>
  <c r="E374"/>
  <c r="I374"/>
  <c r="D374"/>
  <c r="A389"/>
  <c r="C374"/>
  <c r="G374"/>
  <c r="K374"/>
  <c r="H337"/>
  <c r="F339"/>
  <c r="L69" i="32"/>
  <c r="I108" i="35"/>
  <c r="H107"/>
  <c r="G60" i="15"/>
  <c r="F59"/>
  <c r="M70" i="32"/>
  <c r="M72"/>
  <c r="H348" i="37" l="1"/>
  <c r="J348"/>
  <c r="H356"/>
  <c r="H364"/>
  <c r="J364"/>
  <c r="H352"/>
  <c r="C377"/>
  <c r="G377"/>
  <c r="K377"/>
  <c r="E377"/>
  <c r="I377"/>
  <c r="J377" s="1"/>
  <c r="D377"/>
  <c r="A392"/>
  <c r="C381"/>
  <c r="G381"/>
  <c r="K381"/>
  <c r="E381"/>
  <c r="I381"/>
  <c r="J381" s="1"/>
  <c r="A396"/>
  <c r="D381"/>
  <c r="C387"/>
  <c r="G387"/>
  <c r="K387"/>
  <c r="E387"/>
  <c r="I387"/>
  <c r="J387" s="1"/>
  <c r="A402"/>
  <c r="D387"/>
  <c r="F368"/>
  <c r="F348"/>
  <c r="F364"/>
  <c r="F376"/>
  <c r="F352"/>
  <c r="C369"/>
  <c r="G369"/>
  <c r="K369"/>
  <c r="E369"/>
  <c r="I369"/>
  <c r="D369"/>
  <c r="A384"/>
  <c r="C371"/>
  <c r="G371"/>
  <c r="K371"/>
  <c r="E371"/>
  <c r="I371"/>
  <c r="J371" s="1"/>
  <c r="A386"/>
  <c r="D371"/>
  <c r="F362"/>
  <c r="F366"/>
  <c r="H376"/>
  <c r="J376"/>
  <c r="F372"/>
  <c r="J352"/>
  <c r="C385"/>
  <c r="G385"/>
  <c r="K385"/>
  <c r="E385"/>
  <c r="I385"/>
  <c r="D385"/>
  <c r="A400"/>
  <c r="C365"/>
  <c r="G365"/>
  <c r="K365"/>
  <c r="E365"/>
  <c r="I365"/>
  <c r="J365" s="1"/>
  <c r="A380"/>
  <c r="D365"/>
  <c r="C375"/>
  <c r="G375"/>
  <c r="K375"/>
  <c r="E375"/>
  <c r="I375"/>
  <c r="J375" s="1"/>
  <c r="A390"/>
  <c r="D375"/>
  <c r="C373"/>
  <c r="G373"/>
  <c r="K373"/>
  <c r="E373"/>
  <c r="I373"/>
  <c r="A388"/>
  <c r="D373"/>
  <c r="H368"/>
  <c r="F374"/>
  <c r="H362"/>
  <c r="J362"/>
  <c r="F354"/>
  <c r="H366"/>
  <c r="J366"/>
  <c r="H372"/>
  <c r="J372"/>
  <c r="F356"/>
  <c r="C389"/>
  <c r="G389"/>
  <c r="K389"/>
  <c r="E389"/>
  <c r="I389"/>
  <c r="A404"/>
  <c r="D389"/>
  <c r="C383"/>
  <c r="G383"/>
  <c r="K383"/>
  <c r="E383"/>
  <c r="I383"/>
  <c r="A398"/>
  <c r="D383"/>
  <c r="C363"/>
  <c r="G363"/>
  <c r="K363"/>
  <c r="E363"/>
  <c r="I363"/>
  <c r="A378"/>
  <c r="D363"/>
  <c r="C379"/>
  <c r="G379"/>
  <c r="K379"/>
  <c r="E379"/>
  <c r="I379"/>
  <c r="J379" s="1"/>
  <c r="A394"/>
  <c r="D379"/>
  <c r="C391"/>
  <c r="G391"/>
  <c r="K391"/>
  <c r="E391"/>
  <c r="I391"/>
  <c r="A406"/>
  <c r="D391"/>
  <c r="C367"/>
  <c r="G367"/>
  <c r="K367"/>
  <c r="E367"/>
  <c r="I367"/>
  <c r="A382"/>
  <c r="D367"/>
  <c r="J368"/>
  <c r="H374"/>
  <c r="J374"/>
  <c r="F370"/>
  <c r="F350"/>
  <c r="H354"/>
  <c r="J354"/>
  <c r="F360"/>
  <c r="J356"/>
  <c r="F358"/>
  <c r="M69" i="32"/>
  <c r="J108" i="35"/>
  <c r="I107"/>
  <c r="H60" i="15"/>
  <c r="G59"/>
  <c r="N70" i="32"/>
  <c r="N72"/>
  <c r="J385" i="37" l="1"/>
  <c r="H385"/>
  <c r="H369"/>
  <c r="H387"/>
  <c r="J363"/>
  <c r="J369"/>
  <c r="H363"/>
  <c r="J383"/>
  <c r="J367"/>
  <c r="J373"/>
  <c r="J391"/>
  <c r="H381"/>
  <c r="J389"/>
  <c r="F363"/>
  <c r="F385"/>
  <c r="F369"/>
  <c r="F387"/>
  <c r="F391"/>
  <c r="F389"/>
  <c r="F375"/>
  <c r="H391"/>
  <c r="H389"/>
  <c r="H375"/>
  <c r="H377"/>
  <c r="F377"/>
  <c r="E382"/>
  <c r="I382"/>
  <c r="D382"/>
  <c r="A397"/>
  <c r="C382"/>
  <c r="G382"/>
  <c r="K382"/>
  <c r="E398"/>
  <c r="I398"/>
  <c r="D398"/>
  <c r="A413"/>
  <c r="C398"/>
  <c r="G398"/>
  <c r="K398"/>
  <c r="E388"/>
  <c r="I388"/>
  <c r="D388"/>
  <c r="A403"/>
  <c r="C388"/>
  <c r="G388"/>
  <c r="K388"/>
  <c r="E400"/>
  <c r="I400"/>
  <c r="D400"/>
  <c r="A415"/>
  <c r="C400"/>
  <c r="G400"/>
  <c r="K400"/>
  <c r="E384"/>
  <c r="I384"/>
  <c r="D384"/>
  <c r="A399"/>
  <c r="C384"/>
  <c r="G384"/>
  <c r="K384"/>
  <c r="E396"/>
  <c r="I396"/>
  <c r="D396"/>
  <c r="A411"/>
  <c r="C396"/>
  <c r="G396"/>
  <c r="K396"/>
  <c r="H367"/>
  <c r="F379"/>
  <c r="H383"/>
  <c r="H373"/>
  <c r="F365"/>
  <c r="F371"/>
  <c r="E404"/>
  <c r="I404"/>
  <c r="D404"/>
  <c r="A419"/>
  <c r="C404"/>
  <c r="G404"/>
  <c r="K404"/>
  <c r="E390"/>
  <c r="I390"/>
  <c r="D390"/>
  <c r="A405"/>
  <c r="C390"/>
  <c r="G390"/>
  <c r="K390"/>
  <c r="E406"/>
  <c r="I406"/>
  <c r="D406"/>
  <c r="A421"/>
  <c r="C406"/>
  <c r="G406"/>
  <c r="K406"/>
  <c r="E394"/>
  <c r="I394"/>
  <c r="D394"/>
  <c r="A409"/>
  <c r="C394"/>
  <c r="G394"/>
  <c r="K394"/>
  <c r="E380"/>
  <c r="I380"/>
  <c r="D380"/>
  <c r="A395"/>
  <c r="C380"/>
  <c r="G380"/>
  <c r="K380"/>
  <c r="E386"/>
  <c r="I386"/>
  <c r="D386"/>
  <c r="A401"/>
  <c r="C386"/>
  <c r="G386"/>
  <c r="K386"/>
  <c r="E392"/>
  <c r="I392"/>
  <c r="D392"/>
  <c r="A407"/>
  <c r="C392"/>
  <c r="G392"/>
  <c r="K392"/>
  <c r="F367"/>
  <c r="H379"/>
  <c r="F383"/>
  <c r="F373"/>
  <c r="H365"/>
  <c r="H371"/>
  <c r="F381"/>
  <c r="E378"/>
  <c r="I378"/>
  <c r="D378"/>
  <c r="A393"/>
  <c r="C378"/>
  <c r="G378"/>
  <c r="K378"/>
  <c r="E402"/>
  <c r="I402"/>
  <c r="D402"/>
  <c r="A417"/>
  <c r="C402"/>
  <c r="G402"/>
  <c r="K402"/>
  <c r="N69" i="32"/>
  <c r="K108" i="35"/>
  <c r="J107"/>
  <c r="I60" i="15"/>
  <c r="H59"/>
  <c r="O70" i="32"/>
  <c r="O72"/>
  <c r="H396" i="37" l="1"/>
  <c r="J396"/>
  <c r="H398"/>
  <c r="J398"/>
  <c r="H388"/>
  <c r="J388"/>
  <c r="H390"/>
  <c r="J390"/>
  <c r="H394"/>
  <c r="H386"/>
  <c r="J386"/>
  <c r="H392"/>
  <c r="J392"/>
  <c r="H406"/>
  <c r="H384"/>
  <c r="H382"/>
  <c r="C409"/>
  <c r="G409"/>
  <c r="K409"/>
  <c r="E409"/>
  <c r="I409"/>
  <c r="D409"/>
  <c r="A424"/>
  <c r="C415"/>
  <c r="G415"/>
  <c r="K415"/>
  <c r="E415"/>
  <c r="I415"/>
  <c r="A430"/>
  <c r="D415"/>
  <c r="F380"/>
  <c r="F404"/>
  <c r="F384"/>
  <c r="F382"/>
  <c r="C407"/>
  <c r="G407"/>
  <c r="H407" s="1"/>
  <c r="K407"/>
  <c r="E407"/>
  <c r="I407"/>
  <c r="J407" s="1"/>
  <c r="A422"/>
  <c r="D407"/>
  <c r="C421"/>
  <c r="G421"/>
  <c r="K421"/>
  <c r="E421"/>
  <c r="I421"/>
  <c r="A436"/>
  <c r="D421"/>
  <c r="C403"/>
  <c r="G403"/>
  <c r="K403"/>
  <c r="E403"/>
  <c r="I403"/>
  <c r="A418"/>
  <c r="D403"/>
  <c r="J402"/>
  <c r="H378"/>
  <c r="J378"/>
  <c r="H380"/>
  <c r="J380"/>
  <c r="F394"/>
  <c r="H404"/>
  <c r="J404"/>
  <c r="J384"/>
  <c r="F400"/>
  <c r="J382"/>
  <c r="C417"/>
  <c r="G417"/>
  <c r="K417"/>
  <c r="E417"/>
  <c r="F417" s="1"/>
  <c r="I417"/>
  <c r="J417" s="1"/>
  <c r="D417"/>
  <c r="A432"/>
  <c r="C401"/>
  <c r="G401"/>
  <c r="K401"/>
  <c r="E401"/>
  <c r="I401"/>
  <c r="D401"/>
  <c r="A416"/>
  <c r="C405"/>
  <c r="G405"/>
  <c r="K405"/>
  <c r="E405"/>
  <c r="I405"/>
  <c r="A420"/>
  <c r="D405"/>
  <c r="C411"/>
  <c r="G411"/>
  <c r="K411"/>
  <c r="E411"/>
  <c r="I411"/>
  <c r="A426"/>
  <c r="D411"/>
  <c r="C413"/>
  <c r="G413"/>
  <c r="K413"/>
  <c r="E413"/>
  <c r="F413" s="1"/>
  <c r="I413"/>
  <c r="A428"/>
  <c r="D413"/>
  <c r="H402"/>
  <c r="F378"/>
  <c r="F392"/>
  <c r="J394"/>
  <c r="F406"/>
  <c r="H400"/>
  <c r="J400"/>
  <c r="F388"/>
  <c r="C393"/>
  <c r="G393"/>
  <c r="K393"/>
  <c r="E393"/>
  <c r="I393"/>
  <c r="D393"/>
  <c r="A408"/>
  <c r="C395"/>
  <c r="G395"/>
  <c r="K395"/>
  <c r="E395"/>
  <c r="I395"/>
  <c r="A410"/>
  <c r="D395"/>
  <c r="C419"/>
  <c r="G419"/>
  <c r="K419"/>
  <c r="E419"/>
  <c r="I419"/>
  <c r="A434"/>
  <c r="D419"/>
  <c r="C399"/>
  <c r="G399"/>
  <c r="K399"/>
  <c r="E399"/>
  <c r="I399"/>
  <c r="A414"/>
  <c r="D399"/>
  <c r="C397"/>
  <c r="G397"/>
  <c r="K397"/>
  <c r="E397"/>
  <c r="I397"/>
  <c r="A412"/>
  <c r="D397"/>
  <c r="F402"/>
  <c r="F386"/>
  <c r="J406"/>
  <c r="F390"/>
  <c r="F396"/>
  <c r="F398"/>
  <c r="O69" i="32"/>
  <c r="L108" i="35"/>
  <c r="K107"/>
  <c r="J60" i="15"/>
  <c r="I59"/>
  <c r="D61" i="32"/>
  <c r="J421" i="37" l="1"/>
  <c r="J419"/>
  <c r="J411"/>
  <c r="J415"/>
  <c r="H415"/>
  <c r="J403"/>
  <c r="F399"/>
  <c r="H395"/>
  <c r="J393"/>
  <c r="H403"/>
  <c r="F407"/>
  <c r="J395"/>
  <c r="J397"/>
  <c r="H405"/>
  <c r="J401"/>
  <c r="J399"/>
  <c r="J405"/>
  <c r="J409"/>
  <c r="J413"/>
  <c r="H417"/>
  <c r="H419"/>
  <c r="H411"/>
  <c r="F419"/>
  <c r="F411"/>
  <c r="F403"/>
  <c r="H409"/>
  <c r="E412"/>
  <c r="I412"/>
  <c r="D412"/>
  <c r="A427"/>
  <c r="C412"/>
  <c r="G412"/>
  <c r="K412"/>
  <c r="E434"/>
  <c r="I434"/>
  <c r="D434"/>
  <c r="C434"/>
  <c r="G434"/>
  <c r="K434"/>
  <c r="A449"/>
  <c r="E426"/>
  <c r="I426"/>
  <c r="D426"/>
  <c r="A441"/>
  <c r="C426"/>
  <c r="G426"/>
  <c r="K426"/>
  <c r="E432"/>
  <c r="I432"/>
  <c r="D432"/>
  <c r="C432"/>
  <c r="G432"/>
  <c r="K432"/>
  <c r="A447"/>
  <c r="E430"/>
  <c r="I430"/>
  <c r="D430"/>
  <c r="C430"/>
  <c r="G430"/>
  <c r="K430"/>
  <c r="A445"/>
  <c r="F397"/>
  <c r="F393"/>
  <c r="F401"/>
  <c r="F421"/>
  <c r="E410"/>
  <c r="I410"/>
  <c r="D410"/>
  <c r="A425"/>
  <c r="C410"/>
  <c r="G410"/>
  <c r="K410"/>
  <c r="E420"/>
  <c r="I420"/>
  <c r="D420"/>
  <c r="A435"/>
  <c r="C420"/>
  <c r="G420"/>
  <c r="K420"/>
  <c r="E418"/>
  <c r="I418"/>
  <c r="D418"/>
  <c r="A433"/>
  <c r="C418"/>
  <c r="G418"/>
  <c r="H418" s="1"/>
  <c r="K418"/>
  <c r="E436"/>
  <c r="I436"/>
  <c r="D436"/>
  <c r="C436"/>
  <c r="G436"/>
  <c r="K436"/>
  <c r="A451"/>
  <c r="E424"/>
  <c r="I424"/>
  <c r="D424"/>
  <c r="A439"/>
  <c r="C424"/>
  <c r="G424"/>
  <c r="K424"/>
  <c r="H397"/>
  <c r="H393"/>
  <c r="H401"/>
  <c r="H421"/>
  <c r="F415"/>
  <c r="E414"/>
  <c r="I414"/>
  <c r="D414"/>
  <c r="A429"/>
  <c r="C414"/>
  <c r="G414"/>
  <c r="K414"/>
  <c r="E408"/>
  <c r="I408"/>
  <c r="D408"/>
  <c r="A423"/>
  <c r="C408"/>
  <c r="G408"/>
  <c r="K408"/>
  <c r="E428"/>
  <c r="I428"/>
  <c r="D428"/>
  <c r="A443"/>
  <c r="C428"/>
  <c r="G428"/>
  <c r="H428" s="1"/>
  <c r="K428"/>
  <c r="E416"/>
  <c r="I416"/>
  <c r="D416"/>
  <c r="A431"/>
  <c r="C416"/>
  <c r="G416"/>
  <c r="K416"/>
  <c r="E422"/>
  <c r="I422"/>
  <c r="D422"/>
  <c r="A437"/>
  <c r="C422"/>
  <c r="G422"/>
  <c r="K422"/>
  <c r="H399"/>
  <c r="F395"/>
  <c r="H413"/>
  <c r="F405"/>
  <c r="F409"/>
  <c r="D60" i="32"/>
  <c r="M108" i="35"/>
  <c r="L107"/>
  <c r="K60" i="15"/>
  <c r="J59"/>
  <c r="E61" i="32"/>
  <c r="H408" i="37" l="1"/>
  <c r="J408"/>
  <c r="H414"/>
  <c r="J414"/>
  <c r="H424"/>
  <c r="J424"/>
  <c r="H436"/>
  <c r="H410"/>
  <c r="J410"/>
  <c r="H430"/>
  <c r="F430"/>
  <c r="H420"/>
  <c r="J420"/>
  <c r="J434"/>
  <c r="J430"/>
  <c r="H432"/>
  <c r="H412"/>
  <c r="C433"/>
  <c r="G433"/>
  <c r="K433"/>
  <c r="E433"/>
  <c r="I433"/>
  <c r="D433"/>
  <c r="A448"/>
  <c r="J422"/>
  <c r="F436"/>
  <c r="F412"/>
  <c r="C423"/>
  <c r="G423"/>
  <c r="K423"/>
  <c r="E423"/>
  <c r="I423"/>
  <c r="J423" s="1"/>
  <c r="A438"/>
  <c r="D423"/>
  <c r="C435"/>
  <c r="G435"/>
  <c r="K435"/>
  <c r="E435"/>
  <c r="I435"/>
  <c r="J435" s="1"/>
  <c r="A450"/>
  <c r="D435"/>
  <c r="C441"/>
  <c r="G441"/>
  <c r="K441"/>
  <c r="E441"/>
  <c r="I441"/>
  <c r="D441"/>
  <c r="A456"/>
  <c r="D449"/>
  <c r="A464"/>
  <c r="C449"/>
  <c r="G449"/>
  <c r="K449"/>
  <c r="E449"/>
  <c r="I449"/>
  <c r="H416"/>
  <c r="J416"/>
  <c r="F428"/>
  <c r="J436"/>
  <c r="F418"/>
  <c r="F432"/>
  <c r="J412"/>
  <c r="C443"/>
  <c r="E443"/>
  <c r="A458"/>
  <c r="G443"/>
  <c r="K443"/>
  <c r="D443"/>
  <c r="I443"/>
  <c r="C437"/>
  <c r="G437"/>
  <c r="K437"/>
  <c r="E437"/>
  <c r="I437"/>
  <c r="A452"/>
  <c r="D437"/>
  <c r="C429"/>
  <c r="G429"/>
  <c r="K429"/>
  <c r="E429"/>
  <c r="I429"/>
  <c r="J429" s="1"/>
  <c r="A444"/>
  <c r="D429"/>
  <c r="C439"/>
  <c r="G439"/>
  <c r="K439"/>
  <c r="E439"/>
  <c r="F439" s="1"/>
  <c r="I439"/>
  <c r="J439" s="1"/>
  <c r="A454"/>
  <c r="D439"/>
  <c r="D451"/>
  <c r="A466"/>
  <c r="C451"/>
  <c r="G451"/>
  <c r="K451"/>
  <c r="E451"/>
  <c r="I451"/>
  <c r="J451" s="1"/>
  <c r="C425"/>
  <c r="G425"/>
  <c r="K425"/>
  <c r="E425"/>
  <c r="I425"/>
  <c r="D425"/>
  <c r="A440"/>
  <c r="D445"/>
  <c r="A460"/>
  <c r="C445"/>
  <c r="G445"/>
  <c r="K445"/>
  <c r="E445"/>
  <c r="I445"/>
  <c r="H422"/>
  <c r="F416"/>
  <c r="J428"/>
  <c r="F408"/>
  <c r="J418"/>
  <c r="F420"/>
  <c r="J432"/>
  <c r="F426"/>
  <c r="C431"/>
  <c r="G431"/>
  <c r="H431" s="1"/>
  <c r="K431"/>
  <c r="E431"/>
  <c r="F431" s="1"/>
  <c r="I431"/>
  <c r="J431" s="1"/>
  <c r="A446"/>
  <c r="D431"/>
  <c r="D447"/>
  <c r="A462"/>
  <c r="C447"/>
  <c r="G447"/>
  <c r="K447"/>
  <c r="E447"/>
  <c r="I447"/>
  <c r="C427"/>
  <c r="G427"/>
  <c r="K427"/>
  <c r="E427"/>
  <c r="I427"/>
  <c r="A442"/>
  <c r="D427"/>
  <c r="F422"/>
  <c r="F414"/>
  <c r="F424"/>
  <c r="F410"/>
  <c r="H426"/>
  <c r="J426"/>
  <c r="H434"/>
  <c r="F434"/>
  <c r="E60" i="32"/>
  <c r="N108" i="35"/>
  <c r="M107"/>
  <c r="L60" i="15"/>
  <c r="K59"/>
  <c r="F61" i="32"/>
  <c r="J437" i="37" l="1"/>
  <c r="J441"/>
  <c r="J433"/>
  <c r="F425"/>
  <c r="F427"/>
  <c r="J427"/>
  <c r="J425"/>
  <c r="H427"/>
  <c r="H441"/>
  <c r="F423"/>
  <c r="H425"/>
  <c r="H437"/>
  <c r="J445"/>
  <c r="H439"/>
  <c r="H423"/>
  <c r="J449"/>
  <c r="J447"/>
  <c r="H433"/>
  <c r="F451"/>
  <c r="F429"/>
  <c r="H451"/>
  <c r="H429"/>
  <c r="E460"/>
  <c r="I460"/>
  <c r="D460"/>
  <c r="A475"/>
  <c r="C460"/>
  <c r="G460"/>
  <c r="K460"/>
  <c r="E444"/>
  <c r="I444"/>
  <c r="D444"/>
  <c r="A459"/>
  <c r="C444"/>
  <c r="G444"/>
  <c r="K444"/>
  <c r="E464"/>
  <c r="I464"/>
  <c r="D464"/>
  <c r="A479"/>
  <c r="C464"/>
  <c r="G464"/>
  <c r="K464"/>
  <c r="H447"/>
  <c r="F445"/>
  <c r="H443"/>
  <c r="F449"/>
  <c r="F435"/>
  <c r="E452"/>
  <c r="I452"/>
  <c r="D452"/>
  <c r="A467"/>
  <c r="C452"/>
  <c r="G452"/>
  <c r="K452"/>
  <c r="E442"/>
  <c r="I442"/>
  <c r="D442"/>
  <c r="C442"/>
  <c r="G442"/>
  <c r="K442"/>
  <c r="A457"/>
  <c r="E462"/>
  <c r="I462"/>
  <c r="D462"/>
  <c r="A477"/>
  <c r="C462"/>
  <c r="G462"/>
  <c r="K462"/>
  <c r="E440"/>
  <c r="I440"/>
  <c r="D440"/>
  <c r="C440"/>
  <c r="G440"/>
  <c r="K440"/>
  <c r="A455"/>
  <c r="E466"/>
  <c r="I466"/>
  <c r="D466"/>
  <c r="A481"/>
  <c r="C466"/>
  <c r="G466"/>
  <c r="K466"/>
  <c r="E456"/>
  <c r="I456"/>
  <c r="J456" s="1"/>
  <c r="D456"/>
  <c r="A471"/>
  <c r="C456"/>
  <c r="G456"/>
  <c r="H456" s="1"/>
  <c r="K456"/>
  <c r="E450"/>
  <c r="I450"/>
  <c r="D450"/>
  <c r="A465"/>
  <c r="C450"/>
  <c r="G450"/>
  <c r="K450"/>
  <c r="E448"/>
  <c r="I448"/>
  <c r="D448"/>
  <c r="A463"/>
  <c r="C448"/>
  <c r="G448"/>
  <c r="K448"/>
  <c r="F447"/>
  <c r="H445"/>
  <c r="F443"/>
  <c r="H449"/>
  <c r="H435"/>
  <c r="E446"/>
  <c r="I446"/>
  <c r="D446"/>
  <c r="A461"/>
  <c r="C446"/>
  <c r="G446"/>
  <c r="K446"/>
  <c r="E454"/>
  <c r="I454"/>
  <c r="D454"/>
  <c r="A469"/>
  <c r="C454"/>
  <c r="G454"/>
  <c r="K454"/>
  <c r="E458"/>
  <c r="I458"/>
  <c r="J458" s="1"/>
  <c r="D458"/>
  <c r="A473"/>
  <c r="C458"/>
  <c r="G458"/>
  <c r="H458" s="1"/>
  <c r="K458"/>
  <c r="E438"/>
  <c r="I438"/>
  <c r="D438"/>
  <c r="C438"/>
  <c r="G438"/>
  <c r="K438"/>
  <c r="A453"/>
  <c r="F437"/>
  <c r="J443"/>
  <c r="F441"/>
  <c r="F433"/>
  <c r="F60" i="32"/>
  <c r="O108" i="35"/>
  <c r="N107"/>
  <c r="M60" i="15"/>
  <c r="L59"/>
  <c r="G61" i="32"/>
  <c r="H444" i="37" l="1"/>
  <c r="J444"/>
  <c r="H454"/>
  <c r="J454"/>
  <c r="H466"/>
  <c r="H440"/>
  <c r="F440"/>
  <c r="H452"/>
  <c r="J452"/>
  <c r="H464"/>
  <c r="J464"/>
  <c r="J440"/>
  <c r="H460"/>
  <c r="D471"/>
  <c r="A486"/>
  <c r="C471"/>
  <c r="G471"/>
  <c r="K471"/>
  <c r="E471"/>
  <c r="I471"/>
  <c r="J471" s="1"/>
  <c r="H438"/>
  <c r="J446"/>
  <c r="H448"/>
  <c r="J448"/>
  <c r="F450"/>
  <c r="F462"/>
  <c r="F460"/>
  <c r="D453"/>
  <c r="A468"/>
  <c r="C453"/>
  <c r="G453"/>
  <c r="K453"/>
  <c r="E453"/>
  <c r="I453"/>
  <c r="D473"/>
  <c r="A488"/>
  <c r="C473"/>
  <c r="G473"/>
  <c r="K473"/>
  <c r="E473"/>
  <c r="I473"/>
  <c r="J473" s="1"/>
  <c r="D469"/>
  <c r="A484"/>
  <c r="C469"/>
  <c r="G469"/>
  <c r="K469"/>
  <c r="E469"/>
  <c r="I469"/>
  <c r="J469" s="1"/>
  <c r="D481"/>
  <c r="A496"/>
  <c r="C481"/>
  <c r="G481"/>
  <c r="K481"/>
  <c r="E481"/>
  <c r="I481"/>
  <c r="D455"/>
  <c r="A470"/>
  <c r="C455"/>
  <c r="G455"/>
  <c r="K455"/>
  <c r="E455"/>
  <c r="I455"/>
  <c r="D467"/>
  <c r="A482"/>
  <c r="C467"/>
  <c r="G467"/>
  <c r="K467"/>
  <c r="E467"/>
  <c r="I467"/>
  <c r="J467" s="1"/>
  <c r="D479"/>
  <c r="A494"/>
  <c r="C479"/>
  <c r="G479"/>
  <c r="K479"/>
  <c r="E479"/>
  <c r="I479"/>
  <c r="J479" s="1"/>
  <c r="F438"/>
  <c r="H446"/>
  <c r="J438"/>
  <c r="F458"/>
  <c r="H450"/>
  <c r="J450"/>
  <c r="F456"/>
  <c r="H462"/>
  <c r="J462"/>
  <c r="H442"/>
  <c r="F442"/>
  <c r="J460"/>
  <c r="D461"/>
  <c r="A476"/>
  <c r="C461"/>
  <c r="G461"/>
  <c r="K461"/>
  <c r="E461"/>
  <c r="I461"/>
  <c r="J461" s="1"/>
  <c r="D463"/>
  <c r="A478"/>
  <c r="C463"/>
  <c r="G463"/>
  <c r="K463"/>
  <c r="E463"/>
  <c r="I463"/>
  <c r="D459"/>
  <c r="A474"/>
  <c r="C459"/>
  <c r="G459"/>
  <c r="K459"/>
  <c r="E459"/>
  <c r="I459"/>
  <c r="J459" s="1"/>
  <c r="F454"/>
  <c r="F466"/>
  <c r="J442"/>
  <c r="F452"/>
  <c r="F464"/>
  <c r="D465"/>
  <c r="A480"/>
  <c r="C465"/>
  <c r="G465"/>
  <c r="K465"/>
  <c r="E465"/>
  <c r="I465"/>
  <c r="D477"/>
  <c r="A492"/>
  <c r="C477"/>
  <c r="G477"/>
  <c r="K477"/>
  <c r="E477"/>
  <c r="I477"/>
  <c r="J477" s="1"/>
  <c r="D457"/>
  <c r="A472"/>
  <c r="C457"/>
  <c r="G457"/>
  <c r="K457"/>
  <c r="E457"/>
  <c r="I457"/>
  <c r="D475"/>
  <c r="A490"/>
  <c r="C475"/>
  <c r="G475"/>
  <c r="K475"/>
  <c r="E475"/>
  <c r="I475"/>
  <c r="F446"/>
  <c r="F448"/>
  <c r="J466"/>
  <c r="F444"/>
  <c r="G60" i="32"/>
  <c r="D75" i="35"/>
  <c r="O107"/>
  <c r="N60" i="15"/>
  <c r="M59"/>
  <c r="H61" i="32"/>
  <c r="J453" i="37" l="1"/>
  <c r="H473"/>
  <c r="J465"/>
  <c r="J475"/>
  <c r="J481"/>
  <c r="J463"/>
  <c r="F481"/>
  <c r="J455"/>
  <c r="J457"/>
  <c r="F473"/>
  <c r="H475"/>
  <c r="H463"/>
  <c r="H455"/>
  <c r="H481"/>
  <c r="F475"/>
  <c r="F463"/>
  <c r="F455"/>
  <c r="F477"/>
  <c r="F479"/>
  <c r="H453"/>
  <c r="F471"/>
  <c r="H477"/>
  <c r="H479"/>
  <c r="H469"/>
  <c r="E490"/>
  <c r="I490"/>
  <c r="D490"/>
  <c r="A505"/>
  <c r="C490"/>
  <c r="G490"/>
  <c r="K490"/>
  <c r="E472"/>
  <c r="I472"/>
  <c r="D472"/>
  <c r="A487"/>
  <c r="C472"/>
  <c r="G472"/>
  <c r="K472"/>
  <c r="E476"/>
  <c r="I476"/>
  <c r="D476"/>
  <c r="A491"/>
  <c r="C476"/>
  <c r="G476"/>
  <c r="K476"/>
  <c r="E496"/>
  <c r="I496"/>
  <c r="D496"/>
  <c r="A511"/>
  <c r="C496"/>
  <c r="G496"/>
  <c r="K496"/>
  <c r="F457"/>
  <c r="H465"/>
  <c r="H459"/>
  <c r="F461"/>
  <c r="H467"/>
  <c r="E492"/>
  <c r="I492"/>
  <c r="D492"/>
  <c r="A507"/>
  <c r="C492"/>
  <c r="G492"/>
  <c r="K492"/>
  <c r="E494"/>
  <c r="I494"/>
  <c r="D494"/>
  <c r="A509"/>
  <c r="C494"/>
  <c r="G494"/>
  <c r="K494"/>
  <c r="E484"/>
  <c r="I484"/>
  <c r="D484"/>
  <c r="A499"/>
  <c r="C484"/>
  <c r="G484"/>
  <c r="K484"/>
  <c r="E486"/>
  <c r="I486"/>
  <c r="D486"/>
  <c r="A501"/>
  <c r="C486"/>
  <c r="G486"/>
  <c r="K486"/>
  <c r="F469"/>
  <c r="E480"/>
  <c r="I480"/>
  <c r="D480"/>
  <c r="A495"/>
  <c r="C480"/>
  <c r="G480"/>
  <c r="K480"/>
  <c r="E474"/>
  <c r="I474"/>
  <c r="D474"/>
  <c r="A489"/>
  <c r="C474"/>
  <c r="G474"/>
  <c r="K474"/>
  <c r="E482"/>
  <c r="I482"/>
  <c r="D482"/>
  <c r="A497"/>
  <c r="C482"/>
  <c r="G482"/>
  <c r="K482"/>
  <c r="E488"/>
  <c r="I488"/>
  <c r="D488"/>
  <c r="A503"/>
  <c r="C488"/>
  <c r="G488"/>
  <c r="K488"/>
  <c r="H457"/>
  <c r="F465"/>
  <c r="F459"/>
  <c r="H461"/>
  <c r="F467"/>
  <c r="E478"/>
  <c r="I478"/>
  <c r="D478"/>
  <c r="A493"/>
  <c r="C478"/>
  <c r="G478"/>
  <c r="K478"/>
  <c r="E470"/>
  <c r="I470"/>
  <c r="D470"/>
  <c r="A485"/>
  <c r="C470"/>
  <c r="G470"/>
  <c r="K470"/>
  <c r="E468"/>
  <c r="I468"/>
  <c r="D468"/>
  <c r="A483"/>
  <c r="C468"/>
  <c r="G468"/>
  <c r="K468"/>
  <c r="F453"/>
  <c r="H471"/>
  <c r="H60" i="32"/>
  <c r="E75" i="35"/>
  <c r="D74"/>
  <c r="C43" i="15"/>
  <c r="N59"/>
  <c r="I61" i="32"/>
  <c r="H494" i="37" l="1"/>
  <c r="J494"/>
  <c r="H482"/>
  <c r="J482"/>
  <c r="H472"/>
  <c r="J472"/>
  <c r="H474"/>
  <c r="J474"/>
  <c r="H476"/>
  <c r="H490"/>
  <c r="J476"/>
  <c r="D483"/>
  <c r="A498"/>
  <c r="C483"/>
  <c r="G483"/>
  <c r="K483"/>
  <c r="E483"/>
  <c r="I483"/>
  <c r="J483" s="1"/>
  <c r="D489"/>
  <c r="A504"/>
  <c r="C489"/>
  <c r="G489"/>
  <c r="K489"/>
  <c r="E489"/>
  <c r="I489"/>
  <c r="D507"/>
  <c r="A522"/>
  <c r="C507"/>
  <c r="G507"/>
  <c r="H507" s="1"/>
  <c r="K507"/>
  <c r="E507"/>
  <c r="I507"/>
  <c r="J507" s="1"/>
  <c r="D511"/>
  <c r="A526"/>
  <c r="C511"/>
  <c r="G511"/>
  <c r="K511"/>
  <c r="E511"/>
  <c r="I511"/>
  <c r="J470"/>
  <c r="H478"/>
  <c r="J478"/>
  <c r="H488"/>
  <c r="J488"/>
  <c r="F482"/>
  <c r="H484"/>
  <c r="J484"/>
  <c r="F494"/>
  <c r="F490"/>
  <c r="D485"/>
  <c r="A500"/>
  <c r="C485"/>
  <c r="G485"/>
  <c r="K485"/>
  <c r="E485"/>
  <c r="F485" s="1"/>
  <c r="I485"/>
  <c r="J485" s="1"/>
  <c r="D495"/>
  <c r="A510"/>
  <c r="C495"/>
  <c r="G495"/>
  <c r="K495"/>
  <c r="E495"/>
  <c r="I495"/>
  <c r="D501"/>
  <c r="A516"/>
  <c r="C501"/>
  <c r="G501"/>
  <c r="H501" s="1"/>
  <c r="K501"/>
  <c r="E501"/>
  <c r="I501"/>
  <c r="J501" s="1"/>
  <c r="D491"/>
  <c r="A506"/>
  <c r="C491"/>
  <c r="G491"/>
  <c r="K491"/>
  <c r="E491"/>
  <c r="I491"/>
  <c r="F468"/>
  <c r="F474"/>
  <c r="F492"/>
  <c r="F496"/>
  <c r="J490"/>
  <c r="D493"/>
  <c r="A508"/>
  <c r="C493"/>
  <c r="G493"/>
  <c r="K493"/>
  <c r="E493"/>
  <c r="I493"/>
  <c r="D503"/>
  <c r="A518"/>
  <c r="C503"/>
  <c r="G503"/>
  <c r="K503"/>
  <c r="E503"/>
  <c r="F503" s="1"/>
  <c r="I503"/>
  <c r="J503" s="1"/>
  <c r="D499"/>
  <c r="A514"/>
  <c r="C499"/>
  <c r="G499"/>
  <c r="K499"/>
  <c r="E499"/>
  <c r="I499"/>
  <c r="D487"/>
  <c r="A502"/>
  <c r="C487"/>
  <c r="G487"/>
  <c r="H487" s="1"/>
  <c r="K487"/>
  <c r="E487"/>
  <c r="I487"/>
  <c r="J487" s="1"/>
  <c r="H468"/>
  <c r="F470"/>
  <c r="F480"/>
  <c r="F486"/>
  <c r="H492"/>
  <c r="J492"/>
  <c r="H496"/>
  <c r="J496"/>
  <c r="F476"/>
  <c r="D497"/>
  <c r="A512"/>
  <c r="C497"/>
  <c r="G497"/>
  <c r="K497"/>
  <c r="E497"/>
  <c r="I497"/>
  <c r="D509"/>
  <c r="A524"/>
  <c r="C509"/>
  <c r="G509"/>
  <c r="K509"/>
  <c r="E509"/>
  <c r="I509"/>
  <c r="D505"/>
  <c r="A520"/>
  <c r="C505"/>
  <c r="G505"/>
  <c r="K505"/>
  <c r="E505"/>
  <c r="I505"/>
  <c r="J468"/>
  <c r="H470"/>
  <c r="F478"/>
  <c r="F488"/>
  <c r="H480"/>
  <c r="J480"/>
  <c r="H486"/>
  <c r="J486"/>
  <c r="F484"/>
  <c r="F472"/>
  <c r="I60" i="32"/>
  <c r="F75" i="35"/>
  <c r="E74"/>
  <c r="D43" i="15"/>
  <c r="D42" s="1"/>
  <c r="C42"/>
  <c r="J61" i="32"/>
  <c r="J511" i="37" l="1"/>
  <c r="J495"/>
  <c r="J497"/>
  <c r="F505"/>
  <c r="H497"/>
  <c r="J505"/>
  <c r="H505"/>
  <c r="F497"/>
  <c r="F487"/>
  <c r="H503"/>
  <c r="F501"/>
  <c r="H485"/>
  <c r="J493"/>
  <c r="F511"/>
  <c r="J491"/>
  <c r="J509"/>
  <c r="J489"/>
  <c r="J499"/>
  <c r="H511"/>
  <c r="H509"/>
  <c r="H491"/>
  <c r="H489"/>
  <c r="F491"/>
  <c r="F483"/>
  <c r="F507"/>
  <c r="H483"/>
  <c r="E524"/>
  <c r="I524"/>
  <c r="D524"/>
  <c r="A539"/>
  <c r="C524"/>
  <c r="G524"/>
  <c r="K524"/>
  <c r="E508"/>
  <c r="I508"/>
  <c r="D508"/>
  <c r="A523"/>
  <c r="C508"/>
  <c r="G508"/>
  <c r="K508"/>
  <c r="E506"/>
  <c r="I506"/>
  <c r="D506"/>
  <c r="A521"/>
  <c r="C506"/>
  <c r="G506"/>
  <c r="K506"/>
  <c r="E504"/>
  <c r="I504"/>
  <c r="D504"/>
  <c r="A519"/>
  <c r="C504"/>
  <c r="G504"/>
  <c r="K504"/>
  <c r="F509"/>
  <c r="H499"/>
  <c r="F493"/>
  <c r="H495"/>
  <c r="F489"/>
  <c r="E512"/>
  <c r="I512"/>
  <c r="D512"/>
  <c r="A527"/>
  <c r="C512"/>
  <c r="G512"/>
  <c r="K512"/>
  <c r="E502"/>
  <c r="I502"/>
  <c r="D502"/>
  <c r="A517"/>
  <c r="C502"/>
  <c r="G502"/>
  <c r="K502"/>
  <c r="E516"/>
  <c r="I516"/>
  <c r="D516"/>
  <c r="A531"/>
  <c r="C516"/>
  <c r="G516"/>
  <c r="K516"/>
  <c r="E498"/>
  <c r="I498"/>
  <c r="D498"/>
  <c r="A513"/>
  <c r="C498"/>
  <c r="G498"/>
  <c r="K498"/>
  <c r="E520"/>
  <c r="I520"/>
  <c r="D520"/>
  <c r="A535"/>
  <c r="C520"/>
  <c r="G520"/>
  <c r="K520"/>
  <c r="E514"/>
  <c r="I514"/>
  <c r="J514" s="1"/>
  <c r="D514"/>
  <c r="A529"/>
  <c r="C514"/>
  <c r="G514"/>
  <c r="H514" s="1"/>
  <c r="K514"/>
  <c r="E510"/>
  <c r="I510"/>
  <c r="D510"/>
  <c r="A525"/>
  <c r="C510"/>
  <c r="G510"/>
  <c r="K510"/>
  <c r="E526"/>
  <c r="I526"/>
  <c r="D526"/>
  <c r="A541"/>
  <c r="C526"/>
  <c r="G526"/>
  <c r="K526"/>
  <c r="F499"/>
  <c r="H493"/>
  <c r="F495"/>
  <c r="E518"/>
  <c r="I518"/>
  <c r="D518"/>
  <c r="A533"/>
  <c r="C518"/>
  <c r="G518"/>
  <c r="K518"/>
  <c r="E500"/>
  <c r="I500"/>
  <c r="D500"/>
  <c r="A515"/>
  <c r="C500"/>
  <c r="G500"/>
  <c r="K500"/>
  <c r="E522"/>
  <c r="I522"/>
  <c r="D522"/>
  <c r="A537"/>
  <c r="C522"/>
  <c r="G522"/>
  <c r="K522"/>
  <c r="J60" i="32"/>
  <c r="G75" i="35"/>
  <c r="F74"/>
  <c r="E43" i="15"/>
  <c r="K61" i="32"/>
  <c r="H506" i="37" l="1"/>
  <c r="H510"/>
  <c r="H516"/>
  <c r="H508"/>
  <c r="J508"/>
  <c r="H502"/>
  <c r="J502"/>
  <c r="H524"/>
  <c r="J500"/>
  <c r="J510"/>
  <c r="J516"/>
  <c r="H500"/>
  <c r="H518"/>
  <c r="J518"/>
  <c r="J524"/>
  <c r="D535"/>
  <c r="A550"/>
  <c r="C535"/>
  <c r="G535"/>
  <c r="K535"/>
  <c r="E535"/>
  <c r="I535"/>
  <c r="D527"/>
  <c r="A542"/>
  <c r="C527"/>
  <c r="G527"/>
  <c r="K527"/>
  <c r="E527"/>
  <c r="I527"/>
  <c r="J527" s="1"/>
  <c r="D519"/>
  <c r="A534"/>
  <c r="C519"/>
  <c r="G519"/>
  <c r="K519"/>
  <c r="E519"/>
  <c r="I519"/>
  <c r="J519" s="1"/>
  <c r="F518"/>
  <c r="F514"/>
  <c r="F502"/>
  <c r="F524"/>
  <c r="D541"/>
  <c r="A556"/>
  <c r="C541"/>
  <c r="G541"/>
  <c r="K541"/>
  <c r="E541"/>
  <c r="I541"/>
  <c r="D513"/>
  <c r="A528"/>
  <c r="C513"/>
  <c r="G513"/>
  <c r="K513"/>
  <c r="E513"/>
  <c r="I513"/>
  <c r="D521"/>
  <c r="A536"/>
  <c r="C521"/>
  <c r="G521"/>
  <c r="K521"/>
  <c r="E521"/>
  <c r="I521"/>
  <c r="J521" s="1"/>
  <c r="F520"/>
  <c r="F512"/>
  <c r="F504"/>
  <c r="D515"/>
  <c r="A530"/>
  <c r="C515"/>
  <c r="G515"/>
  <c r="K515"/>
  <c r="E515"/>
  <c r="I515"/>
  <c r="D525"/>
  <c r="A540"/>
  <c r="C525"/>
  <c r="G525"/>
  <c r="K525"/>
  <c r="E525"/>
  <c r="I525"/>
  <c r="D531"/>
  <c r="A546"/>
  <c r="C531"/>
  <c r="G531"/>
  <c r="K531"/>
  <c r="E531"/>
  <c r="I531"/>
  <c r="J531" s="1"/>
  <c r="D523"/>
  <c r="A538"/>
  <c r="C523"/>
  <c r="G523"/>
  <c r="H523" s="1"/>
  <c r="K523"/>
  <c r="E523"/>
  <c r="F523" s="1"/>
  <c r="I523"/>
  <c r="J523" s="1"/>
  <c r="F522"/>
  <c r="F526"/>
  <c r="H520"/>
  <c r="J520"/>
  <c r="F498"/>
  <c r="H512"/>
  <c r="J512"/>
  <c r="H504"/>
  <c r="J504"/>
  <c r="F506"/>
  <c r="D537"/>
  <c r="A552"/>
  <c r="C537"/>
  <c r="G537"/>
  <c r="K537"/>
  <c r="E537"/>
  <c r="I537"/>
  <c r="D533"/>
  <c r="A548"/>
  <c r="C533"/>
  <c r="G533"/>
  <c r="H533" s="1"/>
  <c r="K533"/>
  <c r="E533"/>
  <c r="I533"/>
  <c r="J533" s="1"/>
  <c r="D529"/>
  <c r="A544"/>
  <c r="C529"/>
  <c r="G529"/>
  <c r="K529"/>
  <c r="E529"/>
  <c r="I529"/>
  <c r="D517"/>
  <c r="A532"/>
  <c r="C517"/>
  <c r="G517"/>
  <c r="K517"/>
  <c r="E517"/>
  <c r="I517"/>
  <c r="D539"/>
  <c r="A554"/>
  <c r="C539"/>
  <c r="G539"/>
  <c r="K539"/>
  <c r="E539"/>
  <c r="I539"/>
  <c r="H522"/>
  <c r="J522"/>
  <c r="F500"/>
  <c r="H526"/>
  <c r="J526"/>
  <c r="F510"/>
  <c r="H498"/>
  <c r="J498"/>
  <c r="F516"/>
  <c r="J506"/>
  <c r="F508"/>
  <c r="K60" i="32"/>
  <c r="H75" i="35"/>
  <c r="G74"/>
  <c r="F43" i="15"/>
  <c r="E42"/>
  <c r="L61" i="32"/>
  <c r="J535" i="37" l="1"/>
  <c r="F533"/>
  <c r="J525"/>
  <c r="J513"/>
  <c r="J537"/>
  <c r="J517"/>
  <c r="J529"/>
  <c r="J541"/>
  <c r="J539"/>
  <c r="F541"/>
  <c r="H541"/>
  <c r="J515"/>
  <c r="H519"/>
  <c r="F517"/>
  <c r="H531"/>
  <c r="H521"/>
  <c r="H527"/>
  <c r="F521"/>
  <c r="F525"/>
  <c r="F513"/>
  <c r="F535"/>
  <c r="H517"/>
  <c r="H525"/>
  <c r="H513"/>
  <c r="E554"/>
  <c r="I554"/>
  <c r="D554"/>
  <c r="A569"/>
  <c r="C554"/>
  <c r="G554"/>
  <c r="K554"/>
  <c r="E552"/>
  <c r="I552"/>
  <c r="D552"/>
  <c r="A567"/>
  <c r="C552"/>
  <c r="G552"/>
  <c r="K552"/>
  <c r="E546"/>
  <c r="I546"/>
  <c r="D546"/>
  <c r="A561"/>
  <c r="C546"/>
  <c r="G546"/>
  <c r="K546"/>
  <c r="E536"/>
  <c r="I536"/>
  <c r="D536"/>
  <c r="A551"/>
  <c r="C536"/>
  <c r="G536"/>
  <c r="K536"/>
  <c r="E542"/>
  <c r="I542"/>
  <c r="D542"/>
  <c r="A557"/>
  <c r="C542"/>
  <c r="G542"/>
  <c r="K542"/>
  <c r="F539"/>
  <c r="H529"/>
  <c r="F537"/>
  <c r="F531"/>
  <c r="H515"/>
  <c r="F527"/>
  <c r="E532"/>
  <c r="I532"/>
  <c r="D532"/>
  <c r="A547"/>
  <c r="C532"/>
  <c r="G532"/>
  <c r="K532"/>
  <c r="E540"/>
  <c r="I540"/>
  <c r="D540"/>
  <c r="A555"/>
  <c r="C540"/>
  <c r="G540"/>
  <c r="K540"/>
  <c r="E528"/>
  <c r="I528"/>
  <c r="J528" s="1"/>
  <c r="D528"/>
  <c r="A543"/>
  <c r="C528"/>
  <c r="G528"/>
  <c r="H528" s="1"/>
  <c r="K528"/>
  <c r="E550"/>
  <c r="I550"/>
  <c r="D550"/>
  <c r="A565"/>
  <c r="C550"/>
  <c r="G550"/>
  <c r="K550"/>
  <c r="E544"/>
  <c r="I544"/>
  <c r="D544"/>
  <c r="A559"/>
  <c r="C544"/>
  <c r="G544"/>
  <c r="K544"/>
  <c r="E530"/>
  <c r="I530"/>
  <c r="D530"/>
  <c r="A545"/>
  <c r="C530"/>
  <c r="G530"/>
  <c r="K530"/>
  <c r="E556"/>
  <c r="I556"/>
  <c r="D556"/>
  <c r="A571"/>
  <c r="C556"/>
  <c r="G556"/>
  <c r="K556"/>
  <c r="H539"/>
  <c r="F529"/>
  <c r="H537"/>
  <c r="F515"/>
  <c r="E548"/>
  <c r="I548"/>
  <c r="D548"/>
  <c r="A563"/>
  <c r="C548"/>
  <c r="G548"/>
  <c r="K548"/>
  <c r="E538"/>
  <c r="I538"/>
  <c r="D538"/>
  <c r="A553"/>
  <c r="C538"/>
  <c r="G538"/>
  <c r="K538"/>
  <c r="E534"/>
  <c r="I534"/>
  <c r="D534"/>
  <c r="A549"/>
  <c r="C534"/>
  <c r="G534"/>
  <c r="K534"/>
  <c r="F519"/>
  <c r="H535"/>
  <c r="L60" i="32"/>
  <c r="I75" i="35"/>
  <c r="H74"/>
  <c r="G43" i="15"/>
  <c r="F42"/>
  <c r="M61" i="32"/>
  <c r="H552" i="37" l="1"/>
  <c r="J552"/>
  <c r="H556"/>
  <c r="H540"/>
  <c r="J540"/>
  <c r="H542"/>
  <c r="H530"/>
  <c r="J530"/>
  <c r="H548"/>
  <c r="J548"/>
  <c r="H546"/>
  <c r="H554"/>
  <c r="D553"/>
  <c r="A568"/>
  <c r="C553"/>
  <c r="G553"/>
  <c r="K553"/>
  <c r="E553"/>
  <c r="I553"/>
  <c r="J553" s="1"/>
  <c r="D559"/>
  <c r="A574"/>
  <c r="C559"/>
  <c r="G559"/>
  <c r="K559"/>
  <c r="E559"/>
  <c r="I559"/>
  <c r="J559" s="1"/>
  <c r="D547"/>
  <c r="A562"/>
  <c r="C547"/>
  <c r="G547"/>
  <c r="K547"/>
  <c r="E547"/>
  <c r="I547"/>
  <c r="D551"/>
  <c r="A566"/>
  <c r="C551"/>
  <c r="G551"/>
  <c r="K551"/>
  <c r="E551"/>
  <c r="I551"/>
  <c r="J551" s="1"/>
  <c r="F534"/>
  <c r="J556"/>
  <c r="F530"/>
  <c r="F540"/>
  <c r="F542"/>
  <c r="F554"/>
  <c r="D563"/>
  <c r="A578"/>
  <c r="C563"/>
  <c r="G563"/>
  <c r="K563"/>
  <c r="E563"/>
  <c r="I563"/>
  <c r="D565"/>
  <c r="A580"/>
  <c r="C565"/>
  <c r="G565"/>
  <c r="K565"/>
  <c r="E565"/>
  <c r="I565"/>
  <c r="J565" s="1"/>
  <c r="D561"/>
  <c r="A576"/>
  <c r="C561"/>
  <c r="G561"/>
  <c r="H561" s="1"/>
  <c r="K561"/>
  <c r="E561"/>
  <c r="I561"/>
  <c r="J561" s="1"/>
  <c r="F538"/>
  <c r="F544"/>
  <c r="F532"/>
  <c r="J542"/>
  <c r="F536"/>
  <c r="J554"/>
  <c r="D571"/>
  <c r="A586"/>
  <c r="C571"/>
  <c r="G571"/>
  <c r="K571"/>
  <c r="E571"/>
  <c r="I571"/>
  <c r="D543"/>
  <c r="A558"/>
  <c r="C543"/>
  <c r="G543"/>
  <c r="H543" s="1"/>
  <c r="K543"/>
  <c r="E543"/>
  <c r="I543"/>
  <c r="J543" s="1"/>
  <c r="D567"/>
  <c r="A582"/>
  <c r="C567"/>
  <c r="G567"/>
  <c r="H567" s="1"/>
  <c r="K567"/>
  <c r="E567"/>
  <c r="F567" s="1"/>
  <c r="I567"/>
  <c r="J567" s="1"/>
  <c r="J534"/>
  <c r="H538"/>
  <c r="J538"/>
  <c r="F548"/>
  <c r="H544"/>
  <c r="J544"/>
  <c r="F550"/>
  <c r="H532"/>
  <c r="J532"/>
  <c r="H536"/>
  <c r="J536"/>
  <c r="F546"/>
  <c r="D549"/>
  <c r="A564"/>
  <c r="C549"/>
  <c r="G549"/>
  <c r="K549"/>
  <c r="E549"/>
  <c r="I549"/>
  <c r="D545"/>
  <c r="A560"/>
  <c r="C545"/>
  <c r="G545"/>
  <c r="K545"/>
  <c r="E545"/>
  <c r="I545"/>
  <c r="D555"/>
  <c r="A570"/>
  <c r="C555"/>
  <c r="G555"/>
  <c r="H555" s="1"/>
  <c r="K555"/>
  <c r="E555"/>
  <c r="I555"/>
  <c r="J555" s="1"/>
  <c r="D557"/>
  <c r="A572"/>
  <c r="C557"/>
  <c r="G557"/>
  <c r="H557" s="1"/>
  <c r="K557"/>
  <c r="E557"/>
  <c r="F557" s="1"/>
  <c r="I557"/>
  <c r="J557" s="1"/>
  <c r="D569"/>
  <c r="A584"/>
  <c r="C569"/>
  <c r="G569"/>
  <c r="K569"/>
  <c r="E569"/>
  <c r="I569"/>
  <c r="H534"/>
  <c r="F556"/>
  <c r="H550"/>
  <c r="J550"/>
  <c r="F528"/>
  <c r="J546"/>
  <c r="F552"/>
  <c r="M60" i="32"/>
  <c r="J75" i="35"/>
  <c r="I74"/>
  <c r="H43" i="15"/>
  <c r="G42"/>
  <c r="N61" i="32"/>
  <c r="J563" i="37" l="1"/>
  <c r="J547"/>
  <c r="F549"/>
  <c r="J569"/>
  <c r="H559"/>
  <c r="F569"/>
  <c r="J545"/>
  <c r="J549"/>
  <c r="F561"/>
  <c r="H547"/>
  <c r="J571"/>
  <c r="F553"/>
  <c r="F559"/>
  <c r="H563"/>
  <c r="F563"/>
  <c r="F547"/>
  <c r="H553"/>
  <c r="E572"/>
  <c r="I572"/>
  <c r="D572"/>
  <c r="A587"/>
  <c r="C572"/>
  <c r="G572"/>
  <c r="K572"/>
  <c r="E582"/>
  <c r="I582"/>
  <c r="D582"/>
  <c r="A597"/>
  <c r="C582"/>
  <c r="G582"/>
  <c r="K582"/>
  <c r="E574"/>
  <c r="I574"/>
  <c r="D574"/>
  <c r="A589"/>
  <c r="C574"/>
  <c r="G574"/>
  <c r="K574"/>
  <c r="H545"/>
  <c r="H571"/>
  <c r="H565"/>
  <c r="H551"/>
  <c r="E584"/>
  <c r="I584"/>
  <c r="D584"/>
  <c r="C584"/>
  <c r="G584"/>
  <c r="K584"/>
  <c r="A599"/>
  <c r="E570"/>
  <c r="I570"/>
  <c r="D570"/>
  <c r="A585"/>
  <c r="C570"/>
  <c r="G570"/>
  <c r="K570"/>
  <c r="E558"/>
  <c r="I558"/>
  <c r="D558"/>
  <c r="A573"/>
  <c r="C558"/>
  <c r="G558"/>
  <c r="K558"/>
  <c r="E576"/>
  <c r="I576"/>
  <c r="D576"/>
  <c r="A591"/>
  <c r="C576"/>
  <c r="G576"/>
  <c r="K576"/>
  <c r="E568"/>
  <c r="I568"/>
  <c r="D568"/>
  <c r="A583"/>
  <c r="C568"/>
  <c r="G568"/>
  <c r="K568"/>
  <c r="H569"/>
  <c r="F555"/>
  <c r="H549"/>
  <c r="F543"/>
  <c r="E560"/>
  <c r="I560"/>
  <c r="D560"/>
  <c r="A575"/>
  <c r="C560"/>
  <c r="G560"/>
  <c r="K560"/>
  <c r="E586"/>
  <c r="I586"/>
  <c r="D586"/>
  <c r="C586"/>
  <c r="G586"/>
  <c r="K586"/>
  <c r="A601"/>
  <c r="E580"/>
  <c r="I580"/>
  <c r="D580"/>
  <c r="A595"/>
  <c r="C580"/>
  <c r="G580"/>
  <c r="K580"/>
  <c r="E566"/>
  <c r="I566"/>
  <c r="D566"/>
  <c r="A581"/>
  <c r="C566"/>
  <c r="G566"/>
  <c r="H566" s="1"/>
  <c r="K566"/>
  <c r="F545"/>
  <c r="F571"/>
  <c r="F565"/>
  <c r="F551"/>
  <c r="E564"/>
  <c r="I564"/>
  <c r="D564"/>
  <c r="A579"/>
  <c r="C564"/>
  <c r="G564"/>
  <c r="K564"/>
  <c r="E578"/>
  <c r="I578"/>
  <c r="D578"/>
  <c r="A593"/>
  <c r="C578"/>
  <c r="G578"/>
  <c r="K578"/>
  <c r="E562"/>
  <c r="I562"/>
  <c r="D562"/>
  <c r="A577"/>
  <c r="C562"/>
  <c r="G562"/>
  <c r="K562"/>
  <c r="N60" i="32"/>
  <c r="K75" i="35"/>
  <c r="J74"/>
  <c r="I43" i="15"/>
  <c r="H42"/>
  <c r="O61" i="32"/>
  <c r="H574" i="37" l="1"/>
  <c r="H558"/>
  <c r="H576"/>
  <c r="J576"/>
  <c r="H580"/>
  <c r="J580"/>
  <c r="H586"/>
  <c r="H562"/>
  <c r="J562"/>
  <c r="J586"/>
  <c r="J558"/>
  <c r="H582"/>
  <c r="J582"/>
  <c r="H578"/>
  <c r="H564"/>
  <c r="H572"/>
  <c r="D581"/>
  <c r="A596"/>
  <c r="C581"/>
  <c r="G581"/>
  <c r="K581"/>
  <c r="E581"/>
  <c r="I581"/>
  <c r="J581" s="1"/>
  <c r="D583"/>
  <c r="C583"/>
  <c r="G583"/>
  <c r="K583"/>
  <c r="E583"/>
  <c r="I583"/>
  <c r="J583" s="1"/>
  <c r="A598"/>
  <c r="J578"/>
  <c r="F564"/>
  <c r="F560"/>
  <c r="F570"/>
  <c r="F572"/>
  <c r="D577"/>
  <c r="A592"/>
  <c r="C577"/>
  <c r="G577"/>
  <c r="K577"/>
  <c r="E577"/>
  <c r="I577"/>
  <c r="D595"/>
  <c r="C595"/>
  <c r="G595"/>
  <c r="K595"/>
  <c r="E595"/>
  <c r="I595"/>
  <c r="J595" s="1"/>
  <c r="A610"/>
  <c r="E601"/>
  <c r="I601"/>
  <c r="D601"/>
  <c r="A616"/>
  <c r="C601"/>
  <c r="G601"/>
  <c r="K601"/>
  <c r="D591"/>
  <c r="C591"/>
  <c r="G591"/>
  <c r="K591"/>
  <c r="E591"/>
  <c r="I591"/>
  <c r="A606"/>
  <c r="D589"/>
  <c r="C589"/>
  <c r="G589"/>
  <c r="H589" s="1"/>
  <c r="K589"/>
  <c r="E589"/>
  <c r="I589"/>
  <c r="J589" s="1"/>
  <c r="A604"/>
  <c r="J564"/>
  <c r="F566"/>
  <c r="H560"/>
  <c r="J560"/>
  <c r="F568"/>
  <c r="H570"/>
  <c r="J570"/>
  <c r="H584"/>
  <c r="F584"/>
  <c r="J572"/>
  <c r="D593"/>
  <c r="C593"/>
  <c r="G593"/>
  <c r="K593"/>
  <c r="E593"/>
  <c r="I593"/>
  <c r="A608"/>
  <c r="D573"/>
  <c r="A588"/>
  <c r="C573"/>
  <c r="G573"/>
  <c r="K573"/>
  <c r="E573"/>
  <c r="I573"/>
  <c r="C597"/>
  <c r="E597"/>
  <c r="I597"/>
  <c r="D597"/>
  <c r="A612"/>
  <c r="G597"/>
  <c r="K597"/>
  <c r="F562"/>
  <c r="J566"/>
  <c r="F580"/>
  <c r="H568"/>
  <c r="J568"/>
  <c r="F576"/>
  <c r="J584"/>
  <c r="F574"/>
  <c r="D579"/>
  <c r="A594"/>
  <c r="C579"/>
  <c r="G579"/>
  <c r="K579"/>
  <c r="E579"/>
  <c r="I579"/>
  <c r="J579" s="1"/>
  <c r="D575"/>
  <c r="A590"/>
  <c r="C575"/>
  <c r="G575"/>
  <c r="K575"/>
  <c r="E575"/>
  <c r="I575"/>
  <c r="D585"/>
  <c r="C585"/>
  <c r="G585"/>
  <c r="H585" s="1"/>
  <c r="K585"/>
  <c r="E585"/>
  <c r="I585"/>
  <c r="J585" s="1"/>
  <c r="A600"/>
  <c r="E599"/>
  <c r="I599"/>
  <c r="D599"/>
  <c r="A614"/>
  <c r="C599"/>
  <c r="G599"/>
  <c r="K599"/>
  <c r="D587"/>
  <c r="C587"/>
  <c r="G587"/>
  <c r="K587"/>
  <c r="E587"/>
  <c r="I587"/>
  <c r="A602"/>
  <c r="F578"/>
  <c r="F586"/>
  <c r="F558"/>
  <c r="J574"/>
  <c r="F582"/>
  <c r="O60" i="32"/>
  <c r="L75" i="35"/>
  <c r="K74"/>
  <c r="J43" i="15"/>
  <c r="I42"/>
  <c r="D52" i="32"/>
  <c r="F587" i="37" l="1"/>
  <c r="J577"/>
  <c r="J573"/>
  <c r="J593"/>
  <c r="J587"/>
  <c r="F595"/>
  <c r="J591"/>
  <c r="F585"/>
  <c r="F589"/>
  <c r="F583"/>
  <c r="J575"/>
  <c r="F575"/>
  <c r="F579"/>
  <c r="H595"/>
  <c r="F581"/>
  <c r="F577"/>
  <c r="H591"/>
  <c r="H601"/>
  <c r="H577"/>
  <c r="H581"/>
  <c r="C614"/>
  <c r="G614"/>
  <c r="K614"/>
  <c r="E614"/>
  <c r="I614"/>
  <c r="J614" s="1"/>
  <c r="D614"/>
  <c r="A629"/>
  <c r="C600"/>
  <c r="G600"/>
  <c r="K600"/>
  <c r="E600"/>
  <c r="I600"/>
  <c r="J600" s="1"/>
  <c r="D600"/>
  <c r="A615"/>
  <c r="E588"/>
  <c r="I588"/>
  <c r="D588"/>
  <c r="C588"/>
  <c r="G588"/>
  <c r="K588"/>
  <c r="A603"/>
  <c r="C616"/>
  <c r="G616"/>
  <c r="K616"/>
  <c r="E616"/>
  <c r="I616"/>
  <c r="D616"/>
  <c r="A631"/>
  <c r="C610"/>
  <c r="G610"/>
  <c r="H610" s="1"/>
  <c r="K610"/>
  <c r="E610"/>
  <c r="I610"/>
  <c r="J610" s="1"/>
  <c r="D610"/>
  <c r="A625"/>
  <c r="E592"/>
  <c r="I592"/>
  <c r="J592" s="1"/>
  <c r="D592"/>
  <c r="C592"/>
  <c r="G592"/>
  <c r="K592"/>
  <c r="A607"/>
  <c r="H587"/>
  <c r="J599"/>
  <c r="H579"/>
  <c r="J597"/>
  <c r="F573"/>
  <c r="F593"/>
  <c r="F591"/>
  <c r="E590"/>
  <c r="I590"/>
  <c r="D590"/>
  <c r="C590"/>
  <c r="G590"/>
  <c r="K590"/>
  <c r="A605"/>
  <c r="C604"/>
  <c r="G604"/>
  <c r="K604"/>
  <c r="E604"/>
  <c r="I604"/>
  <c r="D604"/>
  <c r="A619"/>
  <c r="C598"/>
  <c r="G598"/>
  <c r="H598" s="1"/>
  <c r="K598"/>
  <c r="E598"/>
  <c r="I598"/>
  <c r="J598" s="1"/>
  <c r="D598"/>
  <c r="A613"/>
  <c r="E596"/>
  <c r="I596"/>
  <c r="D596"/>
  <c r="C596"/>
  <c r="G596"/>
  <c r="K596"/>
  <c r="A611"/>
  <c r="F601"/>
  <c r="H583"/>
  <c r="E594"/>
  <c r="I594"/>
  <c r="J594" s="1"/>
  <c r="D594"/>
  <c r="C594"/>
  <c r="G594"/>
  <c r="K594"/>
  <c r="A609"/>
  <c r="C612"/>
  <c r="G612"/>
  <c r="K612"/>
  <c r="E612"/>
  <c r="I612"/>
  <c r="D612"/>
  <c r="A627"/>
  <c r="C608"/>
  <c r="G608"/>
  <c r="K608"/>
  <c r="E608"/>
  <c r="I608"/>
  <c r="D608"/>
  <c r="A623"/>
  <c r="C606"/>
  <c r="G606"/>
  <c r="K606"/>
  <c r="E606"/>
  <c r="I606"/>
  <c r="D606"/>
  <c r="A621"/>
  <c r="F599"/>
  <c r="H573"/>
  <c r="H593"/>
  <c r="J601"/>
  <c r="C602"/>
  <c r="G602"/>
  <c r="H602" s="1"/>
  <c r="K602"/>
  <c r="E602"/>
  <c r="F602" s="1"/>
  <c r="I602"/>
  <c r="J602" s="1"/>
  <c r="D602"/>
  <c r="A617"/>
  <c r="H599"/>
  <c r="H575"/>
  <c r="H597"/>
  <c r="F597"/>
  <c r="D51" i="32"/>
  <c r="M75" i="35"/>
  <c r="L74"/>
  <c r="K43" i="15"/>
  <c r="J42"/>
  <c r="E52" i="32"/>
  <c r="H590" i="37" l="1"/>
  <c r="F590"/>
  <c r="J588"/>
  <c r="F598"/>
  <c r="H604"/>
  <c r="J616"/>
  <c r="J612"/>
  <c r="J606"/>
  <c r="F616"/>
  <c r="H600"/>
  <c r="J604"/>
  <c r="H606"/>
  <c r="J608"/>
  <c r="H614"/>
  <c r="F612"/>
  <c r="E627"/>
  <c r="I627"/>
  <c r="D627"/>
  <c r="A642"/>
  <c r="C627"/>
  <c r="G627"/>
  <c r="K627"/>
  <c r="E611"/>
  <c r="I611"/>
  <c r="D611"/>
  <c r="A626"/>
  <c r="C611"/>
  <c r="G611"/>
  <c r="K611"/>
  <c r="E603"/>
  <c r="I603"/>
  <c r="J603" s="1"/>
  <c r="D603"/>
  <c r="A618"/>
  <c r="C603"/>
  <c r="G603"/>
  <c r="H603" s="1"/>
  <c r="K603"/>
  <c r="F608"/>
  <c r="E609"/>
  <c r="I609"/>
  <c r="D609"/>
  <c r="A624"/>
  <c r="C609"/>
  <c r="G609"/>
  <c r="K609"/>
  <c r="E613"/>
  <c r="I613"/>
  <c r="J613" s="1"/>
  <c r="D613"/>
  <c r="A628"/>
  <c r="C613"/>
  <c r="G613"/>
  <c r="H613" s="1"/>
  <c r="K613"/>
  <c r="E607"/>
  <c r="I607"/>
  <c r="D607"/>
  <c r="A622"/>
  <c r="C607"/>
  <c r="G607"/>
  <c r="K607"/>
  <c r="E615"/>
  <c r="I615"/>
  <c r="D615"/>
  <c r="A630"/>
  <c r="C615"/>
  <c r="G615"/>
  <c r="K615"/>
  <c r="E621"/>
  <c r="I621"/>
  <c r="D621"/>
  <c r="A636"/>
  <c r="C621"/>
  <c r="G621"/>
  <c r="K621"/>
  <c r="E619"/>
  <c r="I619"/>
  <c r="J619" s="1"/>
  <c r="D619"/>
  <c r="A634"/>
  <c r="C619"/>
  <c r="G619"/>
  <c r="H619" s="1"/>
  <c r="K619"/>
  <c r="E625"/>
  <c r="I625"/>
  <c r="D625"/>
  <c r="A640"/>
  <c r="C625"/>
  <c r="G625"/>
  <c r="K625"/>
  <c r="E629"/>
  <c r="I629"/>
  <c r="D629"/>
  <c r="A644"/>
  <c r="C629"/>
  <c r="G629"/>
  <c r="K629"/>
  <c r="H608"/>
  <c r="H596"/>
  <c r="F596"/>
  <c r="J590"/>
  <c r="H616"/>
  <c r="H588"/>
  <c r="F588"/>
  <c r="F600"/>
  <c r="E617"/>
  <c r="I617"/>
  <c r="D617"/>
  <c r="A632"/>
  <c r="C617"/>
  <c r="G617"/>
  <c r="K617"/>
  <c r="E623"/>
  <c r="I623"/>
  <c r="D623"/>
  <c r="A638"/>
  <c r="C623"/>
  <c r="G623"/>
  <c r="K623"/>
  <c r="E605"/>
  <c r="I605"/>
  <c r="D605"/>
  <c r="A620"/>
  <c r="C605"/>
  <c r="G605"/>
  <c r="K605"/>
  <c r="E631"/>
  <c r="I631"/>
  <c r="D631"/>
  <c r="A646"/>
  <c r="C631"/>
  <c r="G631"/>
  <c r="K631"/>
  <c r="F606"/>
  <c r="H612"/>
  <c r="H594"/>
  <c r="F594"/>
  <c r="J596"/>
  <c r="F604"/>
  <c r="H592"/>
  <c r="F592"/>
  <c r="F610"/>
  <c r="F614"/>
  <c r="E51" i="32"/>
  <c r="N75" i="35"/>
  <c r="M74"/>
  <c r="L43" i="15"/>
  <c r="K42"/>
  <c r="F52" i="32"/>
  <c r="H617" i="37" l="1"/>
  <c r="H621"/>
  <c r="H609"/>
  <c r="H629"/>
  <c r="J629"/>
  <c r="H615"/>
  <c r="H611"/>
  <c r="J611"/>
  <c r="H623"/>
  <c r="J623"/>
  <c r="J609"/>
  <c r="J615"/>
  <c r="J621"/>
  <c r="H627"/>
  <c r="C638"/>
  <c r="G638"/>
  <c r="K638"/>
  <c r="E638"/>
  <c r="I638"/>
  <c r="J638" s="1"/>
  <c r="D638"/>
  <c r="A653"/>
  <c r="C634"/>
  <c r="G634"/>
  <c r="K634"/>
  <c r="E634"/>
  <c r="I634"/>
  <c r="D634"/>
  <c r="A649"/>
  <c r="C628"/>
  <c r="G628"/>
  <c r="K628"/>
  <c r="E628"/>
  <c r="I628"/>
  <c r="D628"/>
  <c r="A643"/>
  <c r="J631"/>
  <c r="F605"/>
  <c r="F625"/>
  <c r="F607"/>
  <c r="F627"/>
  <c r="C632"/>
  <c r="G632"/>
  <c r="K632"/>
  <c r="E632"/>
  <c r="I632"/>
  <c r="D632"/>
  <c r="A647"/>
  <c r="C636"/>
  <c r="G636"/>
  <c r="K636"/>
  <c r="E636"/>
  <c r="I636"/>
  <c r="J636" s="1"/>
  <c r="D636"/>
  <c r="A651"/>
  <c r="C624"/>
  <c r="G624"/>
  <c r="K624"/>
  <c r="E624"/>
  <c r="I624"/>
  <c r="J624" s="1"/>
  <c r="D624"/>
  <c r="A639"/>
  <c r="C618"/>
  <c r="G618"/>
  <c r="K618"/>
  <c r="E618"/>
  <c r="I618"/>
  <c r="D618"/>
  <c r="A633"/>
  <c r="H605"/>
  <c r="J605"/>
  <c r="F623"/>
  <c r="H625"/>
  <c r="J625"/>
  <c r="F619"/>
  <c r="H607"/>
  <c r="J607"/>
  <c r="F613"/>
  <c r="J627"/>
  <c r="C646"/>
  <c r="G646"/>
  <c r="K646"/>
  <c r="E646"/>
  <c r="I646"/>
  <c r="D646"/>
  <c r="A661"/>
  <c r="C644"/>
  <c r="G644"/>
  <c r="K644"/>
  <c r="E644"/>
  <c r="I644"/>
  <c r="D644"/>
  <c r="A659"/>
  <c r="C630"/>
  <c r="G630"/>
  <c r="K630"/>
  <c r="E630"/>
  <c r="I630"/>
  <c r="D630"/>
  <c r="A645"/>
  <c r="C626"/>
  <c r="G626"/>
  <c r="K626"/>
  <c r="E626"/>
  <c r="I626"/>
  <c r="J626" s="1"/>
  <c r="D626"/>
  <c r="A641"/>
  <c r="H631"/>
  <c r="F617"/>
  <c r="F621"/>
  <c r="F609"/>
  <c r="F603"/>
  <c r="C620"/>
  <c r="G620"/>
  <c r="K620"/>
  <c r="E620"/>
  <c r="I620"/>
  <c r="J620" s="1"/>
  <c r="D620"/>
  <c r="A635"/>
  <c r="C640"/>
  <c r="G640"/>
  <c r="K640"/>
  <c r="E640"/>
  <c r="I640"/>
  <c r="D640"/>
  <c r="A655"/>
  <c r="C622"/>
  <c r="G622"/>
  <c r="K622"/>
  <c r="E622"/>
  <c r="I622"/>
  <c r="D622"/>
  <c r="A637"/>
  <c r="C642"/>
  <c r="G642"/>
  <c r="K642"/>
  <c r="E642"/>
  <c r="I642"/>
  <c r="D642"/>
  <c r="A657"/>
  <c r="F631"/>
  <c r="J617"/>
  <c r="F629"/>
  <c r="F615"/>
  <c r="F611"/>
  <c r="F51" i="32"/>
  <c r="O75" i="35"/>
  <c r="N74"/>
  <c r="M43" i="15"/>
  <c r="L42"/>
  <c r="G52" i="32"/>
  <c r="J628" i="37" l="1"/>
  <c r="J630"/>
  <c r="J642"/>
  <c r="J632"/>
  <c r="J618"/>
  <c r="J644"/>
  <c r="J634"/>
  <c r="J622"/>
  <c r="J640"/>
  <c r="F646"/>
  <c r="F624"/>
  <c r="H644"/>
  <c r="J646"/>
  <c r="H624"/>
  <c r="H636"/>
  <c r="F620"/>
  <c r="F626"/>
  <c r="H642"/>
  <c r="H630"/>
  <c r="H632"/>
  <c r="H628"/>
  <c r="F642"/>
  <c r="F630"/>
  <c r="F632"/>
  <c r="F628"/>
  <c r="F640"/>
  <c r="H634"/>
  <c r="H638"/>
  <c r="E645"/>
  <c r="I645"/>
  <c r="D645"/>
  <c r="A660"/>
  <c r="C645"/>
  <c r="G645"/>
  <c r="K645"/>
  <c r="E647"/>
  <c r="I647"/>
  <c r="D647"/>
  <c r="A662"/>
  <c r="C647"/>
  <c r="G647"/>
  <c r="K647"/>
  <c r="E643"/>
  <c r="I643"/>
  <c r="D643"/>
  <c r="A658"/>
  <c r="C643"/>
  <c r="G643"/>
  <c r="K643"/>
  <c r="H618"/>
  <c r="F636"/>
  <c r="E657"/>
  <c r="I657"/>
  <c r="D657"/>
  <c r="A672"/>
  <c r="C657"/>
  <c r="G657"/>
  <c r="K657"/>
  <c r="E659"/>
  <c r="I659"/>
  <c r="D659"/>
  <c r="A674"/>
  <c r="C659"/>
  <c r="G659"/>
  <c r="K659"/>
  <c r="E633"/>
  <c r="I633"/>
  <c r="D633"/>
  <c r="A648"/>
  <c r="C633"/>
  <c r="G633"/>
  <c r="K633"/>
  <c r="E649"/>
  <c r="I649"/>
  <c r="D649"/>
  <c r="A664"/>
  <c r="C649"/>
  <c r="G649"/>
  <c r="K649"/>
  <c r="H646"/>
  <c r="E637"/>
  <c r="I637"/>
  <c r="D637"/>
  <c r="A652"/>
  <c r="C637"/>
  <c r="G637"/>
  <c r="K637"/>
  <c r="E655"/>
  <c r="I655"/>
  <c r="D655"/>
  <c r="A670"/>
  <c r="C655"/>
  <c r="G655"/>
  <c r="K655"/>
  <c r="E661"/>
  <c r="I661"/>
  <c r="D661"/>
  <c r="A676"/>
  <c r="C661"/>
  <c r="G661"/>
  <c r="K661"/>
  <c r="E639"/>
  <c r="I639"/>
  <c r="D639"/>
  <c r="A654"/>
  <c r="C639"/>
  <c r="G639"/>
  <c r="K639"/>
  <c r="E653"/>
  <c r="I653"/>
  <c r="D653"/>
  <c r="A668"/>
  <c r="C653"/>
  <c r="G653"/>
  <c r="K653"/>
  <c r="H622"/>
  <c r="H640"/>
  <c r="F622"/>
  <c r="H620"/>
  <c r="H626"/>
  <c r="F644"/>
  <c r="F618"/>
  <c r="F634"/>
  <c r="E635"/>
  <c r="I635"/>
  <c r="D635"/>
  <c r="A650"/>
  <c r="C635"/>
  <c r="G635"/>
  <c r="K635"/>
  <c r="E641"/>
  <c r="I641"/>
  <c r="D641"/>
  <c r="A656"/>
  <c r="C641"/>
  <c r="G641"/>
  <c r="K641"/>
  <c r="E651"/>
  <c r="I651"/>
  <c r="D651"/>
  <c r="A666"/>
  <c r="C651"/>
  <c r="G651"/>
  <c r="K651"/>
  <c r="F638"/>
  <c r="G51" i="32"/>
  <c r="D42" i="35"/>
  <c r="O74"/>
  <c r="N43" i="15"/>
  <c r="M42"/>
  <c r="H52" i="32"/>
  <c r="H655" i="37" l="1"/>
  <c r="J655"/>
  <c r="H647"/>
  <c r="J647"/>
  <c r="H661"/>
  <c r="H659"/>
  <c r="H635"/>
  <c r="J635"/>
  <c r="H657"/>
  <c r="J657"/>
  <c r="H645"/>
  <c r="H651"/>
  <c r="J651"/>
  <c r="H639"/>
  <c r="J639"/>
  <c r="H633"/>
  <c r="J633"/>
  <c r="H641"/>
  <c r="J659"/>
  <c r="H643"/>
  <c r="C666"/>
  <c r="G666"/>
  <c r="K666"/>
  <c r="E666"/>
  <c r="I666"/>
  <c r="J666" s="1"/>
  <c r="D666"/>
  <c r="A681"/>
  <c r="C654"/>
  <c r="G654"/>
  <c r="K654"/>
  <c r="E654"/>
  <c r="I654"/>
  <c r="D654"/>
  <c r="A669"/>
  <c r="C648"/>
  <c r="G648"/>
  <c r="H648" s="1"/>
  <c r="K648"/>
  <c r="E648"/>
  <c r="I648"/>
  <c r="J648" s="1"/>
  <c r="D648"/>
  <c r="A663"/>
  <c r="F653"/>
  <c r="F637"/>
  <c r="F649"/>
  <c r="F645"/>
  <c r="C656"/>
  <c r="G656"/>
  <c r="K656"/>
  <c r="E656"/>
  <c r="I656"/>
  <c r="J656" s="1"/>
  <c r="D656"/>
  <c r="A671"/>
  <c r="C676"/>
  <c r="G676"/>
  <c r="K676"/>
  <c r="E676"/>
  <c r="I676"/>
  <c r="D676"/>
  <c r="A691"/>
  <c r="C674"/>
  <c r="G674"/>
  <c r="K674"/>
  <c r="E674"/>
  <c r="I674"/>
  <c r="J674" s="1"/>
  <c r="D674"/>
  <c r="A689"/>
  <c r="C658"/>
  <c r="G658"/>
  <c r="H658" s="1"/>
  <c r="K658"/>
  <c r="E658"/>
  <c r="I658"/>
  <c r="J658" s="1"/>
  <c r="D658"/>
  <c r="A673"/>
  <c r="F651"/>
  <c r="H653"/>
  <c r="J653"/>
  <c r="F639"/>
  <c r="H637"/>
  <c r="J637"/>
  <c r="H649"/>
  <c r="J649"/>
  <c r="F633"/>
  <c r="J645"/>
  <c r="C650"/>
  <c r="G650"/>
  <c r="K650"/>
  <c r="E650"/>
  <c r="I650"/>
  <c r="J650" s="1"/>
  <c r="D650"/>
  <c r="A665"/>
  <c r="C670"/>
  <c r="G670"/>
  <c r="K670"/>
  <c r="E670"/>
  <c r="I670"/>
  <c r="J670" s="1"/>
  <c r="D670"/>
  <c r="A685"/>
  <c r="C672"/>
  <c r="G672"/>
  <c r="K672"/>
  <c r="E672"/>
  <c r="I672"/>
  <c r="D672"/>
  <c r="A687"/>
  <c r="C662"/>
  <c r="G662"/>
  <c r="K662"/>
  <c r="E662"/>
  <c r="I662"/>
  <c r="D662"/>
  <c r="A677"/>
  <c r="F641"/>
  <c r="F661"/>
  <c r="F659"/>
  <c r="F643"/>
  <c r="C668"/>
  <c r="G668"/>
  <c r="K668"/>
  <c r="E668"/>
  <c r="I668"/>
  <c r="D668"/>
  <c r="A683"/>
  <c r="C652"/>
  <c r="G652"/>
  <c r="K652"/>
  <c r="E652"/>
  <c r="I652"/>
  <c r="D652"/>
  <c r="A667"/>
  <c r="C664"/>
  <c r="G664"/>
  <c r="K664"/>
  <c r="E664"/>
  <c r="I664"/>
  <c r="D664"/>
  <c r="A679"/>
  <c r="C660"/>
  <c r="G660"/>
  <c r="K660"/>
  <c r="E660"/>
  <c r="I660"/>
  <c r="D660"/>
  <c r="A675"/>
  <c r="J641"/>
  <c r="F635"/>
  <c r="J661"/>
  <c r="F655"/>
  <c r="F657"/>
  <c r="J643"/>
  <c r="F647"/>
  <c r="H51" i="32"/>
  <c r="E42" i="35"/>
  <c r="D41"/>
  <c r="C26" i="15"/>
  <c r="N42"/>
  <c r="I52" i="32"/>
  <c r="F664" i="37" l="1"/>
  <c r="F672"/>
  <c r="J672"/>
  <c r="J664"/>
  <c r="J652"/>
  <c r="H652"/>
  <c r="H670"/>
  <c r="J662"/>
  <c r="F656"/>
  <c r="J676"/>
  <c r="F652"/>
  <c r="F670"/>
  <c r="F658"/>
  <c r="F648"/>
  <c r="J668"/>
  <c r="J660"/>
  <c r="H656"/>
  <c r="J654"/>
  <c r="H668"/>
  <c r="H650"/>
  <c r="H674"/>
  <c r="H654"/>
  <c r="E663"/>
  <c r="I663"/>
  <c r="D663"/>
  <c r="A678"/>
  <c r="C663"/>
  <c r="G663"/>
  <c r="K663"/>
  <c r="E667"/>
  <c r="I667"/>
  <c r="D667"/>
  <c r="A682"/>
  <c r="C667"/>
  <c r="G667"/>
  <c r="K667"/>
  <c r="E673"/>
  <c r="I673"/>
  <c r="D673"/>
  <c r="A688"/>
  <c r="C673"/>
  <c r="G673"/>
  <c r="K673"/>
  <c r="E683"/>
  <c r="I683"/>
  <c r="D683"/>
  <c r="A698"/>
  <c r="C683"/>
  <c r="G683"/>
  <c r="K683"/>
  <c r="E665"/>
  <c r="I665"/>
  <c r="D665"/>
  <c r="A680"/>
  <c r="C665"/>
  <c r="G665"/>
  <c r="K665"/>
  <c r="E689"/>
  <c r="I689"/>
  <c r="D689"/>
  <c r="A704"/>
  <c r="C689"/>
  <c r="G689"/>
  <c r="K689"/>
  <c r="E669"/>
  <c r="I669"/>
  <c r="D669"/>
  <c r="A684"/>
  <c r="C669"/>
  <c r="G669"/>
  <c r="K669"/>
  <c r="H660"/>
  <c r="H662"/>
  <c r="H676"/>
  <c r="H666"/>
  <c r="E685"/>
  <c r="I685"/>
  <c r="D685"/>
  <c r="A700"/>
  <c r="C685"/>
  <c r="G685"/>
  <c r="K685"/>
  <c r="E675"/>
  <c r="I675"/>
  <c r="D675"/>
  <c r="A690"/>
  <c r="C675"/>
  <c r="G675"/>
  <c r="K675"/>
  <c r="E677"/>
  <c r="I677"/>
  <c r="D677"/>
  <c r="A692"/>
  <c r="C677"/>
  <c r="G677"/>
  <c r="K677"/>
  <c r="E691"/>
  <c r="I691"/>
  <c r="D691"/>
  <c r="A706"/>
  <c r="C691"/>
  <c r="G691"/>
  <c r="K691"/>
  <c r="E681"/>
  <c r="I681"/>
  <c r="D681"/>
  <c r="A696"/>
  <c r="C681"/>
  <c r="G681"/>
  <c r="K681"/>
  <c r="H664"/>
  <c r="F668"/>
  <c r="H672"/>
  <c r="F650"/>
  <c r="F674"/>
  <c r="F654"/>
  <c r="E679"/>
  <c r="I679"/>
  <c r="D679"/>
  <c r="A694"/>
  <c r="C679"/>
  <c r="G679"/>
  <c r="K679"/>
  <c r="E687"/>
  <c r="I687"/>
  <c r="D687"/>
  <c r="A702"/>
  <c r="C687"/>
  <c r="G687"/>
  <c r="K687"/>
  <c r="E671"/>
  <c r="I671"/>
  <c r="D671"/>
  <c r="A686"/>
  <c r="C671"/>
  <c r="G671"/>
  <c r="K671"/>
  <c r="F660"/>
  <c r="F662"/>
  <c r="F676"/>
  <c r="F666"/>
  <c r="I51" i="32"/>
  <c r="F42" i="35"/>
  <c r="E41"/>
  <c r="D26" i="15"/>
  <c r="C25"/>
  <c r="J52" i="32"/>
  <c r="H673" i="37" l="1"/>
  <c r="J673"/>
  <c r="H681"/>
  <c r="J681"/>
  <c r="H669"/>
  <c r="H691"/>
  <c r="H687"/>
  <c r="J687"/>
  <c r="H677"/>
  <c r="H689"/>
  <c r="J689"/>
  <c r="H667"/>
  <c r="J667"/>
  <c r="H663"/>
  <c r="H675"/>
  <c r="H665"/>
  <c r="H685"/>
  <c r="C702"/>
  <c r="G702"/>
  <c r="K702"/>
  <c r="E702"/>
  <c r="I702"/>
  <c r="J702" s="1"/>
  <c r="D702"/>
  <c r="A717"/>
  <c r="C696"/>
  <c r="G696"/>
  <c r="K696"/>
  <c r="E696"/>
  <c r="I696"/>
  <c r="D696"/>
  <c r="A711"/>
  <c r="C700"/>
  <c r="G700"/>
  <c r="K700"/>
  <c r="E700"/>
  <c r="I700"/>
  <c r="D700"/>
  <c r="A715"/>
  <c r="C698"/>
  <c r="G698"/>
  <c r="K698"/>
  <c r="E698"/>
  <c r="I698"/>
  <c r="D698"/>
  <c r="A713"/>
  <c r="F671"/>
  <c r="J677"/>
  <c r="F675"/>
  <c r="F665"/>
  <c r="F663"/>
  <c r="C694"/>
  <c r="G694"/>
  <c r="K694"/>
  <c r="E694"/>
  <c r="I694"/>
  <c r="D694"/>
  <c r="A709"/>
  <c r="C706"/>
  <c r="G706"/>
  <c r="K706"/>
  <c r="E706"/>
  <c r="I706"/>
  <c r="J706" s="1"/>
  <c r="D706"/>
  <c r="A721"/>
  <c r="C684"/>
  <c r="G684"/>
  <c r="K684"/>
  <c r="E684"/>
  <c r="I684"/>
  <c r="D684"/>
  <c r="A699"/>
  <c r="C688"/>
  <c r="G688"/>
  <c r="K688"/>
  <c r="E688"/>
  <c r="I688"/>
  <c r="D688"/>
  <c r="A703"/>
  <c r="H679"/>
  <c r="H671"/>
  <c r="J671"/>
  <c r="F687"/>
  <c r="F681"/>
  <c r="J675"/>
  <c r="F685"/>
  <c r="J665"/>
  <c r="F683"/>
  <c r="J663"/>
  <c r="C692"/>
  <c r="G692"/>
  <c r="K692"/>
  <c r="E692"/>
  <c r="I692"/>
  <c r="D692"/>
  <c r="A707"/>
  <c r="C704"/>
  <c r="G704"/>
  <c r="K704"/>
  <c r="E704"/>
  <c r="I704"/>
  <c r="D704"/>
  <c r="A719"/>
  <c r="C682"/>
  <c r="G682"/>
  <c r="K682"/>
  <c r="E682"/>
  <c r="I682"/>
  <c r="D682"/>
  <c r="A697"/>
  <c r="F679"/>
  <c r="F691"/>
  <c r="J685"/>
  <c r="F669"/>
  <c r="H683"/>
  <c r="J683"/>
  <c r="F673"/>
  <c r="C686"/>
  <c r="G686"/>
  <c r="K686"/>
  <c r="E686"/>
  <c r="I686"/>
  <c r="D686"/>
  <c r="A701"/>
  <c r="C690"/>
  <c r="G690"/>
  <c r="K690"/>
  <c r="E690"/>
  <c r="I690"/>
  <c r="D690"/>
  <c r="A705"/>
  <c r="C680"/>
  <c r="G680"/>
  <c r="K680"/>
  <c r="E680"/>
  <c r="I680"/>
  <c r="D680"/>
  <c r="A695"/>
  <c r="C678"/>
  <c r="G678"/>
  <c r="K678"/>
  <c r="E678"/>
  <c r="I678"/>
  <c r="D678"/>
  <c r="A693"/>
  <c r="J679"/>
  <c r="J691"/>
  <c r="F677"/>
  <c r="J669"/>
  <c r="F689"/>
  <c r="F667"/>
  <c r="J51" i="32"/>
  <c r="G42" i="35"/>
  <c r="F41"/>
  <c r="E26" i="15"/>
  <c r="D25"/>
  <c r="K52" i="32"/>
  <c r="J684" i="37" l="1"/>
  <c r="H692"/>
  <c r="H684"/>
  <c r="J696"/>
  <c r="J692"/>
  <c r="J682"/>
  <c r="J698"/>
  <c r="J694"/>
  <c r="J704"/>
  <c r="J700"/>
  <c r="F688"/>
  <c r="H690"/>
  <c r="H704"/>
  <c r="H688"/>
  <c r="J690"/>
  <c r="J688"/>
  <c r="H686"/>
  <c r="F698"/>
  <c r="H696"/>
  <c r="F704"/>
  <c r="H706"/>
  <c r="F700"/>
  <c r="H702"/>
  <c r="J686"/>
  <c r="J678"/>
  <c r="J680"/>
  <c r="H698"/>
  <c r="H700"/>
  <c r="F686"/>
  <c r="F684"/>
  <c r="H694"/>
  <c r="H678"/>
  <c r="F690"/>
  <c r="H680"/>
  <c r="F678"/>
  <c r="F680"/>
  <c r="F682"/>
  <c r="E705"/>
  <c r="I705"/>
  <c r="D705"/>
  <c r="A720"/>
  <c r="C705"/>
  <c r="G705"/>
  <c r="K705"/>
  <c r="E719"/>
  <c r="I719"/>
  <c r="D719"/>
  <c r="A734"/>
  <c r="C719"/>
  <c r="G719"/>
  <c r="K719"/>
  <c r="E703"/>
  <c r="I703"/>
  <c r="D703"/>
  <c r="A718"/>
  <c r="C703"/>
  <c r="G703"/>
  <c r="K703"/>
  <c r="E715"/>
  <c r="I715"/>
  <c r="D715"/>
  <c r="A730"/>
  <c r="C715"/>
  <c r="G715"/>
  <c r="K715"/>
  <c r="F694"/>
  <c r="E701"/>
  <c r="I701"/>
  <c r="D701"/>
  <c r="A716"/>
  <c r="C701"/>
  <c r="G701"/>
  <c r="K701"/>
  <c r="E707"/>
  <c r="I707"/>
  <c r="D707"/>
  <c r="A722"/>
  <c r="C707"/>
  <c r="G707"/>
  <c r="K707"/>
  <c r="E699"/>
  <c r="I699"/>
  <c r="D699"/>
  <c r="A714"/>
  <c r="C699"/>
  <c r="G699"/>
  <c r="K699"/>
  <c r="E711"/>
  <c r="I711"/>
  <c r="D711"/>
  <c r="A726"/>
  <c r="C711"/>
  <c r="G711"/>
  <c r="K711"/>
  <c r="E693"/>
  <c r="I693"/>
  <c r="D693"/>
  <c r="A708"/>
  <c r="C693"/>
  <c r="G693"/>
  <c r="K693"/>
  <c r="E721"/>
  <c r="I721"/>
  <c r="D721"/>
  <c r="A736"/>
  <c r="C721"/>
  <c r="G721"/>
  <c r="K721"/>
  <c r="E717"/>
  <c r="I717"/>
  <c r="D717"/>
  <c r="A732"/>
  <c r="C717"/>
  <c r="G717"/>
  <c r="K717"/>
  <c r="H682"/>
  <c r="F692"/>
  <c r="F696"/>
  <c r="E695"/>
  <c r="I695"/>
  <c r="D695"/>
  <c r="A710"/>
  <c r="C695"/>
  <c r="G695"/>
  <c r="K695"/>
  <c r="E697"/>
  <c r="I697"/>
  <c r="D697"/>
  <c r="A712"/>
  <c r="C697"/>
  <c r="G697"/>
  <c r="K697"/>
  <c r="E709"/>
  <c r="I709"/>
  <c r="D709"/>
  <c r="A724"/>
  <c r="C709"/>
  <c r="G709"/>
  <c r="K709"/>
  <c r="E713"/>
  <c r="I713"/>
  <c r="D713"/>
  <c r="A728"/>
  <c r="C713"/>
  <c r="G713"/>
  <c r="K713"/>
  <c r="F706"/>
  <c r="F702"/>
  <c r="K51" i="32"/>
  <c r="H42" i="35"/>
  <c r="G41"/>
  <c r="F26" i="15"/>
  <c r="E25"/>
  <c r="L52" i="32"/>
  <c r="H707" i="37" l="1"/>
  <c r="J707"/>
  <c r="H719"/>
  <c r="J719"/>
  <c r="H717"/>
  <c r="J717"/>
  <c r="H703"/>
  <c r="J703"/>
  <c r="H699"/>
  <c r="H709"/>
  <c r="J709"/>
  <c r="H721"/>
  <c r="H697"/>
  <c r="J697"/>
  <c r="H705"/>
  <c r="H711"/>
  <c r="C710"/>
  <c r="G710"/>
  <c r="K710"/>
  <c r="E710"/>
  <c r="I710"/>
  <c r="J710" s="1"/>
  <c r="D710"/>
  <c r="A725"/>
  <c r="C708"/>
  <c r="G708"/>
  <c r="K708"/>
  <c r="E708"/>
  <c r="I708"/>
  <c r="J708" s="1"/>
  <c r="D708"/>
  <c r="A723"/>
  <c r="C716"/>
  <c r="G716"/>
  <c r="K716"/>
  <c r="E716"/>
  <c r="I716"/>
  <c r="D716"/>
  <c r="A731"/>
  <c r="C730"/>
  <c r="G730"/>
  <c r="K730"/>
  <c r="E730"/>
  <c r="I730"/>
  <c r="J730" s="1"/>
  <c r="D730"/>
  <c r="A745"/>
  <c r="F697"/>
  <c r="F721"/>
  <c r="J699"/>
  <c r="F707"/>
  <c r="F705"/>
  <c r="C726"/>
  <c r="G726"/>
  <c r="K726"/>
  <c r="E726"/>
  <c r="I726"/>
  <c r="D726"/>
  <c r="A741"/>
  <c r="C718"/>
  <c r="G718"/>
  <c r="H718" s="1"/>
  <c r="K718"/>
  <c r="E718"/>
  <c r="I718"/>
  <c r="J718" s="1"/>
  <c r="D718"/>
  <c r="A733"/>
  <c r="J721"/>
  <c r="F693"/>
  <c r="F701"/>
  <c r="F715"/>
  <c r="J705"/>
  <c r="C728"/>
  <c r="G728"/>
  <c r="K728"/>
  <c r="E728"/>
  <c r="I728"/>
  <c r="J728" s="1"/>
  <c r="D728"/>
  <c r="A743"/>
  <c r="C724"/>
  <c r="G724"/>
  <c r="K724"/>
  <c r="E724"/>
  <c r="I724"/>
  <c r="J724" s="1"/>
  <c r="D724"/>
  <c r="A739"/>
  <c r="C732"/>
  <c r="G732"/>
  <c r="K732"/>
  <c r="E732"/>
  <c r="I732"/>
  <c r="D732"/>
  <c r="A747"/>
  <c r="C714"/>
  <c r="G714"/>
  <c r="K714"/>
  <c r="E714"/>
  <c r="I714"/>
  <c r="D714"/>
  <c r="A729"/>
  <c r="C734"/>
  <c r="G734"/>
  <c r="K734"/>
  <c r="E734"/>
  <c r="I734"/>
  <c r="D734"/>
  <c r="A749"/>
  <c r="F695"/>
  <c r="F713"/>
  <c r="H695"/>
  <c r="J695"/>
  <c r="H693"/>
  <c r="J693"/>
  <c r="F711"/>
  <c r="H701"/>
  <c r="J701"/>
  <c r="H715"/>
  <c r="J715"/>
  <c r="F703"/>
  <c r="C712"/>
  <c r="G712"/>
  <c r="K712"/>
  <c r="E712"/>
  <c r="I712"/>
  <c r="J712" s="1"/>
  <c r="D712"/>
  <c r="A727"/>
  <c r="C736"/>
  <c r="G736"/>
  <c r="K736"/>
  <c r="E736"/>
  <c r="I736"/>
  <c r="D736"/>
  <c r="A751"/>
  <c r="C722"/>
  <c r="G722"/>
  <c r="K722"/>
  <c r="E722"/>
  <c r="I722"/>
  <c r="D722"/>
  <c r="A737"/>
  <c r="C720"/>
  <c r="G720"/>
  <c r="K720"/>
  <c r="E720"/>
  <c r="I720"/>
  <c r="D720"/>
  <c r="A735"/>
  <c r="H713"/>
  <c r="J713"/>
  <c r="F709"/>
  <c r="F717"/>
  <c r="J711"/>
  <c r="F699"/>
  <c r="F719"/>
  <c r="L51" i="32"/>
  <c r="I42" i="35"/>
  <c r="H41"/>
  <c r="G26" i="15"/>
  <c r="F25"/>
  <c r="M52" i="32"/>
  <c r="J726" i="37" l="1"/>
  <c r="J714"/>
  <c r="J734"/>
  <c r="J722"/>
  <c r="J716"/>
  <c r="F720"/>
  <c r="H708"/>
  <c r="J720"/>
  <c r="H720"/>
  <c r="H734"/>
  <c r="H728"/>
  <c r="J736"/>
  <c r="H736"/>
  <c r="H732"/>
  <c r="H716"/>
  <c r="J732"/>
  <c r="F736"/>
  <c r="F732"/>
  <c r="F716"/>
  <c r="H724"/>
  <c r="H710"/>
  <c r="F724"/>
  <c r="F730"/>
  <c r="H726"/>
  <c r="H730"/>
  <c r="F734"/>
  <c r="E751"/>
  <c r="I751"/>
  <c r="D751"/>
  <c r="A766"/>
  <c r="C751"/>
  <c r="G751"/>
  <c r="K751"/>
  <c r="E747"/>
  <c r="I747"/>
  <c r="D747"/>
  <c r="A762"/>
  <c r="C747"/>
  <c r="G747"/>
  <c r="K747"/>
  <c r="E731"/>
  <c r="I731"/>
  <c r="D731"/>
  <c r="A746"/>
  <c r="C731"/>
  <c r="G731"/>
  <c r="K731"/>
  <c r="F722"/>
  <c r="H712"/>
  <c r="F714"/>
  <c r="F726"/>
  <c r="E737"/>
  <c r="I737"/>
  <c r="D737"/>
  <c r="A752"/>
  <c r="C737"/>
  <c r="G737"/>
  <c r="K737"/>
  <c r="E727"/>
  <c r="I727"/>
  <c r="D727"/>
  <c r="A742"/>
  <c r="C727"/>
  <c r="G727"/>
  <c r="K727"/>
  <c r="E739"/>
  <c r="I739"/>
  <c r="D739"/>
  <c r="A754"/>
  <c r="C739"/>
  <c r="G739"/>
  <c r="K739"/>
  <c r="E723"/>
  <c r="I723"/>
  <c r="D723"/>
  <c r="A738"/>
  <c r="C723"/>
  <c r="G723"/>
  <c r="K723"/>
  <c r="E735"/>
  <c r="I735"/>
  <c r="D735"/>
  <c r="A750"/>
  <c r="C735"/>
  <c r="G735"/>
  <c r="K735"/>
  <c r="E749"/>
  <c r="I749"/>
  <c r="D749"/>
  <c r="A764"/>
  <c r="C749"/>
  <c r="G749"/>
  <c r="K749"/>
  <c r="E743"/>
  <c r="I743"/>
  <c r="D743"/>
  <c r="A758"/>
  <c r="C743"/>
  <c r="G743"/>
  <c r="K743"/>
  <c r="E733"/>
  <c r="I733"/>
  <c r="D733"/>
  <c r="A748"/>
  <c r="C733"/>
  <c r="G733"/>
  <c r="K733"/>
  <c r="E725"/>
  <c r="I725"/>
  <c r="D725"/>
  <c r="A740"/>
  <c r="C725"/>
  <c r="G725"/>
  <c r="K725"/>
  <c r="H722"/>
  <c r="F712"/>
  <c r="H714"/>
  <c r="F708"/>
  <c r="E729"/>
  <c r="I729"/>
  <c r="D729"/>
  <c r="A744"/>
  <c r="C729"/>
  <c r="G729"/>
  <c r="K729"/>
  <c r="E741"/>
  <c r="I741"/>
  <c r="D741"/>
  <c r="A756"/>
  <c r="C741"/>
  <c r="G741"/>
  <c r="K741"/>
  <c r="E745"/>
  <c r="I745"/>
  <c r="D745"/>
  <c r="A760"/>
  <c r="C745"/>
  <c r="G745"/>
  <c r="K745"/>
  <c r="F728"/>
  <c r="F718"/>
  <c r="F710"/>
  <c r="M51" i="32"/>
  <c r="J42" i="35"/>
  <c r="I41"/>
  <c r="H26" i="15"/>
  <c r="G25"/>
  <c r="N52" i="32"/>
  <c r="H741" i="37" l="1"/>
  <c r="J741"/>
  <c r="H747"/>
  <c r="J747"/>
  <c r="H743"/>
  <c r="J743"/>
  <c r="H739"/>
  <c r="J739"/>
  <c r="H749"/>
  <c r="H727"/>
  <c r="H751"/>
  <c r="C740"/>
  <c r="G740"/>
  <c r="K740"/>
  <c r="E740"/>
  <c r="I740"/>
  <c r="J740" s="1"/>
  <c r="D740"/>
  <c r="A755"/>
  <c r="C750"/>
  <c r="G750"/>
  <c r="K750"/>
  <c r="E750"/>
  <c r="I750"/>
  <c r="J750" s="1"/>
  <c r="D750"/>
  <c r="A765"/>
  <c r="C752"/>
  <c r="G752"/>
  <c r="K752"/>
  <c r="E752"/>
  <c r="I752"/>
  <c r="D752"/>
  <c r="A767"/>
  <c r="F729"/>
  <c r="F749"/>
  <c r="F727"/>
  <c r="F751"/>
  <c r="C760"/>
  <c r="G760"/>
  <c r="K760"/>
  <c r="E760"/>
  <c r="I760"/>
  <c r="D760"/>
  <c r="A775"/>
  <c r="C748"/>
  <c r="G748"/>
  <c r="K748"/>
  <c r="E748"/>
  <c r="I748"/>
  <c r="J748" s="1"/>
  <c r="D748"/>
  <c r="A763"/>
  <c r="C738"/>
  <c r="G738"/>
  <c r="K738"/>
  <c r="E738"/>
  <c r="I738"/>
  <c r="J738" s="1"/>
  <c r="D738"/>
  <c r="A753"/>
  <c r="C746"/>
  <c r="G746"/>
  <c r="K746"/>
  <c r="E746"/>
  <c r="I746"/>
  <c r="D746"/>
  <c r="A761"/>
  <c r="J729"/>
  <c r="F725"/>
  <c r="J749"/>
  <c r="F735"/>
  <c r="J727"/>
  <c r="F737"/>
  <c r="J751"/>
  <c r="C756"/>
  <c r="G756"/>
  <c r="K756"/>
  <c r="E756"/>
  <c r="I756"/>
  <c r="J756" s="1"/>
  <c r="D756"/>
  <c r="A771"/>
  <c r="C758"/>
  <c r="G758"/>
  <c r="K758"/>
  <c r="E758"/>
  <c r="I758"/>
  <c r="D758"/>
  <c r="A773"/>
  <c r="C754"/>
  <c r="G754"/>
  <c r="K754"/>
  <c r="E754"/>
  <c r="I754"/>
  <c r="D754"/>
  <c r="A769"/>
  <c r="C762"/>
  <c r="G762"/>
  <c r="K762"/>
  <c r="E762"/>
  <c r="I762"/>
  <c r="D762"/>
  <c r="A777"/>
  <c r="F745"/>
  <c r="H725"/>
  <c r="J725"/>
  <c r="F733"/>
  <c r="H735"/>
  <c r="J735"/>
  <c r="F723"/>
  <c r="H737"/>
  <c r="J737"/>
  <c r="F731"/>
  <c r="C744"/>
  <c r="G744"/>
  <c r="K744"/>
  <c r="E744"/>
  <c r="I744"/>
  <c r="D744"/>
  <c r="A759"/>
  <c r="C764"/>
  <c r="G764"/>
  <c r="K764"/>
  <c r="E764"/>
  <c r="I764"/>
  <c r="D764"/>
  <c r="A779"/>
  <c r="C742"/>
  <c r="G742"/>
  <c r="K742"/>
  <c r="E742"/>
  <c r="I742"/>
  <c r="D742"/>
  <c r="A757"/>
  <c r="C766"/>
  <c r="G766"/>
  <c r="K766"/>
  <c r="E766"/>
  <c r="I766"/>
  <c r="D766"/>
  <c r="A781"/>
  <c r="H729"/>
  <c r="H745"/>
  <c r="J745"/>
  <c r="F741"/>
  <c r="H733"/>
  <c r="J733"/>
  <c r="F743"/>
  <c r="H723"/>
  <c r="J723"/>
  <c r="F739"/>
  <c r="H731"/>
  <c r="J731"/>
  <c r="F747"/>
  <c r="N51" i="32"/>
  <c r="K42" i="35"/>
  <c r="J41"/>
  <c r="I26" i="15"/>
  <c r="H25"/>
  <c r="O52" i="32"/>
  <c r="J764" i="37" l="1"/>
  <c r="J760"/>
  <c r="J762"/>
  <c r="H738"/>
  <c r="H750"/>
  <c r="F742"/>
  <c r="H744"/>
  <c r="H754"/>
  <c r="J758"/>
  <c r="J742"/>
  <c r="H742"/>
  <c r="F754"/>
  <c r="F746"/>
  <c r="H748"/>
  <c r="F752"/>
  <c r="H740"/>
  <c r="J744"/>
  <c r="J746"/>
  <c r="J766"/>
  <c r="F756"/>
  <c r="H746"/>
  <c r="H752"/>
  <c r="J754"/>
  <c r="J752"/>
  <c r="H764"/>
  <c r="H762"/>
  <c r="H760"/>
  <c r="F762"/>
  <c r="F760"/>
  <c r="E759"/>
  <c r="I759"/>
  <c r="D759"/>
  <c r="A774"/>
  <c r="C759"/>
  <c r="G759"/>
  <c r="K759"/>
  <c r="E769"/>
  <c r="I769"/>
  <c r="D769"/>
  <c r="A784"/>
  <c r="C769"/>
  <c r="G769"/>
  <c r="K769"/>
  <c r="E761"/>
  <c r="I761"/>
  <c r="D761"/>
  <c r="A776"/>
  <c r="C761"/>
  <c r="G761"/>
  <c r="K761"/>
  <c r="E767"/>
  <c r="I767"/>
  <c r="D767"/>
  <c r="A782"/>
  <c r="C767"/>
  <c r="G767"/>
  <c r="K767"/>
  <c r="H766"/>
  <c r="F764"/>
  <c r="H758"/>
  <c r="E781"/>
  <c r="I781"/>
  <c r="D781"/>
  <c r="A796"/>
  <c r="C781"/>
  <c r="G781"/>
  <c r="K781"/>
  <c r="E773"/>
  <c r="I773"/>
  <c r="J773" s="1"/>
  <c r="D773"/>
  <c r="A788"/>
  <c r="C773"/>
  <c r="G773"/>
  <c r="H773" s="1"/>
  <c r="K773"/>
  <c r="E753"/>
  <c r="I753"/>
  <c r="D753"/>
  <c r="A768"/>
  <c r="C753"/>
  <c r="G753"/>
  <c r="K753"/>
  <c r="E765"/>
  <c r="I765"/>
  <c r="D765"/>
  <c r="A780"/>
  <c r="C765"/>
  <c r="G765"/>
  <c r="K765"/>
  <c r="F744"/>
  <c r="H756"/>
  <c r="E757"/>
  <c r="I757"/>
  <c r="D757"/>
  <c r="A772"/>
  <c r="C757"/>
  <c r="G757"/>
  <c r="K757"/>
  <c r="E771"/>
  <c r="I771"/>
  <c r="D771"/>
  <c r="A786"/>
  <c r="C771"/>
  <c r="G771"/>
  <c r="K771"/>
  <c r="E763"/>
  <c r="I763"/>
  <c r="D763"/>
  <c r="A778"/>
  <c r="C763"/>
  <c r="G763"/>
  <c r="K763"/>
  <c r="E755"/>
  <c r="I755"/>
  <c r="J755" s="1"/>
  <c r="D755"/>
  <c r="A770"/>
  <c r="C755"/>
  <c r="G755"/>
  <c r="H755" s="1"/>
  <c r="K755"/>
  <c r="F766"/>
  <c r="F758"/>
  <c r="F738"/>
  <c r="F750"/>
  <c r="E779"/>
  <c r="I779"/>
  <c r="D779"/>
  <c r="A794"/>
  <c r="C779"/>
  <c r="G779"/>
  <c r="K779"/>
  <c r="E777"/>
  <c r="I777"/>
  <c r="D777"/>
  <c r="A792"/>
  <c r="C777"/>
  <c r="G777"/>
  <c r="K777"/>
  <c r="E775"/>
  <c r="I775"/>
  <c r="D775"/>
  <c r="A790"/>
  <c r="C775"/>
  <c r="G775"/>
  <c r="K775"/>
  <c r="F748"/>
  <c r="F740"/>
  <c r="D43" i="32"/>
  <c r="E43" s="1"/>
  <c r="O51"/>
  <c r="L42" i="35"/>
  <c r="K41"/>
  <c r="J26" i="15"/>
  <c r="I25"/>
  <c r="H761" i="37" l="1"/>
  <c r="H763"/>
  <c r="H781"/>
  <c r="H769"/>
  <c r="J769"/>
  <c r="H771"/>
  <c r="H759"/>
  <c r="C794"/>
  <c r="G794"/>
  <c r="K794"/>
  <c r="E794"/>
  <c r="I794"/>
  <c r="J794" s="1"/>
  <c r="D794"/>
  <c r="A809"/>
  <c r="C772"/>
  <c r="G772"/>
  <c r="K772"/>
  <c r="E772"/>
  <c r="I772"/>
  <c r="J772" s="1"/>
  <c r="D772"/>
  <c r="A787"/>
  <c r="C768"/>
  <c r="G768"/>
  <c r="K768"/>
  <c r="E768"/>
  <c r="I768"/>
  <c r="D768"/>
  <c r="A783"/>
  <c r="C782"/>
  <c r="G782"/>
  <c r="K782"/>
  <c r="E782"/>
  <c r="I782"/>
  <c r="J782" s="1"/>
  <c r="D782"/>
  <c r="A797"/>
  <c r="F777"/>
  <c r="J763"/>
  <c r="F771"/>
  <c r="F765"/>
  <c r="J781"/>
  <c r="F759"/>
  <c r="C770"/>
  <c r="G770"/>
  <c r="K770"/>
  <c r="E770"/>
  <c r="I770"/>
  <c r="D770"/>
  <c r="A785"/>
  <c r="C788"/>
  <c r="G788"/>
  <c r="K788"/>
  <c r="E788"/>
  <c r="I788"/>
  <c r="J788" s="1"/>
  <c r="D788"/>
  <c r="A803"/>
  <c r="C776"/>
  <c r="G776"/>
  <c r="K776"/>
  <c r="E776"/>
  <c r="I776"/>
  <c r="J776" s="1"/>
  <c r="D776"/>
  <c r="A791"/>
  <c r="J775"/>
  <c r="H777"/>
  <c r="F779"/>
  <c r="J771"/>
  <c r="F757"/>
  <c r="H765"/>
  <c r="J765"/>
  <c r="F753"/>
  <c r="F767"/>
  <c r="J759"/>
  <c r="C790"/>
  <c r="G790"/>
  <c r="K790"/>
  <c r="E790"/>
  <c r="I790"/>
  <c r="J790" s="1"/>
  <c r="D790"/>
  <c r="A805"/>
  <c r="C778"/>
  <c r="G778"/>
  <c r="K778"/>
  <c r="E778"/>
  <c r="I778"/>
  <c r="J778" s="1"/>
  <c r="D778"/>
  <c r="A793"/>
  <c r="C796"/>
  <c r="G796"/>
  <c r="K796"/>
  <c r="E796"/>
  <c r="I796"/>
  <c r="D796"/>
  <c r="A811"/>
  <c r="C784"/>
  <c r="G784"/>
  <c r="K784"/>
  <c r="E784"/>
  <c r="I784"/>
  <c r="D784"/>
  <c r="A799"/>
  <c r="H775"/>
  <c r="J777"/>
  <c r="H779"/>
  <c r="J779"/>
  <c r="F755"/>
  <c r="H757"/>
  <c r="J757"/>
  <c r="H753"/>
  <c r="J753"/>
  <c r="F773"/>
  <c r="H767"/>
  <c r="J767"/>
  <c r="F761"/>
  <c r="C792"/>
  <c r="G792"/>
  <c r="K792"/>
  <c r="E792"/>
  <c r="I792"/>
  <c r="D792"/>
  <c r="A807"/>
  <c r="C786"/>
  <c r="G786"/>
  <c r="K786"/>
  <c r="E786"/>
  <c r="I786"/>
  <c r="D786"/>
  <c r="A801"/>
  <c r="C780"/>
  <c r="G780"/>
  <c r="K780"/>
  <c r="E780"/>
  <c r="I780"/>
  <c r="D780"/>
  <c r="A795"/>
  <c r="C774"/>
  <c r="G774"/>
  <c r="K774"/>
  <c r="E774"/>
  <c r="I774"/>
  <c r="D774"/>
  <c r="A789"/>
  <c r="F775"/>
  <c r="F763"/>
  <c r="F781"/>
  <c r="J761"/>
  <c r="F769"/>
  <c r="E42" i="32"/>
  <c r="D42"/>
  <c r="M42" i="35"/>
  <c r="L41"/>
  <c r="K26" i="15"/>
  <c r="J25"/>
  <c r="F43" i="32"/>
  <c r="H788" i="37" l="1"/>
  <c r="J786"/>
  <c r="H786"/>
  <c r="J768"/>
  <c r="J770"/>
  <c r="J784"/>
  <c r="J796"/>
  <c r="F782"/>
  <c r="J792"/>
  <c r="J774"/>
  <c r="J780"/>
  <c r="F784"/>
  <c r="F768"/>
  <c r="H770"/>
  <c r="H768"/>
  <c r="F786"/>
  <c r="H772"/>
  <c r="F770"/>
  <c r="H780"/>
  <c r="H778"/>
  <c r="H776"/>
  <c r="H794"/>
  <c r="F780"/>
  <c r="H792"/>
  <c r="H784"/>
  <c r="F776"/>
  <c r="H774"/>
  <c r="H796"/>
  <c r="F774"/>
  <c r="F796"/>
  <c r="E807"/>
  <c r="I807"/>
  <c r="D807"/>
  <c r="A822"/>
  <c r="C807"/>
  <c r="G807"/>
  <c r="K807"/>
  <c r="E799"/>
  <c r="I799"/>
  <c r="D799"/>
  <c r="A814"/>
  <c r="C799"/>
  <c r="G799"/>
  <c r="K799"/>
  <c r="E785"/>
  <c r="I785"/>
  <c r="D785"/>
  <c r="A800"/>
  <c r="C785"/>
  <c r="G785"/>
  <c r="K785"/>
  <c r="E783"/>
  <c r="I783"/>
  <c r="D783"/>
  <c r="A798"/>
  <c r="C783"/>
  <c r="G783"/>
  <c r="K783"/>
  <c r="F790"/>
  <c r="F788"/>
  <c r="E789"/>
  <c r="I789"/>
  <c r="D789"/>
  <c r="A804"/>
  <c r="C789"/>
  <c r="G789"/>
  <c r="K789"/>
  <c r="E811"/>
  <c r="I811"/>
  <c r="D811"/>
  <c r="A826"/>
  <c r="C811"/>
  <c r="G811"/>
  <c r="K811"/>
  <c r="E787"/>
  <c r="I787"/>
  <c r="D787"/>
  <c r="A802"/>
  <c r="C787"/>
  <c r="G787"/>
  <c r="K787"/>
  <c r="F792"/>
  <c r="E795"/>
  <c r="I795"/>
  <c r="D795"/>
  <c r="A810"/>
  <c r="C795"/>
  <c r="G795"/>
  <c r="K795"/>
  <c r="E793"/>
  <c r="I793"/>
  <c r="D793"/>
  <c r="A808"/>
  <c r="C793"/>
  <c r="G793"/>
  <c r="K793"/>
  <c r="E791"/>
  <c r="I791"/>
  <c r="D791"/>
  <c r="A806"/>
  <c r="C791"/>
  <c r="G791"/>
  <c r="K791"/>
  <c r="E809"/>
  <c r="I809"/>
  <c r="D809"/>
  <c r="A824"/>
  <c r="C809"/>
  <c r="G809"/>
  <c r="K809"/>
  <c r="H790"/>
  <c r="H782"/>
  <c r="F772"/>
  <c r="E801"/>
  <c r="I801"/>
  <c r="D801"/>
  <c r="A816"/>
  <c r="C801"/>
  <c r="G801"/>
  <c r="K801"/>
  <c r="E805"/>
  <c r="I805"/>
  <c r="D805"/>
  <c r="A820"/>
  <c r="C805"/>
  <c r="G805"/>
  <c r="K805"/>
  <c r="E803"/>
  <c r="I803"/>
  <c r="D803"/>
  <c r="A818"/>
  <c r="C803"/>
  <c r="G803"/>
  <c r="K803"/>
  <c r="E797"/>
  <c r="I797"/>
  <c r="D797"/>
  <c r="A812"/>
  <c r="C797"/>
  <c r="G797"/>
  <c r="K797"/>
  <c r="F778"/>
  <c r="F794"/>
  <c r="F42" i="32"/>
  <c r="N42" i="35"/>
  <c r="M41"/>
  <c r="L26" i="15"/>
  <c r="K25"/>
  <c r="G43" i="32"/>
  <c r="H785" i="37" l="1"/>
  <c r="J785"/>
  <c r="H789"/>
  <c r="H793"/>
  <c r="H799"/>
  <c r="J799"/>
  <c r="H807"/>
  <c r="H797"/>
  <c r="J797"/>
  <c r="H795"/>
  <c r="J795"/>
  <c r="H787"/>
  <c r="J787"/>
  <c r="J807"/>
  <c r="C818"/>
  <c r="G818"/>
  <c r="K818"/>
  <c r="E818"/>
  <c r="I818"/>
  <c r="J818" s="1"/>
  <c r="D818"/>
  <c r="A833"/>
  <c r="C824"/>
  <c r="G824"/>
  <c r="K824"/>
  <c r="E824"/>
  <c r="I824"/>
  <c r="J824" s="1"/>
  <c r="D824"/>
  <c r="A839"/>
  <c r="C826"/>
  <c r="G826"/>
  <c r="K826"/>
  <c r="E826"/>
  <c r="I826"/>
  <c r="J826" s="1"/>
  <c r="D826"/>
  <c r="A841"/>
  <c r="C798"/>
  <c r="G798"/>
  <c r="K798"/>
  <c r="E798"/>
  <c r="I798"/>
  <c r="D798"/>
  <c r="A813"/>
  <c r="F797"/>
  <c r="H801"/>
  <c r="J801"/>
  <c r="J793"/>
  <c r="F795"/>
  <c r="F787"/>
  <c r="F807"/>
  <c r="C820"/>
  <c r="G820"/>
  <c r="K820"/>
  <c r="E820"/>
  <c r="I820"/>
  <c r="D820"/>
  <c r="A835"/>
  <c r="C806"/>
  <c r="G806"/>
  <c r="K806"/>
  <c r="E806"/>
  <c r="I806"/>
  <c r="D806"/>
  <c r="A821"/>
  <c r="C804"/>
  <c r="G804"/>
  <c r="K804"/>
  <c r="E804"/>
  <c r="I804"/>
  <c r="D804"/>
  <c r="A819"/>
  <c r="C800"/>
  <c r="G800"/>
  <c r="K800"/>
  <c r="E800"/>
  <c r="I800"/>
  <c r="J800" s="1"/>
  <c r="D800"/>
  <c r="A815"/>
  <c r="F803"/>
  <c r="F809"/>
  <c r="F811"/>
  <c r="F783"/>
  <c r="C816"/>
  <c r="G816"/>
  <c r="K816"/>
  <c r="E816"/>
  <c r="I816"/>
  <c r="D816"/>
  <c r="A831"/>
  <c r="C808"/>
  <c r="G808"/>
  <c r="K808"/>
  <c r="E808"/>
  <c r="I808"/>
  <c r="D808"/>
  <c r="A823"/>
  <c r="C814"/>
  <c r="G814"/>
  <c r="K814"/>
  <c r="E814"/>
  <c r="I814"/>
  <c r="D814"/>
  <c r="A829"/>
  <c r="J803"/>
  <c r="F805"/>
  <c r="H809"/>
  <c r="J809"/>
  <c r="F791"/>
  <c r="H811"/>
  <c r="J811"/>
  <c r="F789"/>
  <c r="H783"/>
  <c r="J783"/>
  <c r="F785"/>
  <c r="C812"/>
  <c r="G812"/>
  <c r="K812"/>
  <c r="E812"/>
  <c r="I812"/>
  <c r="D812"/>
  <c r="A827"/>
  <c r="C810"/>
  <c r="G810"/>
  <c r="K810"/>
  <c r="E810"/>
  <c r="I810"/>
  <c r="D810"/>
  <c r="A825"/>
  <c r="C802"/>
  <c r="G802"/>
  <c r="K802"/>
  <c r="E802"/>
  <c r="I802"/>
  <c r="D802"/>
  <c r="A817"/>
  <c r="C822"/>
  <c r="G822"/>
  <c r="H822" s="1"/>
  <c r="K822"/>
  <c r="E822"/>
  <c r="F822" s="1"/>
  <c r="I822"/>
  <c r="J822" s="1"/>
  <c r="D822"/>
  <c r="A837"/>
  <c r="H803"/>
  <c r="H805"/>
  <c r="J805"/>
  <c r="F801"/>
  <c r="H791"/>
  <c r="J791"/>
  <c r="F793"/>
  <c r="J789"/>
  <c r="F799"/>
  <c r="G42" i="32"/>
  <c r="O42" i="35"/>
  <c r="N41"/>
  <c r="M26" i="15"/>
  <c r="L25"/>
  <c r="H43" i="32"/>
  <c r="F800" i="37" l="1"/>
  <c r="H824"/>
  <c r="J820"/>
  <c r="H800"/>
  <c r="F826"/>
  <c r="J802"/>
  <c r="J798"/>
  <c r="H808"/>
  <c r="J816"/>
  <c r="J804"/>
  <c r="H814"/>
  <c r="J808"/>
  <c r="J814"/>
  <c r="H802"/>
  <c r="H804"/>
  <c r="J806"/>
  <c r="J812"/>
  <c r="H806"/>
  <c r="H826"/>
  <c r="J810"/>
  <c r="H818"/>
  <c r="F812"/>
  <c r="F816"/>
  <c r="E837"/>
  <c r="I837"/>
  <c r="D837"/>
  <c r="A852"/>
  <c r="C837"/>
  <c r="G837"/>
  <c r="K837"/>
  <c r="E825"/>
  <c r="I825"/>
  <c r="D825"/>
  <c r="A840"/>
  <c r="C825"/>
  <c r="G825"/>
  <c r="K825"/>
  <c r="E823"/>
  <c r="I823"/>
  <c r="D823"/>
  <c r="A838"/>
  <c r="C823"/>
  <c r="G823"/>
  <c r="K823"/>
  <c r="E821"/>
  <c r="I821"/>
  <c r="D821"/>
  <c r="A836"/>
  <c r="C821"/>
  <c r="G821"/>
  <c r="K821"/>
  <c r="E841"/>
  <c r="I841"/>
  <c r="D841"/>
  <c r="A856"/>
  <c r="C841"/>
  <c r="G841"/>
  <c r="K841"/>
  <c r="F802"/>
  <c r="H812"/>
  <c r="F814"/>
  <c r="H816"/>
  <c r="F804"/>
  <c r="H820"/>
  <c r="F798"/>
  <c r="E827"/>
  <c r="I827"/>
  <c r="D827"/>
  <c r="A842"/>
  <c r="C827"/>
  <c r="G827"/>
  <c r="K827"/>
  <c r="E831"/>
  <c r="I831"/>
  <c r="D831"/>
  <c r="A846"/>
  <c r="C831"/>
  <c r="G831"/>
  <c r="K831"/>
  <c r="E835"/>
  <c r="I835"/>
  <c r="D835"/>
  <c r="A850"/>
  <c r="C835"/>
  <c r="G835"/>
  <c r="K835"/>
  <c r="E839"/>
  <c r="I839"/>
  <c r="D839"/>
  <c r="A854"/>
  <c r="C839"/>
  <c r="G839"/>
  <c r="K839"/>
  <c r="F810"/>
  <c r="F808"/>
  <c r="F806"/>
  <c r="E815"/>
  <c r="I815"/>
  <c r="D815"/>
  <c r="A830"/>
  <c r="C815"/>
  <c r="G815"/>
  <c r="K815"/>
  <c r="E833"/>
  <c r="I833"/>
  <c r="D833"/>
  <c r="A848"/>
  <c r="C833"/>
  <c r="G833"/>
  <c r="K833"/>
  <c r="F820"/>
  <c r="H798"/>
  <c r="F824"/>
  <c r="E817"/>
  <c r="I817"/>
  <c r="D817"/>
  <c r="A832"/>
  <c r="C817"/>
  <c r="G817"/>
  <c r="K817"/>
  <c r="E829"/>
  <c r="I829"/>
  <c r="D829"/>
  <c r="A844"/>
  <c r="C829"/>
  <c r="G829"/>
  <c r="K829"/>
  <c r="E819"/>
  <c r="I819"/>
  <c r="D819"/>
  <c r="A834"/>
  <c r="C819"/>
  <c r="G819"/>
  <c r="K819"/>
  <c r="E813"/>
  <c r="I813"/>
  <c r="D813"/>
  <c r="A828"/>
  <c r="C813"/>
  <c r="G813"/>
  <c r="K813"/>
  <c r="H810"/>
  <c r="F818"/>
  <c r="H42" i="32"/>
  <c r="D9" i="35"/>
  <c r="O41"/>
  <c r="N26" i="15"/>
  <c r="M25"/>
  <c r="I43" i="32"/>
  <c r="H823" i="37" l="1"/>
  <c r="H813"/>
  <c r="J813"/>
  <c r="H839"/>
  <c r="J839"/>
  <c r="H825"/>
  <c r="J825"/>
  <c r="H833"/>
  <c r="J833"/>
  <c r="H835"/>
  <c r="H841"/>
  <c r="H837"/>
  <c r="J835"/>
  <c r="J823"/>
  <c r="C844"/>
  <c r="G844"/>
  <c r="K844"/>
  <c r="E844"/>
  <c r="I844"/>
  <c r="D844"/>
  <c r="A859"/>
  <c r="C830"/>
  <c r="G830"/>
  <c r="K830"/>
  <c r="E830"/>
  <c r="I830"/>
  <c r="D830"/>
  <c r="A845"/>
  <c r="C846"/>
  <c r="G846"/>
  <c r="H846" s="1"/>
  <c r="K846"/>
  <c r="E846"/>
  <c r="I846"/>
  <c r="J846" s="1"/>
  <c r="D846"/>
  <c r="A861"/>
  <c r="C836"/>
  <c r="G836"/>
  <c r="K836"/>
  <c r="E836"/>
  <c r="I836"/>
  <c r="D836"/>
  <c r="A851"/>
  <c r="F819"/>
  <c r="F833"/>
  <c r="F835"/>
  <c r="F841"/>
  <c r="F837"/>
  <c r="C832"/>
  <c r="G832"/>
  <c r="K832"/>
  <c r="E832"/>
  <c r="I832"/>
  <c r="D832"/>
  <c r="A847"/>
  <c r="C842"/>
  <c r="G842"/>
  <c r="K842"/>
  <c r="E842"/>
  <c r="I842"/>
  <c r="D842"/>
  <c r="A857"/>
  <c r="C838"/>
  <c r="G838"/>
  <c r="K838"/>
  <c r="E838"/>
  <c r="I838"/>
  <c r="D838"/>
  <c r="A853"/>
  <c r="H819"/>
  <c r="F829"/>
  <c r="F815"/>
  <c r="F831"/>
  <c r="J841"/>
  <c r="F821"/>
  <c r="J837"/>
  <c r="C828"/>
  <c r="G828"/>
  <c r="K828"/>
  <c r="E828"/>
  <c r="I828"/>
  <c r="J828" s="1"/>
  <c r="D828"/>
  <c r="A843"/>
  <c r="C854"/>
  <c r="G854"/>
  <c r="K854"/>
  <c r="E854"/>
  <c r="I854"/>
  <c r="D854"/>
  <c r="A869"/>
  <c r="C840"/>
  <c r="G840"/>
  <c r="K840"/>
  <c r="E840"/>
  <c r="I840"/>
  <c r="D840"/>
  <c r="A855"/>
  <c r="J819"/>
  <c r="H829"/>
  <c r="H815"/>
  <c r="J815"/>
  <c r="H831"/>
  <c r="J831"/>
  <c r="F827"/>
  <c r="H821"/>
  <c r="J821"/>
  <c r="F823"/>
  <c r="C834"/>
  <c r="G834"/>
  <c r="K834"/>
  <c r="E834"/>
  <c r="I834"/>
  <c r="D834"/>
  <c r="A849"/>
  <c r="C848"/>
  <c r="G848"/>
  <c r="K848"/>
  <c r="E848"/>
  <c r="I848"/>
  <c r="D848"/>
  <c r="A863"/>
  <c r="C850"/>
  <c r="G850"/>
  <c r="K850"/>
  <c r="E850"/>
  <c r="F850" s="1"/>
  <c r="I850"/>
  <c r="J850" s="1"/>
  <c r="D850"/>
  <c r="A865"/>
  <c r="C856"/>
  <c r="G856"/>
  <c r="K856"/>
  <c r="E856"/>
  <c r="I856"/>
  <c r="D856"/>
  <c r="A871"/>
  <c r="C852"/>
  <c r="G852"/>
  <c r="K852"/>
  <c r="E852"/>
  <c r="I852"/>
  <c r="D852"/>
  <c r="A867"/>
  <c r="J829"/>
  <c r="F817"/>
  <c r="F813"/>
  <c r="H817"/>
  <c r="J817"/>
  <c r="F839"/>
  <c r="H827"/>
  <c r="J827"/>
  <c r="F825"/>
  <c r="I42" i="32"/>
  <c r="E9" i="35"/>
  <c r="D8"/>
  <c r="N25" i="15"/>
  <c r="C9"/>
  <c r="J43" i="32"/>
  <c r="J848" i="37" l="1"/>
  <c r="J830"/>
  <c r="F856"/>
  <c r="J840"/>
  <c r="F828"/>
  <c r="F836"/>
  <c r="H830"/>
  <c r="J844"/>
  <c r="J854"/>
  <c r="J834"/>
  <c r="J856"/>
  <c r="J832"/>
  <c r="J852"/>
  <c r="J842"/>
  <c r="J836"/>
  <c r="J838"/>
  <c r="F840"/>
  <c r="F838"/>
  <c r="H840"/>
  <c r="H838"/>
  <c r="H848"/>
  <c r="H850"/>
  <c r="H854"/>
  <c r="H842"/>
  <c r="F846"/>
  <c r="H844"/>
  <c r="E865"/>
  <c r="I865"/>
  <c r="D865"/>
  <c r="A880"/>
  <c r="C865"/>
  <c r="G865"/>
  <c r="K865"/>
  <c r="E861"/>
  <c r="I861"/>
  <c r="D861"/>
  <c r="A876"/>
  <c r="C861"/>
  <c r="G861"/>
  <c r="K861"/>
  <c r="F832"/>
  <c r="E863"/>
  <c r="I863"/>
  <c r="D863"/>
  <c r="A878"/>
  <c r="C863"/>
  <c r="G863"/>
  <c r="K863"/>
  <c r="E855"/>
  <c r="I855"/>
  <c r="D855"/>
  <c r="A870"/>
  <c r="C855"/>
  <c r="G855"/>
  <c r="K855"/>
  <c r="E853"/>
  <c r="I853"/>
  <c r="D853"/>
  <c r="A868"/>
  <c r="C853"/>
  <c r="G853"/>
  <c r="K853"/>
  <c r="E845"/>
  <c r="I845"/>
  <c r="D845"/>
  <c r="A860"/>
  <c r="C845"/>
  <c r="G845"/>
  <c r="K845"/>
  <c r="H852"/>
  <c r="H834"/>
  <c r="E849"/>
  <c r="I849"/>
  <c r="D849"/>
  <c r="A864"/>
  <c r="C849"/>
  <c r="G849"/>
  <c r="K849"/>
  <c r="E869"/>
  <c r="I869"/>
  <c r="D869"/>
  <c r="A884"/>
  <c r="C869"/>
  <c r="G869"/>
  <c r="K869"/>
  <c r="E857"/>
  <c r="I857"/>
  <c r="D857"/>
  <c r="A872"/>
  <c r="C857"/>
  <c r="G857"/>
  <c r="K857"/>
  <c r="E859"/>
  <c r="I859"/>
  <c r="D859"/>
  <c r="A874"/>
  <c r="C859"/>
  <c r="G859"/>
  <c r="K859"/>
  <c r="H856"/>
  <c r="F848"/>
  <c r="H828"/>
  <c r="H832"/>
  <c r="H836"/>
  <c r="F830"/>
  <c r="E867"/>
  <c r="I867"/>
  <c r="D867"/>
  <c r="A882"/>
  <c r="C867"/>
  <c r="G867"/>
  <c r="K867"/>
  <c r="E871"/>
  <c r="I871"/>
  <c r="D871"/>
  <c r="A886"/>
  <c r="C871"/>
  <c r="G871"/>
  <c r="K871"/>
  <c r="E843"/>
  <c r="I843"/>
  <c r="D843"/>
  <c r="A858"/>
  <c r="C843"/>
  <c r="G843"/>
  <c r="K843"/>
  <c r="E847"/>
  <c r="I847"/>
  <c r="D847"/>
  <c r="A862"/>
  <c r="C847"/>
  <c r="G847"/>
  <c r="K847"/>
  <c r="E851"/>
  <c r="I851"/>
  <c r="D851"/>
  <c r="A866"/>
  <c r="C851"/>
  <c r="G851"/>
  <c r="K851"/>
  <c r="F852"/>
  <c r="F834"/>
  <c r="F854"/>
  <c r="F842"/>
  <c r="F844"/>
  <c r="J42" i="32"/>
  <c r="F9" i="35"/>
  <c r="E8"/>
  <c r="C8" i="15"/>
  <c r="D9"/>
  <c r="K43" i="32"/>
  <c r="H871" i="37" l="1"/>
  <c r="H855"/>
  <c r="J855"/>
  <c r="H863"/>
  <c r="J863"/>
  <c r="H861"/>
  <c r="J861"/>
  <c r="H867"/>
  <c r="J867"/>
  <c r="H857"/>
  <c r="J857"/>
  <c r="H869"/>
  <c r="J871"/>
  <c r="H859"/>
  <c r="J859"/>
  <c r="J869"/>
  <c r="H865"/>
  <c r="H843"/>
  <c r="J843"/>
  <c r="C858"/>
  <c r="G858"/>
  <c r="K858"/>
  <c r="E858"/>
  <c r="I858"/>
  <c r="J858" s="1"/>
  <c r="D858"/>
  <c r="A873"/>
  <c r="C864"/>
  <c r="G864"/>
  <c r="K864"/>
  <c r="E864"/>
  <c r="I864"/>
  <c r="J864" s="1"/>
  <c r="D864"/>
  <c r="A879"/>
  <c r="C868"/>
  <c r="G868"/>
  <c r="K868"/>
  <c r="E868"/>
  <c r="I868"/>
  <c r="D868"/>
  <c r="A883"/>
  <c r="H851"/>
  <c r="F847"/>
  <c r="F869"/>
  <c r="F845"/>
  <c r="F865"/>
  <c r="C886"/>
  <c r="G886"/>
  <c r="K886"/>
  <c r="E886"/>
  <c r="I886"/>
  <c r="D886"/>
  <c r="A901"/>
  <c r="C874"/>
  <c r="G874"/>
  <c r="K874"/>
  <c r="E874"/>
  <c r="I874"/>
  <c r="D874"/>
  <c r="A889"/>
  <c r="C870"/>
  <c r="G870"/>
  <c r="K870"/>
  <c r="E870"/>
  <c r="I870"/>
  <c r="J870" s="1"/>
  <c r="D870"/>
  <c r="A885"/>
  <c r="J851"/>
  <c r="H847"/>
  <c r="J847"/>
  <c r="F843"/>
  <c r="F849"/>
  <c r="H845"/>
  <c r="J845"/>
  <c r="F853"/>
  <c r="J865"/>
  <c r="C862"/>
  <c r="G862"/>
  <c r="K862"/>
  <c r="E862"/>
  <c r="I862"/>
  <c r="D862"/>
  <c r="A877"/>
  <c r="C866"/>
  <c r="G866"/>
  <c r="K866"/>
  <c r="E866"/>
  <c r="I866"/>
  <c r="J866" s="1"/>
  <c r="D866"/>
  <c r="A881"/>
  <c r="C882"/>
  <c r="G882"/>
  <c r="K882"/>
  <c r="E882"/>
  <c r="I882"/>
  <c r="D882"/>
  <c r="A897"/>
  <c r="C872"/>
  <c r="G872"/>
  <c r="K872"/>
  <c r="E872"/>
  <c r="I872"/>
  <c r="D872"/>
  <c r="A887"/>
  <c r="C878"/>
  <c r="G878"/>
  <c r="K878"/>
  <c r="E878"/>
  <c r="I878"/>
  <c r="D878"/>
  <c r="A893"/>
  <c r="C876"/>
  <c r="G876"/>
  <c r="K876"/>
  <c r="E876"/>
  <c r="I876"/>
  <c r="J876" s="1"/>
  <c r="D876"/>
  <c r="A891"/>
  <c r="F851"/>
  <c r="F871"/>
  <c r="F859"/>
  <c r="H849"/>
  <c r="J849"/>
  <c r="H853"/>
  <c r="J853"/>
  <c r="F855"/>
  <c r="C884"/>
  <c r="G884"/>
  <c r="K884"/>
  <c r="E884"/>
  <c r="I884"/>
  <c r="D884"/>
  <c r="A899"/>
  <c r="C860"/>
  <c r="G860"/>
  <c r="K860"/>
  <c r="E860"/>
  <c r="I860"/>
  <c r="D860"/>
  <c r="A875"/>
  <c r="C880"/>
  <c r="G880"/>
  <c r="K880"/>
  <c r="E880"/>
  <c r="I880"/>
  <c r="D880"/>
  <c r="A895"/>
  <c r="F867"/>
  <c r="F857"/>
  <c r="F863"/>
  <c r="F861"/>
  <c r="K42" i="32"/>
  <c r="G9" i="35"/>
  <c r="F8"/>
  <c r="E9" i="15"/>
  <c r="D8"/>
  <c r="L43" i="32"/>
  <c r="J862" i="37" l="1"/>
  <c r="J878"/>
  <c r="J882"/>
  <c r="H880"/>
  <c r="F884"/>
  <c r="H878"/>
  <c r="H862"/>
  <c r="H870"/>
  <c r="F868"/>
  <c r="J886"/>
  <c r="H868"/>
  <c r="J868"/>
  <c r="J880"/>
  <c r="J860"/>
  <c r="H864"/>
  <c r="J874"/>
  <c r="J872"/>
  <c r="J884"/>
  <c r="F880"/>
  <c r="H884"/>
  <c r="F878"/>
  <c r="H882"/>
  <c r="F862"/>
  <c r="F870"/>
  <c r="H886"/>
  <c r="H860"/>
  <c r="H872"/>
  <c r="H874"/>
  <c r="E899"/>
  <c r="I899"/>
  <c r="D899"/>
  <c r="C899"/>
  <c r="G899"/>
  <c r="K899"/>
  <c r="E897"/>
  <c r="I897"/>
  <c r="D897"/>
  <c r="C897"/>
  <c r="G897"/>
  <c r="K897"/>
  <c r="E901"/>
  <c r="I901"/>
  <c r="D901"/>
  <c r="C901"/>
  <c r="G901"/>
  <c r="K901"/>
  <c r="E883"/>
  <c r="I883"/>
  <c r="D883"/>
  <c r="A898"/>
  <c r="C883"/>
  <c r="G883"/>
  <c r="K883"/>
  <c r="F860"/>
  <c r="H876"/>
  <c r="F872"/>
  <c r="H866"/>
  <c r="F874"/>
  <c r="E891"/>
  <c r="I891"/>
  <c r="D891"/>
  <c r="C891"/>
  <c r="G891"/>
  <c r="K891"/>
  <c r="E881"/>
  <c r="I881"/>
  <c r="D881"/>
  <c r="A896"/>
  <c r="C881"/>
  <c r="G881"/>
  <c r="K881"/>
  <c r="E879"/>
  <c r="I879"/>
  <c r="D879"/>
  <c r="A894"/>
  <c r="C879"/>
  <c r="G879"/>
  <c r="K879"/>
  <c r="F882"/>
  <c r="F886"/>
  <c r="H858"/>
  <c r="E895"/>
  <c r="I895"/>
  <c r="D895"/>
  <c r="C895"/>
  <c r="G895"/>
  <c r="K895"/>
  <c r="E893"/>
  <c r="I893"/>
  <c r="D893"/>
  <c r="C893"/>
  <c r="G893"/>
  <c r="K893"/>
  <c r="E877"/>
  <c r="I877"/>
  <c r="D877"/>
  <c r="A892"/>
  <c r="C877"/>
  <c r="G877"/>
  <c r="K877"/>
  <c r="E885"/>
  <c r="I885"/>
  <c r="D885"/>
  <c r="A900"/>
  <c r="C885"/>
  <c r="G885"/>
  <c r="K885"/>
  <c r="E873"/>
  <c r="I873"/>
  <c r="D873"/>
  <c r="A888"/>
  <c r="C873"/>
  <c r="G873"/>
  <c r="K873"/>
  <c r="F876"/>
  <c r="F866"/>
  <c r="F864"/>
  <c r="E875"/>
  <c r="I875"/>
  <c r="D875"/>
  <c r="A890"/>
  <c r="C875"/>
  <c r="G875"/>
  <c r="K875"/>
  <c r="E887"/>
  <c r="I887"/>
  <c r="D887"/>
  <c r="C887"/>
  <c r="G887"/>
  <c r="K887"/>
  <c r="E889"/>
  <c r="I889"/>
  <c r="D889"/>
  <c r="C889"/>
  <c r="G889"/>
  <c r="K889"/>
  <c r="F858"/>
  <c r="L42" i="32"/>
  <c r="H9" i="35"/>
  <c r="G8"/>
  <c r="F9" i="15"/>
  <c r="E8"/>
  <c r="M43" i="32"/>
  <c r="J891" i="37" l="1"/>
  <c r="H877"/>
  <c r="H891"/>
  <c r="F891"/>
  <c r="H897"/>
  <c r="J901"/>
  <c r="J893"/>
  <c r="H879"/>
  <c r="J879"/>
  <c r="H901"/>
  <c r="H899"/>
  <c r="H885"/>
  <c r="J885"/>
  <c r="H895"/>
  <c r="F895"/>
  <c r="H881"/>
  <c r="J881"/>
  <c r="H875"/>
  <c r="J877"/>
  <c r="H893"/>
  <c r="F893"/>
  <c r="H883"/>
  <c r="J883"/>
  <c r="J897"/>
  <c r="H889"/>
  <c r="J899"/>
  <c r="F889"/>
  <c r="J895"/>
  <c r="F899"/>
  <c r="C888"/>
  <c r="G888"/>
  <c r="K888"/>
  <c r="E888"/>
  <c r="I888"/>
  <c r="D888"/>
  <c r="C898"/>
  <c r="G898"/>
  <c r="K898"/>
  <c r="E898"/>
  <c r="I898"/>
  <c r="J898" s="1"/>
  <c r="D898"/>
  <c r="J875"/>
  <c r="F881"/>
  <c r="F883"/>
  <c r="C900"/>
  <c r="G900"/>
  <c r="K900"/>
  <c r="E900"/>
  <c r="I900"/>
  <c r="D900"/>
  <c r="C890"/>
  <c r="G890"/>
  <c r="K890"/>
  <c r="E890"/>
  <c r="I890"/>
  <c r="D890"/>
  <c r="C892"/>
  <c r="G892"/>
  <c r="K892"/>
  <c r="E892"/>
  <c r="I892"/>
  <c r="D892"/>
  <c r="C894"/>
  <c r="G894"/>
  <c r="K894"/>
  <c r="E894"/>
  <c r="I894"/>
  <c r="D894"/>
  <c r="F873"/>
  <c r="J889"/>
  <c r="H887"/>
  <c r="F887"/>
  <c r="H873"/>
  <c r="J873"/>
  <c r="F885"/>
  <c r="F901"/>
  <c r="C896"/>
  <c r="G896"/>
  <c r="K896"/>
  <c r="E896"/>
  <c r="I896"/>
  <c r="D896"/>
  <c r="J887"/>
  <c r="F875"/>
  <c r="F877"/>
  <c r="F879"/>
  <c r="F897"/>
  <c r="M42" i="32"/>
  <c r="I9" i="35"/>
  <c r="H8"/>
  <c r="G9" i="15"/>
  <c r="F8"/>
  <c r="N43" i="32"/>
  <c r="J888" i="37" l="1"/>
  <c r="J890"/>
  <c r="J896"/>
  <c r="J900"/>
  <c r="F890"/>
  <c r="H890"/>
  <c r="J894"/>
  <c r="J892"/>
  <c r="H898"/>
  <c r="F892"/>
  <c r="H888"/>
  <c r="H900"/>
  <c r="H892"/>
  <c r="F888"/>
  <c r="F896"/>
  <c r="F894"/>
  <c r="F900"/>
  <c r="F898"/>
  <c r="H896"/>
  <c r="H894"/>
  <c r="N42" i="32"/>
  <c r="J9" i="35"/>
  <c r="I8"/>
  <c r="H9" i="15"/>
  <c r="G8"/>
  <c r="O43" i="32"/>
  <c r="O42" l="1"/>
  <c r="K9" i="35"/>
  <c r="J8"/>
  <c r="I9" i="15"/>
  <c r="H8"/>
  <c r="D34" i="32"/>
  <c r="D33" l="1"/>
  <c r="L9" i="35"/>
  <c r="K8"/>
  <c r="J9" i="15"/>
  <c r="I8"/>
  <c r="E34" i="32"/>
  <c r="E33" l="1"/>
  <c r="L8" i="35"/>
  <c r="M9"/>
  <c r="K9" i="15"/>
  <c r="J8"/>
  <c r="F34" i="32"/>
  <c r="F33" l="1"/>
  <c r="M8" i="35"/>
  <c r="N9"/>
  <c r="L9" i="15"/>
  <c r="K8"/>
  <c r="G34" i="32"/>
  <c r="G33" l="1"/>
  <c r="N8" i="35"/>
  <c r="O9"/>
  <c r="M9" i="15"/>
  <c r="L8"/>
  <c r="H34" i="32"/>
  <c r="H33" l="1"/>
  <c r="O8" i="35"/>
  <c r="I34" i="32"/>
  <c r="N9" i="15"/>
  <c r="M8"/>
  <c r="I33" i="32" l="1"/>
  <c r="J34"/>
  <c r="N8" i="15"/>
  <c r="J33" i="32" l="1"/>
  <c r="K34"/>
  <c r="K33" l="1"/>
  <c r="L34"/>
  <c r="L33" l="1"/>
  <c r="M34"/>
  <c r="M33" l="1"/>
  <c r="N34"/>
  <c r="N33" l="1"/>
  <c r="O34"/>
  <c r="O33" l="1"/>
  <c r="I89" i="15"/>
  <c r="J122" i="35"/>
  <c r="H92"/>
  <c r="M89" i="15"/>
  <c r="H85" i="35"/>
  <c r="E45"/>
  <c r="G97"/>
  <c r="E83" i="15"/>
  <c r="G104" i="35"/>
  <c r="E80" i="15"/>
  <c r="D102" i="35"/>
  <c r="J38"/>
  <c r="G40" i="15"/>
  <c r="F54" i="32"/>
  <c r="G165" i="35"/>
  <c r="N134"/>
  <c r="I114"/>
  <c r="C31" i="15"/>
  <c r="K121" i="35"/>
  <c r="H72" i="15"/>
  <c r="K147" i="35"/>
  <c r="H163"/>
  <c r="D168"/>
  <c r="M50" i="15"/>
  <c r="F121" i="35"/>
  <c r="D171"/>
  <c r="M73"/>
  <c r="F70"/>
  <c r="I142"/>
  <c r="J167"/>
  <c r="O87"/>
  <c r="K74" i="32"/>
  <c r="F78" i="15"/>
  <c r="H100" i="35"/>
  <c r="D76" i="32"/>
  <c r="F86" i="15"/>
  <c r="M169" i="35"/>
  <c r="N157"/>
  <c r="G158"/>
  <c r="J151"/>
  <c r="F170"/>
  <c r="D166"/>
  <c r="I65"/>
  <c r="F110"/>
  <c r="M148"/>
  <c r="H148"/>
  <c r="N47"/>
  <c r="F10"/>
  <c r="L138"/>
  <c r="D43"/>
  <c r="I155"/>
  <c r="D93"/>
  <c r="K153"/>
  <c r="F132"/>
  <c r="K69" i="15"/>
  <c r="L83"/>
  <c r="I73"/>
  <c r="K64"/>
  <c r="D79"/>
  <c r="J106" i="35"/>
  <c r="H159"/>
  <c r="M137"/>
  <c r="H46" i="15"/>
  <c r="I59" i="35"/>
  <c r="E160"/>
  <c r="G48" i="15"/>
  <c r="N101" i="35"/>
  <c r="L117"/>
  <c r="K58" i="15"/>
  <c r="G55"/>
  <c r="H80" i="35"/>
  <c r="L157"/>
  <c r="N156"/>
  <c r="F57" i="15"/>
  <c r="K23" i="35"/>
  <c r="K135"/>
  <c r="I164"/>
  <c r="K115"/>
  <c r="C55" i="15"/>
  <c r="I159" i="35"/>
  <c r="I65" i="15"/>
  <c r="G47"/>
  <c r="L67" i="32"/>
  <c r="J68" i="15"/>
  <c r="G63" i="32"/>
  <c r="J52" i="15"/>
  <c r="I52"/>
  <c r="J58"/>
  <c r="G137" i="35"/>
  <c r="F54" i="15"/>
  <c r="J79"/>
  <c r="J39"/>
  <c r="E48"/>
  <c r="E61"/>
  <c r="L85" i="35"/>
  <c r="I29"/>
  <c r="K165"/>
  <c r="F44" i="15"/>
  <c r="H58"/>
  <c r="J155" i="35"/>
  <c r="G45" i="15"/>
  <c r="D98" i="35"/>
  <c r="L63" i="32"/>
  <c r="G125" i="35"/>
  <c r="K136"/>
  <c r="J76"/>
  <c r="M84" i="15"/>
  <c r="H17" i="35"/>
  <c r="E45" i="15"/>
  <c r="K85"/>
  <c r="G30" i="35"/>
  <c r="K119"/>
  <c r="N170"/>
  <c r="J161"/>
  <c r="D112"/>
  <c r="N85" i="15"/>
  <c r="K116" i="35"/>
  <c r="D133"/>
  <c r="M149"/>
  <c r="J67" i="32"/>
  <c r="L124" i="35"/>
  <c r="D142"/>
  <c r="J55" i="15"/>
  <c r="G32"/>
  <c r="G45" i="35"/>
  <c r="M165"/>
  <c r="C12" i="15"/>
  <c r="G123" i="35"/>
  <c r="L119"/>
  <c r="J19" i="15"/>
  <c r="K34"/>
  <c r="N126" i="35"/>
  <c r="H45" i="15"/>
  <c r="G119" i="35"/>
  <c r="G94"/>
  <c r="O21"/>
  <c r="L96"/>
  <c r="L41" i="15"/>
  <c r="E45" i="32"/>
  <c r="O163" i="35"/>
  <c r="J37" i="15"/>
  <c r="H145" i="35"/>
  <c r="G40" i="32"/>
  <c r="J29" i="15"/>
  <c r="E157" i="35"/>
  <c r="I116"/>
  <c r="I170"/>
  <c r="E121"/>
  <c r="K110"/>
  <c r="F128"/>
  <c r="O158"/>
  <c r="D91"/>
  <c r="M136"/>
  <c r="I168"/>
  <c r="M59"/>
  <c r="K28" i="15"/>
  <c r="M29"/>
  <c r="H171" i="35"/>
  <c r="K51" i="15"/>
  <c r="J100" i="35"/>
  <c r="D115"/>
  <c r="K142"/>
  <c r="D116"/>
  <c r="J75" i="15"/>
  <c r="H160" i="35"/>
  <c r="D170"/>
  <c r="L153"/>
  <c r="E71" i="32"/>
  <c r="L121" i="35"/>
  <c r="O160"/>
  <c r="J43"/>
  <c r="H47" i="15"/>
  <c r="K55"/>
  <c r="G142" i="35"/>
  <c r="C64" i="15"/>
  <c r="J87"/>
  <c r="H112" i="35"/>
  <c r="D155"/>
  <c r="E148"/>
  <c r="H73" i="15"/>
  <c r="C65"/>
  <c r="L82"/>
  <c r="L109" i="35"/>
  <c r="E165"/>
  <c r="G129"/>
  <c r="I143"/>
  <c r="O92"/>
  <c r="M143"/>
  <c r="N79" i="15"/>
  <c r="J165" i="35"/>
  <c r="F30" i="15"/>
  <c r="D39" i="35"/>
  <c r="D74" i="15"/>
  <c r="G92" i="35"/>
  <c r="N167"/>
  <c r="J129"/>
  <c r="M130"/>
  <c r="J81"/>
  <c r="G54" i="32"/>
  <c r="I50" i="35"/>
  <c r="D122"/>
  <c r="I78" i="15"/>
  <c r="L65"/>
  <c r="G49" i="35"/>
  <c r="N71" i="15"/>
  <c r="O22" i="35"/>
  <c r="C56" i="15"/>
  <c r="L40" i="32"/>
  <c r="K40" i="15"/>
  <c r="M80"/>
  <c r="G163" i="35"/>
  <c r="K84"/>
  <c r="J33" i="15"/>
  <c r="E50" i="35"/>
  <c r="K10" i="15"/>
  <c r="H64" i="35"/>
  <c r="J56" i="15"/>
  <c r="N123" i="35"/>
  <c r="K34"/>
  <c r="N83"/>
  <c r="G37"/>
  <c r="F29"/>
  <c r="F126"/>
  <c r="H104"/>
  <c r="H88" i="15"/>
  <c r="I46" i="35"/>
  <c r="K35"/>
  <c r="J38" i="32"/>
  <c r="H21" i="15"/>
  <c r="G44" i="32"/>
  <c r="D81" i="15"/>
  <c r="F61" i="35"/>
  <c r="K26"/>
  <c r="M123"/>
  <c r="L69"/>
  <c r="F153"/>
  <c r="O139"/>
  <c r="G73"/>
  <c r="F35" i="32"/>
  <c r="J102" i="35"/>
  <c r="D125"/>
  <c r="M68" i="15"/>
  <c r="L16"/>
  <c r="I82" i="35"/>
  <c r="J30" i="15"/>
  <c r="L40" i="35"/>
  <c r="I47"/>
  <c r="I139"/>
  <c r="L83"/>
  <c r="G51"/>
  <c r="O135"/>
  <c r="M20"/>
  <c r="E41" i="15"/>
  <c r="O109" i="35"/>
  <c r="E48"/>
  <c r="K36" i="15"/>
  <c r="D77" i="35"/>
  <c r="O162"/>
  <c r="G86"/>
  <c r="E128"/>
  <c r="C48" i="15"/>
  <c r="I53" i="32"/>
  <c r="C44" i="15"/>
  <c r="G76" i="32"/>
  <c r="D69" i="35"/>
  <c r="J69" i="15"/>
  <c r="K39" i="35"/>
  <c r="I34" i="15"/>
  <c r="I49" i="35"/>
  <c r="N84"/>
  <c r="D38" i="32"/>
  <c r="I83" i="15"/>
  <c r="J74" i="32"/>
  <c r="H121" i="35"/>
  <c r="H109"/>
  <c r="J81" i="15"/>
  <c r="J88"/>
  <c r="G138" i="35"/>
  <c r="E145"/>
  <c r="F81"/>
  <c r="H79" i="15"/>
  <c r="M109" i="35"/>
  <c r="E35" i="32"/>
  <c r="G160" i="35"/>
  <c r="O79"/>
  <c r="O74" i="32"/>
  <c r="L23" i="35"/>
  <c r="L170"/>
  <c r="H71" i="32"/>
  <c r="E63" i="15"/>
  <c r="G64"/>
  <c r="K130" i="35"/>
  <c r="G110"/>
  <c r="J133"/>
  <c r="D86" i="15"/>
  <c r="I154" i="35"/>
  <c r="E153"/>
  <c r="D159"/>
  <c r="L28"/>
  <c r="L90" i="15"/>
  <c r="N138" i="35"/>
  <c r="K127"/>
  <c r="L39"/>
  <c r="O58"/>
  <c r="M126"/>
  <c r="D74" i="32"/>
  <c r="F171" i="35"/>
  <c r="L82"/>
  <c r="G136"/>
  <c r="L143"/>
  <c r="E88" i="15"/>
  <c r="K126" i="35"/>
  <c r="L122"/>
  <c r="M114"/>
  <c r="F13" i="15"/>
  <c r="O149" i="35"/>
  <c r="K65" i="15"/>
  <c r="G144" i="35"/>
  <c r="I27"/>
  <c r="I68" i="15"/>
  <c r="K163" i="35"/>
  <c r="F47" i="15"/>
  <c r="D88" i="35"/>
  <c r="F67" i="15"/>
  <c r="N133" i="35"/>
  <c r="L76"/>
  <c r="E106"/>
  <c r="H144"/>
  <c r="M115"/>
  <c r="H65" i="32"/>
  <c r="L34" i="35"/>
  <c r="H119"/>
  <c r="H58" i="32"/>
  <c r="K73" i="15"/>
  <c r="F34" i="35"/>
  <c r="D35"/>
  <c r="E158"/>
  <c r="J103"/>
  <c r="G84"/>
  <c r="H156"/>
  <c r="G98"/>
  <c r="M82"/>
  <c r="O95"/>
  <c r="E86"/>
  <c r="M131"/>
  <c r="I44" i="15"/>
  <c r="H22"/>
  <c r="D99" i="35"/>
  <c r="N89"/>
  <c r="M132"/>
  <c r="D28" i="15"/>
  <c r="M58" i="35"/>
  <c r="H154"/>
  <c r="C37" i="15"/>
  <c r="L95" i="35"/>
  <c r="I117"/>
  <c r="G103"/>
  <c r="I95"/>
  <c r="D46" i="15"/>
  <c r="F129" i="35"/>
  <c r="M129"/>
  <c r="N99"/>
  <c r="H63" i="32"/>
  <c r="F80" i="35"/>
  <c r="E56" i="32"/>
  <c r="M119" i="35"/>
  <c r="I57" i="15"/>
  <c r="H110" i="35"/>
  <c r="J71" i="15"/>
  <c r="D131" i="35"/>
  <c r="G157"/>
  <c r="M111"/>
  <c r="E87" i="15"/>
  <c r="N162" i="35"/>
  <c r="N147"/>
  <c r="O133"/>
  <c r="N164"/>
  <c r="N80" i="15"/>
  <c r="J10"/>
  <c r="I112" i="35"/>
  <c r="C73" i="15"/>
  <c r="I84"/>
  <c r="L38" i="35"/>
  <c r="K120"/>
  <c r="K144"/>
  <c r="N128"/>
  <c r="H15" i="15"/>
  <c r="J34"/>
  <c r="J58" i="35"/>
  <c r="E49"/>
  <c r="E56" i="15"/>
  <c r="D50"/>
  <c r="D26" i="35"/>
  <c r="H88"/>
  <c r="J115"/>
  <c r="M75" i="15"/>
  <c r="G44"/>
  <c r="N14"/>
  <c r="L37" i="35"/>
  <c r="M150"/>
  <c r="D120"/>
  <c r="F51" i="15"/>
  <c r="J66" i="35"/>
  <c r="D29"/>
  <c r="E58"/>
  <c r="D163"/>
  <c r="E15"/>
  <c r="O43"/>
  <c r="F93"/>
  <c r="M62"/>
  <c r="N131"/>
  <c r="I40" i="15"/>
  <c r="F68" i="35"/>
  <c r="L81"/>
  <c r="J147"/>
  <c r="O47"/>
  <c r="I44"/>
  <c r="M53"/>
  <c r="H143"/>
  <c r="H78"/>
  <c r="O96"/>
  <c r="H61"/>
  <c r="D145"/>
  <c r="J145"/>
  <c r="K48" i="15"/>
  <c r="I27"/>
  <c r="D40"/>
  <c r="N161" i="35"/>
  <c r="K73"/>
  <c r="D62" i="15"/>
  <c r="G81" i="35"/>
  <c r="M91"/>
  <c r="G41" i="15"/>
  <c r="I94" i="35"/>
  <c r="O134"/>
  <c r="N63" i="32"/>
  <c r="H92" i="15"/>
  <c r="D162" i="35"/>
  <c r="L37" i="15"/>
  <c r="K161" i="35"/>
  <c r="N122"/>
  <c r="D27"/>
  <c r="H13"/>
  <c r="D58" i="32"/>
  <c r="C21" i="15"/>
  <c r="H56" i="35"/>
  <c r="I31"/>
  <c r="F37"/>
  <c r="G65" i="15"/>
  <c r="I132" i="35"/>
  <c r="O154"/>
  <c r="K167"/>
  <c r="F130"/>
  <c r="L90"/>
  <c r="M71"/>
  <c r="D49" i="32"/>
  <c r="K25" i="35"/>
  <c r="N61" i="15"/>
  <c r="K83" i="35"/>
  <c r="L28" i="15"/>
  <c r="M72" i="35"/>
  <c r="J156"/>
  <c r="K128"/>
  <c r="L53"/>
  <c r="E146"/>
  <c r="F158"/>
  <c r="N112"/>
  <c r="M12"/>
  <c r="N64" i="15"/>
  <c r="J77" i="35"/>
  <c r="L58"/>
  <c r="M49"/>
  <c r="F62" i="15"/>
  <c r="I167" i="35"/>
  <c r="G19" i="15"/>
  <c r="D21"/>
  <c r="N44" i="32"/>
  <c r="O66" i="35"/>
  <c r="N58" i="32"/>
  <c r="O28" i="35"/>
  <c r="N117"/>
  <c r="E22" i="15"/>
  <c r="H29" i="35"/>
  <c r="J22" i="15"/>
  <c r="I125" i="35"/>
  <c r="N113"/>
  <c r="D58"/>
  <c r="J97"/>
  <c r="L129"/>
  <c r="G58" i="32"/>
  <c r="G55" i="35"/>
  <c r="G95"/>
  <c r="F120"/>
  <c r="K123"/>
  <c r="C50" i="15"/>
  <c r="N45"/>
  <c r="M102" i="35"/>
  <c r="D96"/>
  <c r="O67"/>
  <c r="N66" i="15"/>
  <c r="E118" i="35"/>
  <c r="J32" i="15"/>
  <c r="D55"/>
  <c r="N69"/>
  <c r="E69" i="35"/>
  <c r="D57" i="15"/>
  <c r="M51" i="35"/>
  <c r="K27" i="15"/>
  <c r="I24"/>
  <c r="J136" i="35"/>
  <c r="D41" i="15"/>
  <c r="K54"/>
  <c r="H22" i="35"/>
  <c r="L65"/>
  <c r="K72"/>
  <c r="O56" i="32"/>
  <c r="F28" i="35"/>
  <c r="G34"/>
  <c r="G39"/>
  <c r="H54" i="15"/>
  <c r="G16" i="35"/>
  <c r="F27"/>
  <c r="F50" i="15"/>
  <c r="F49" i="35"/>
  <c r="H12" i="15"/>
  <c r="H27" i="35"/>
  <c r="N82" i="15"/>
  <c r="J55" i="35"/>
  <c r="O168"/>
  <c r="J24"/>
  <c r="I23"/>
  <c r="H15"/>
  <c r="E54"/>
  <c r="F142"/>
  <c r="L106"/>
  <c r="D22" i="15"/>
  <c r="J68" i="35"/>
  <c r="N100"/>
  <c r="O62"/>
  <c r="H161"/>
  <c r="I66"/>
  <c r="K30" i="15"/>
  <c r="D32" i="35"/>
  <c r="K49" i="32"/>
  <c r="N57" i="15"/>
  <c r="F112" i="35"/>
  <c r="M105"/>
  <c r="D64"/>
  <c r="E28" i="15"/>
  <c r="L34"/>
  <c r="N84"/>
  <c r="M154" i="35"/>
  <c r="E14"/>
  <c r="G34" i="15"/>
  <c r="J82"/>
  <c r="D68"/>
  <c r="M56" i="35"/>
  <c r="K164"/>
  <c r="C24" i="15"/>
  <c r="K118" i="35"/>
  <c r="L162"/>
  <c r="E119"/>
  <c r="L27" i="15"/>
  <c r="L159" i="35"/>
  <c r="E93"/>
  <c r="D36"/>
  <c r="G36" i="15"/>
  <c r="F46"/>
  <c r="F47" i="32"/>
  <c r="H56" i="15"/>
  <c r="K96" i="35"/>
  <c r="L50"/>
  <c r="H111"/>
  <c r="K150"/>
  <c r="M81"/>
  <c r="E164"/>
  <c r="J104"/>
  <c r="J44" i="15"/>
  <c r="F125" i="35"/>
  <c r="F62"/>
  <c r="N136"/>
  <c r="J101"/>
  <c r="D48" i="15"/>
  <c r="O53" i="32"/>
  <c r="L30" i="15"/>
  <c r="J160" i="35"/>
  <c r="K63"/>
  <c r="M37" i="15"/>
  <c r="L172" i="35"/>
  <c r="L74" i="15"/>
  <c r="G168" i="35"/>
  <c r="D23"/>
  <c r="L76" i="32"/>
  <c r="K47" i="35"/>
  <c r="K41" i="15"/>
  <c r="C38"/>
  <c r="D87" i="35"/>
  <c r="H53" i="32"/>
  <c r="O115" i="35"/>
  <c r="H54" i="32"/>
  <c r="D37" i="15"/>
  <c r="E162" i="35"/>
  <c r="E30"/>
  <c r="G72"/>
  <c r="I63"/>
  <c r="F74" i="15"/>
  <c r="I80" i="35"/>
  <c r="G63"/>
  <c r="K45" i="32"/>
  <c r="H97" i="35"/>
  <c r="L43"/>
  <c r="L118"/>
  <c r="K79"/>
  <c r="D55"/>
  <c r="E53" i="32"/>
  <c r="H33" i="15"/>
  <c r="L31"/>
  <c r="M76" i="32"/>
  <c r="J62" i="15"/>
  <c r="N47"/>
  <c r="K91" i="35"/>
  <c r="D38"/>
  <c r="G38" i="15"/>
  <c r="J53"/>
  <c r="J79" i="35"/>
  <c r="F114"/>
  <c r="N158"/>
  <c r="D70"/>
  <c r="E52"/>
  <c r="H106"/>
  <c r="I51" i="15"/>
  <c r="E58"/>
  <c r="D62" i="32"/>
  <c r="G56" i="35"/>
  <c r="J83" i="15"/>
  <c r="H65" i="35"/>
  <c r="I104"/>
  <c r="M80"/>
  <c r="D70" i="15"/>
  <c r="H162" i="35"/>
  <c r="L144"/>
  <c r="K38" i="32"/>
  <c r="C17" i="15"/>
  <c r="K14"/>
  <c r="H76" i="32"/>
  <c r="I67"/>
  <c r="G82" i="35"/>
  <c r="N70"/>
  <c r="N51" i="15"/>
  <c r="G133" i="35"/>
  <c r="N63" i="15"/>
  <c r="H19"/>
  <c r="K66"/>
  <c r="N41"/>
  <c r="N78"/>
  <c r="G130" i="35"/>
  <c r="E67" i="15"/>
  <c r="I98" i="35"/>
  <c r="L133"/>
  <c r="N44" i="15"/>
  <c r="N65"/>
  <c r="H48"/>
  <c r="H137" i="35"/>
  <c r="F83" i="15"/>
  <c r="F167" i="35"/>
  <c r="F57"/>
  <c r="E171"/>
  <c r="H87"/>
  <c r="D114"/>
  <c r="I52"/>
  <c r="K54" i="32"/>
  <c r="J152" i="35"/>
  <c r="E125"/>
  <c r="O171"/>
  <c r="L53" i="15"/>
  <c r="G164" i="35"/>
  <c r="K87" i="15"/>
  <c r="G147" i="35"/>
  <c r="K125"/>
  <c r="L165"/>
  <c r="H139"/>
  <c r="D92"/>
  <c r="D86"/>
  <c r="K87"/>
  <c r="C41" i="15"/>
  <c r="M79"/>
  <c r="M58"/>
  <c r="H78"/>
  <c r="G79" i="35"/>
  <c r="K90"/>
  <c r="K71" i="15"/>
  <c r="L84" i="35"/>
  <c r="M53" i="15"/>
  <c r="F83" i="35"/>
  <c r="E72" i="15"/>
  <c r="D72"/>
  <c r="F136" i="35"/>
  <c r="K21"/>
  <c r="G111"/>
  <c r="E68"/>
  <c r="H164"/>
  <c r="K10"/>
  <c r="F145"/>
  <c r="H150"/>
  <c r="F52"/>
  <c r="G90" i="15"/>
  <c r="K57"/>
  <c r="D94" i="35"/>
  <c r="H56" i="32"/>
  <c r="F19" i="15"/>
  <c r="G16"/>
  <c r="O136" i="35"/>
  <c r="F89"/>
  <c r="D165"/>
  <c r="F157"/>
  <c r="D136"/>
  <c r="I35" i="32"/>
  <c r="L21" i="35"/>
  <c r="L85" i="15"/>
  <c r="H68"/>
  <c r="N57" i="35"/>
  <c r="N27" i="15"/>
  <c r="O47" i="32"/>
  <c r="I157" i="35"/>
  <c r="M85"/>
  <c r="F25"/>
  <c r="I57"/>
  <c r="M83" i="15"/>
  <c r="J60" i="35"/>
  <c r="K53" i="15"/>
  <c r="D56" i="35"/>
  <c r="I39" i="15"/>
  <c r="N37"/>
  <c r="G25" i="35"/>
  <c r="F151"/>
  <c r="K133"/>
  <c r="I40"/>
  <c r="F54"/>
  <c r="E53"/>
  <c r="M117"/>
  <c r="M33" i="15"/>
  <c r="G36" i="35"/>
  <c r="N127"/>
  <c r="N88"/>
  <c r="N22"/>
  <c r="G62" i="15"/>
  <c r="G47" i="35"/>
  <c r="E27" i="15"/>
  <c r="M15"/>
  <c r="L114" i="35"/>
  <c r="K85"/>
  <c r="I34"/>
  <c r="O98"/>
  <c r="H52"/>
  <c r="M68"/>
  <c r="E96"/>
  <c r="I127"/>
  <c r="K17"/>
  <c r="J36"/>
  <c r="D71" i="32"/>
  <c r="F71"/>
  <c r="D76" i="35"/>
  <c r="M40" i="15"/>
  <c r="K80" i="35"/>
  <c r="M36" i="32"/>
  <c r="N116" i="35"/>
  <c r="J11"/>
  <c r="G159"/>
  <c r="D134"/>
  <c r="I120"/>
  <c r="G23" i="15"/>
  <c r="M122" i="35"/>
  <c r="K75" i="15"/>
  <c r="L111" i="35"/>
  <c r="F133"/>
  <c r="M133"/>
  <c r="E134"/>
  <c r="M32" i="15"/>
  <c r="I54"/>
  <c r="L80"/>
  <c r="E166" i="35"/>
  <c r="F31"/>
  <c r="F17" i="15"/>
  <c r="M139" i="35"/>
  <c r="F74" i="32"/>
  <c r="M125" i="35"/>
  <c r="E32" i="15"/>
  <c r="D154" i="35"/>
  <c r="I171"/>
  <c r="O157"/>
  <c r="J112"/>
  <c r="L146"/>
  <c r="M156"/>
  <c r="D37"/>
  <c r="I156"/>
  <c r="D118"/>
  <c r="N74" i="32"/>
  <c r="I172" i="35"/>
  <c r="O114"/>
  <c r="G122"/>
  <c r="H74" i="15"/>
  <c r="E161" i="35"/>
  <c r="F39" i="15"/>
  <c r="O129" i="35"/>
  <c r="J73" i="15"/>
  <c r="K160" i="35"/>
  <c r="N91" i="15"/>
  <c r="I126" i="35"/>
  <c r="L139"/>
  <c r="K44" i="32"/>
  <c r="I66" i="15"/>
  <c r="O106" i="35"/>
  <c r="G76"/>
  <c r="E10" i="15"/>
  <c r="M52"/>
  <c r="K91"/>
  <c r="H151" i="35"/>
  <c r="D65" i="32"/>
  <c r="I60" i="35"/>
  <c r="D65"/>
  <c r="F94"/>
  <c r="K86"/>
  <c r="C40" i="15"/>
  <c r="C61"/>
  <c r="H117" i="35"/>
  <c r="K97"/>
  <c r="D121"/>
  <c r="F37" i="15"/>
  <c r="N111" i="35"/>
  <c r="D72"/>
  <c r="L68" i="15"/>
  <c r="C69"/>
  <c r="D84"/>
  <c r="F79"/>
  <c r="E62" i="32"/>
  <c r="M162" i="35"/>
  <c r="E150"/>
  <c r="E74" i="15"/>
  <c r="I67"/>
  <c r="I158" i="35"/>
  <c r="K90" i="15"/>
  <c r="H59" i="35"/>
  <c r="F91"/>
  <c r="O159"/>
  <c r="F43"/>
  <c r="J69"/>
  <c r="I58"/>
  <c r="I72" i="15"/>
  <c r="D169" i="35"/>
  <c r="O169"/>
  <c r="K47" i="15"/>
  <c r="H89"/>
  <c r="H125" i="35"/>
  <c r="D110"/>
  <c r="G84" i="15"/>
  <c r="F81"/>
  <c r="J131" i="35"/>
  <c r="L45"/>
  <c r="D135"/>
  <c r="N53" i="15"/>
  <c r="F76" i="32"/>
  <c r="H25" i="35"/>
  <c r="L137"/>
  <c r="M168"/>
  <c r="F69" i="15"/>
  <c r="F88"/>
  <c r="M47" i="35"/>
  <c r="D91" i="15"/>
  <c r="D128" i="35"/>
  <c r="E112"/>
  <c r="E163"/>
  <c r="H86" i="15"/>
  <c r="G71" i="32"/>
  <c r="H40" i="35"/>
  <c r="G170"/>
  <c r="F91" i="15"/>
  <c r="K44" i="35"/>
  <c r="J19"/>
  <c r="I62" i="15"/>
  <c r="L128" i="35"/>
  <c r="D50"/>
  <c r="N106"/>
  <c r="I64" i="15"/>
  <c r="O152" i="35"/>
  <c r="H134"/>
  <c r="J89" i="15"/>
  <c r="G83" i="35"/>
  <c r="I70" i="15"/>
  <c r="E56" i="35"/>
  <c r="D83" i="15"/>
  <c r="E142" i="35"/>
  <c r="D137"/>
  <c r="F48" i="15"/>
  <c r="J59" i="35"/>
  <c r="J111"/>
  <c r="E172"/>
  <c r="H31" i="15"/>
  <c r="H44"/>
  <c r="I87" i="35"/>
  <c r="L32"/>
  <c r="D14" i="15"/>
  <c r="L84"/>
  <c r="H83" i="35"/>
  <c r="H90"/>
  <c r="E32"/>
  <c r="F50"/>
  <c r="L38" i="15"/>
  <c r="L24"/>
  <c r="J40"/>
  <c r="D78" i="35"/>
  <c r="K11" i="15"/>
  <c r="K46"/>
  <c r="F65" i="32"/>
  <c r="M10" i="15"/>
  <c r="N34" i="35"/>
  <c r="G85"/>
  <c r="E88"/>
  <c r="J38" i="15"/>
  <c r="K169" i="35"/>
  <c r="H84"/>
  <c r="G56" i="32"/>
  <c r="N68" i="15"/>
  <c r="L46" i="35"/>
  <c r="H12"/>
  <c r="G146"/>
  <c r="F56"/>
  <c r="I103"/>
  <c r="M88"/>
  <c r="F34" i="15"/>
  <c r="N120" i="35"/>
  <c r="D106"/>
  <c r="N73"/>
  <c r="N40" i="15"/>
  <c r="G124" i="35"/>
  <c r="C29" i="15"/>
  <c r="L35" i="35"/>
  <c r="J91"/>
  <c r="I145"/>
  <c r="O119"/>
  <c r="K170"/>
  <c r="N62" i="32"/>
  <c r="D71" i="15"/>
  <c r="L12" i="35"/>
  <c r="E89"/>
  <c r="M45" i="15"/>
  <c r="G33" i="35"/>
  <c r="M88" i="15"/>
  <c r="J171" i="35"/>
  <c r="J142"/>
  <c r="M35" i="32"/>
  <c r="G35"/>
  <c r="M20" i="15"/>
  <c r="M60" i="35"/>
  <c r="K20" i="15"/>
  <c r="K71" i="32"/>
  <c r="H136" i="35"/>
  <c r="D54" i="32"/>
  <c r="N81" i="35"/>
  <c r="J88"/>
  <c r="E24" i="15"/>
  <c r="L132" i="35"/>
  <c r="L74" i="32"/>
  <c r="K143" i="35"/>
  <c r="E109"/>
  <c r="J56" i="32"/>
  <c r="D87" i="15"/>
  <c r="H99" i="35"/>
  <c r="N39"/>
  <c r="H91"/>
  <c r="G86" i="15"/>
  <c r="K55" i="35"/>
  <c r="E74" i="32"/>
  <c r="D57" i="35"/>
  <c r="I19" i="15"/>
  <c r="K78" i="35"/>
  <c r="G28"/>
  <c r="D90"/>
  <c r="D88" i="15"/>
  <c r="I55"/>
  <c r="E13" i="35"/>
  <c r="K124"/>
  <c r="H95"/>
  <c r="I150"/>
  <c r="K49"/>
  <c r="E16" i="15"/>
  <c r="K105" i="35"/>
  <c r="J54" i="15"/>
  <c r="E15"/>
  <c r="G172" i="35"/>
  <c r="M101"/>
  <c r="L54" i="15"/>
  <c r="H138" i="35"/>
  <c r="K39" i="15"/>
  <c r="D15"/>
  <c r="E113" i="35"/>
  <c r="I44" i="32"/>
  <c r="G80" i="15"/>
  <c r="N48"/>
  <c r="E98" i="35"/>
  <c r="O15"/>
  <c r="H44" i="32"/>
  <c r="G100" i="35"/>
  <c r="N79"/>
  <c r="J99"/>
  <c r="N94"/>
  <c r="M84"/>
  <c r="H11"/>
  <c r="F10" i="15"/>
  <c r="F95" i="35"/>
  <c r="H70" i="15"/>
  <c r="J39" i="35"/>
  <c r="E17" i="15"/>
  <c r="J11"/>
  <c r="H20"/>
  <c r="K31"/>
  <c r="F53" i="35"/>
  <c r="L52"/>
  <c r="O40"/>
  <c r="E73" i="15"/>
  <c r="M44" i="32"/>
  <c r="M24" i="35"/>
  <c r="H103"/>
  <c r="N115"/>
  <c r="G128"/>
  <c r="I11"/>
  <c r="J48"/>
  <c r="H45" i="32"/>
  <c r="H131" i="35"/>
  <c r="E26"/>
  <c r="I115"/>
  <c r="H79"/>
  <c r="H46"/>
  <c r="G62" i="32"/>
  <c r="D73" i="15"/>
  <c r="E63" i="35"/>
  <c r="N40"/>
  <c r="G15" i="15"/>
  <c r="M92" i="35"/>
  <c r="K122"/>
  <c r="N118"/>
  <c r="K66"/>
  <c r="G70" i="15"/>
  <c r="J49"/>
  <c r="N97" i="35"/>
  <c r="J94"/>
  <c r="D80"/>
  <c r="N49" i="15"/>
  <c r="N11"/>
  <c r="J23"/>
  <c r="K92"/>
  <c r="D33"/>
  <c r="N143" i="35"/>
  <c r="K113"/>
  <c r="L71"/>
  <c r="L18"/>
  <c r="J65" i="32"/>
  <c r="N150" i="35"/>
  <c r="M86" i="15"/>
  <c r="K69" i="35"/>
  <c r="D69" i="15"/>
  <c r="L126" i="35"/>
  <c r="J17"/>
  <c r="M67" i="15"/>
  <c r="G116" i="35"/>
  <c r="L98"/>
  <c r="F82" i="15"/>
  <c r="L169" i="35"/>
  <c r="O11"/>
  <c r="K54"/>
  <c r="K61" i="15"/>
  <c r="G46"/>
  <c r="H45" i="35"/>
  <c r="N68"/>
  <c r="L48" i="15"/>
  <c r="J31"/>
  <c r="O19" i="35"/>
  <c r="L17"/>
  <c r="F152"/>
  <c r="C51" i="15"/>
  <c r="K33"/>
  <c r="N168" i="35"/>
  <c r="M67" i="32"/>
  <c r="N166" i="35"/>
  <c r="L80"/>
  <c r="F87" i="15"/>
  <c r="L142" i="35"/>
  <c r="G153"/>
  <c r="J119"/>
  <c r="E124"/>
  <c r="D67" i="15"/>
  <c r="O155" i="35"/>
  <c r="D127"/>
  <c r="H118"/>
  <c r="D152"/>
  <c r="L92" i="15"/>
  <c r="E35"/>
  <c r="N109" i="35"/>
  <c r="D17" i="15"/>
  <c r="I38" i="32"/>
  <c r="G51" i="15"/>
  <c r="H29"/>
  <c r="G19" i="35"/>
  <c r="L166"/>
  <c r="L62" i="15"/>
  <c r="E92" i="35"/>
  <c r="L21" i="15"/>
  <c r="N11" i="35"/>
  <c r="E65" i="32"/>
  <c r="G36"/>
  <c r="I74"/>
  <c r="O27" i="35"/>
  <c r="K12" i="15"/>
  <c r="M170" i="35"/>
  <c r="E61"/>
  <c r="J15"/>
  <c r="J54" i="32"/>
  <c r="N46" i="35"/>
  <c r="J66" i="15"/>
  <c r="F23" i="35"/>
  <c r="N60"/>
  <c r="M91" i="15"/>
  <c r="L79" i="35"/>
  <c r="N66"/>
  <c r="C36" i="15"/>
  <c r="K22"/>
  <c r="C62"/>
  <c r="I118" i="35"/>
  <c r="E25"/>
  <c r="G99"/>
  <c r="G71"/>
  <c r="L15" i="15"/>
  <c r="D47" i="32"/>
  <c r="E169" i="35"/>
  <c r="E43"/>
  <c r="K58"/>
  <c r="J84" i="15"/>
  <c r="K83"/>
  <c r="E84" i="35"/>
  <c r="O36" i="32"/>
  <c r="K71" i="35"/>
  <c r="F172"/>
  <c r="F40"/>
  <c r="K93"/>
  <c r="G18" i="15"/>
  <c r="K20" i="35"/>
  <c r="D73"/>
  <c r="L70"/>
  <c r="E115"/>
  <c r="M54" i="32"/>
  <c r="L58"/>
  <c r="N45" i="35"/>
  <c r="C66" i="15"/>
  <c r="I123" i="35"/>
  <c r="I50" i="15"/>
  <c r="K38" i="35"/>
  <c r="E89" i="15"/>
  <c r="H71" i="35"/>
  <c r="E57"/>
  <c r="F67"/>
  <c r="I64"/>
  <c r="H38" i="15"/>
  <c r="H62"/>
  <c r="F66"/>
  <c r="F72" i="35"/>
  <c r="M69"/>
  <c r="M54"/>
  <c r="D97"/>
  <c r="J35"/>
  <c r="J51" i="15"/>
  <c r="O170" i="35"/>
  <c r="K19"/>
  <c r="E130"/>
  <c r="O45" i="32"/>
  <c r="H102" i="35"/>
  <c r="G45" i="32"/>
  <c r="C30" i="15"/>
  <c r="M56" i="32"/>
  <c r="F101" i="35"/>
  <c r="L66" i="15"/>
  <c r="E78"/>
  <c r="O78" i="35"/>
  <c r="H69" i="15"/>
  <c r="J146" i="35"/>
  <c r="O117"/>
  <c r="F134"/>
  <c r="G143"/>
  <c r="G88" i="15"/>
  <c r="O26" i="35"/>
  <c r="M134"/>
  <c r="I77"/>
  <c r="O44" i="32"/>
  <c r="F143" i="35"/>
  <c r="I39"/>
  <c r="F14"/>
  <c r="O77"/>
  <c r="I90"/>
  <c r="F154"/>
  <c r="L73"/>
  <c r="J28"/>
  <c r="H65" i="15"/>
  <c r="J30" i="35"/>
  <c r="E110"/>
  <c r="E137"/>
  <c r="G27"/>
  <c r="I69" i="15"/>
  <c r="F92"/>
  <c r="D117" i="35"/>
  <c r="N90" i="15"/>
  <c r="J65"/>
  <c r="J126" i="35"/>
  <c r="J74" i="15"/>
  <c r="G92"/>
  <c r="I54" i="32"/>
  <c r="I131" i="35"/>
  <c r="J150"/>
  <c r="J45" i="15"/>
  <c r="E127" i="35"/>
  <c r="E151"/>
  <c r="N46" i="15"/>
  <c r="E70"/>
  <c r="E167" i="35"/>
  <c r="M116"/>
  <c r="L51" i="15"/>
  <c r="O53" i="35"/>
  <c r="J47" i="15"/>
  <c r="H47" i="32"/>
  <c r="I70" i="35"/>
  <c r="D13" i="15"/>
  <c r="H61"/>
  <c r="O55" i="35"/>
  <c r="G148"/>
  <c r="L25"/>
  <c r="M67"/>
  <c r="M47" i="32"/>
  <c r="F68" i="15"/>
  <c r="J90"/>
  <c r="G161" i="35"/>
  <c r="K138"/>
  <c r="E78"/>
  <c r="I22" i="15"/>
  <c r="J37" i="35"/>
  <c r="N29" i="15"/>
  <c r="J92"/>
  <c r="G53"/>
  <c r="O63" i="32"/>
  <c r="L104" i="35"/>
  <c r="H39" i="15"/>
  <c r="D45"/>
  <c r="H135" i="35"/>
  <c r="E154"/>
  <c r="M17" i="15"/>
  <c r="H17"/>
  <c r="G91"/>
  <c r="N20" i="35"/>
  <c r="E31" i="15"/>
  <c r="D123" i="35"/>
  <c r="E19"/>
  <c r="J64" i="15"/>
  <c r="I10" i="35"/>
  <c r="G43"/>
  <c r="I166"/>
  <c r="E37" i="15"/>
  <c r="H43" i="35"/>
  <c r="N38"/>
  <c r="G40"/>
  <c r="L127"/>
  <c r="M45"/>
  <c r="M90"/>
  <c r="M27" i="15"/>
  <c r="F71" i="35"/>
  <c r="M47" i="15"/>
  <c r="J63" i="32"/>
  <c r="L44" i="35"/>
  <c r="J13" i="15"/>
  <c r="G132" i="35"/>
  <c r="M16"/>
  <c r="F163"/>
  <c r="M147"/>
  <c r="F64"/>
  <c r="O124"/>
  <c r="G49" i="32"/>
  <c r="H64" i="15"/>
  <c r="J73" i="35"/>
  <c r="D34" i="15"/>
  <c r="G39"/>
  <c r="N28" i="35"/>
  <c r="F49" i="32"/>
  <c r="M70" i="35"/>
  <c r="N49"/>
  <c r="O100"/>
  <c r="N90"/>
  <c r="M19" i="15"/>
  <c r="G155" i="35"/>
  <c r="I92"/>
  <c r="M144"/>
  <c r="I14"/>
  <c r="H55"/>
  <c r="N38" i="32"/>
  <c r="L58" i="15"/>
  <c r="L20" i="35"/>
  <c r="H168"/>
  <c r="H34"/>
  <c r="J158"/>
  <c r="K60"/>
  <c r="M31"/>
  <c r="N40" i="32"/>
  <c r="C16" i="15"/>
  <c r="J28"/>
  <c r="M19" i="35"/>
  <c r="N98"/>
  <c r="O54" i="32"/>
  <c r="L47" i="35"/>
  <c r="N23"/>
  <c r="N64"/>
  <c r="L36" i="15"/>
  <c r="G68" i="35"/>
  <c r="K17" i="15"/>
  <c r="G61"/>
  <c r="J98" i="35"/>
  <c r="L79" i="15"/>
  <c r="E116" i="35"/>
  <c r="O88"/>
  <c r="I31" i="15"/>
  <c r="M12"/>
  <c r="O10" i="35"/>
  <c r="K103"/>
  <c r="K82" i="15"/>
  <c r="L161" i="35"/>
  <c r="J23"/>
  <c r="F62" i="32"/>
  <c r="I13" i="35"/>
  <c r="J35" i="15"/>
  <c r="H31" i="35"/>
  <c r="G117"/>
  <c r="L123"/>
  <c r="J157"/>
  <c r="E76" i="32"/>
  <c r="M66" i="35"/>
  <c r="D62"/>
  <c r="D144"/>
  <c r="N53" i="32"/>
  <c r="L67" i="15"/>
  <c r="H128" i="35"/>
  <c r="O153"/>
  <c r="D31" i="15"/>
  <c r="E131" i="35"/>
  <c r="G38"/>
  <c r="I106"/>
  <c r="F64" i="15"/>
  <c r="M66"/>
  <c r="N76" i="35"/>
  <c r="O121"/>
  <c r="M17"/>
  <c r="K35" i="15"/>
  <c r="G64" i="35"/>
  <c r="E81"/>
  <c r="M82" i="15"/>
  <c r="M85"/>
  <c r="I81" i="35"/>
  <c r="O34"/>
  <c r="O144"/>
  <c r="F20" i="15"/>
  <c r="K76" i="35"/>
  <c r="D53" i="32"/>
  <c r="L62" i="35"/>
  <c r="L71" i="15"/>
  <c r="N25" i="35"/>
  <c r="J116"/>
  <c r="F63" i="15"/>
  <c r="I46"/>
  <c r="D44" i="35"/>
  <c r="J123"/>
  <c r="E23"/>
  <c r="K156"/>
  <c r="N62"/>
  <c r="G70"/>
  <c r="M112"/>
  <c r="H38"/>
  <c r="H68"/>
  <c r="M113"/>
  <c r="J47"/>
  <c r="N65"/>
  <c r="O99"/>
  <c r="J22"/>
  <c r="I65" i="32"/>
  <c r="O71"/>
  <c r="E133" i="35"/>
  <c r="K100"/>
  <c r="G67" i="32"/>
  <c r="H67" i="35"/>
  <c r="E19" i="15"/>
  <c r="C20"/>
  <c r="D18"/>
  <c r="I119" i="35"/>
  <c r="K61"/>
  <c r="I13" i="15"/>
  <c r="F55" i="35"/>
  <c r="C70" i="15"/>
  <c r="L57"/>
  <c r="M55" i="35"/>
  <c r="L103"/>
  <c r="L50" i="15"/>
  <c r="I37" i="35"/>
  <c r="O151"/>
  <c r="H51"/>
  <c r="F73" i="15"/>
  <c r="H82" i="35"/>
  <c r="J57" i="15"/>
  <c r="E54"/>
  <c r="F12" i="35"/>
  <c r="M25"/>
  <c r="D35" i="15"/>
  <c r="D66" i="35"/>
  <c r="M157"/>
  <c r="F67" i="32"/>
  <c r="E18" i="35"/>
  <c r="N53"/>
  <c r="H85" i="15"/>
  <c r="F45" i="32"/>
  <c r="J125" i="35"/>
  <c r="H60"/>
  <c r="G27" i="15"/>
  <c r="G54" i="35"/>
  <c r="K57"/>
  <c r="L31"/>
  <c r="E147"/>
  <c r="F15"/>
  <c r="K30"/>
  <c r="J63"/>
  <c r="G14" i="15"/>
  <c r="K109" i="35"/>
  <c r="L36"/>
  <c r="D119"/>
  <c r="N17" i="15"/>
  <c r="I71"/>
  <c r="D53"/>
  <c r="G101" i="35"/>
  <c r="J36" i="15"/>
  <c r="N51" i="35"/>
  <c r="D20"/>
  <c r="F38"/>
  <c r="F33" i="15"/>
  <c r="G30"/>
  <c r="L156" i="35"/>
  <c r="H18" i="15"/>
  <c r="F92" i="35"/>
  <c r="O61"/>
  <c r="M152"/>
  <c r="J166"/>
  <c r="C13" i="15"/>
  <c r="D101" i="35"/>
  <c r="F31" i="15"/>
  <c r="L27" i="35"/>
  <c r="I78"/>
  <c r="H38" i="32"/>
  <c r="E64" i="35"/>
  <c r="E14" i="15"/>
  <c r="D48" i="35"/>
  <c r="D80" i="15"/>
  <c r="F156" i="35"/>
  <c r="K37" i="15"/>
  <c r="E120" i="35"/>
  <c r="F115"/>
  <c r="I93"/>
  <c r="I80" i="15"/>
  <c r="L19" i="35"/>
  <c r="G29"/>
  <c r="E24"/>
  <c r="K139"/>
  <c r="L56" i="32"/>
  <c r="I23" i="15"/>
  <c r="I102" i="35"/>
  <c r="O50"/>
  <c r="E49" i="32"/>
  <c r="D33" i="35"/>
  <c r="L49" i="32"/>
  <c r="D44" i="15"/>
  <c r="E64"/>
  <c r="E79" i="35"/>
  <c r="E91" i="15"/>
  <c r="H57"/>
  <c r="I63"/>
  <c r="N54" i="35"/>
  <c r="J16"/>
  <c r="K11"/>
  <c r="F28" i="15"/>
  <c r="K36" i="35"/>
  <c r="I17" i="15"/>
  <c r="M110" i="35"/>
  <c r="L67"/>
  <c r="K172"/>
  <c r="L130"/>
  <c r="H172"/>
  <c r="O35" i="32"/>
  <c r="M44" i="35"/>
  <c r="L59"/>
  <c r="E87"/>
  <c r="N155"/>
  <c r="J21"/>
  <c r="J41" i="15"/>
  <c r="H81"/>
  <c r="H49" i="32"/>
  <c r="F137" i="35"/>
  <c r="K158"/>
  <c r="F144"/>
  <c r="F21" i="15"/>
  <c r="D12" i="35"/>
  <c r="J144"/>
  <c r="F70" i="15"/>
  <c r="H39" i="35"/>
  <c r="I67"/>
  <c r="I69"/>
  <c r="L77"/>
  <c r="N56"/>
  <c r="L45" i="15"/>
  <c r="L93" i="35"/>
  <c r="K62"/>
  <c r="O73"/>
  <c r="G162"/>
  <c r="K53" i="32"/>
  <c r="L68" i="35"/>
  <c r="D23" i="15"/>
  <c r="E17" i="35"/>
  <c r="J170"/>
  <c r="E149"/>
  <c r="G10"/>
  <c r="O59"/>
  <c r="G44"/>
  <c r="D49"/>
  <c r="F40" i="32"/>
  <c r="M14" i="35"/>
  <c r="F60"/>
  <c r="G13" i="15"/>
  <c r="N49" i="32"/>
  <c r="H58" i="35"/>
  <c r="G17" i="15"/>
  <c r="G57" i="35"/>
  <c r="C22" i="15"/>
  <c r="K114" i="35"/>
  <c r="H54"/>
  <c r="M24" i="15"/>
  <c r="M21" i="35"/>
  <c r="M26"/>
  <c r="N36" i="15"/>
  <c r="N23"/>
  <c r="J61"/>
  <c r="H90"/>
  <c r="M14"/>
  <c r="H152" i="35"/>
  <c r="E83"/>
  <c r="M79"/>
  <c r="H101"/>
  <c r="O51"/>
  <c r="N62" i="15"/>
  <c r="N31" i="35"/>
  <c r="G72" i="15"/>
  <c r="H10" i="35"/>
  <c r="O101"/>
  <c r="O138"/>
  <c r="M86"/>
  <c r="M62" i="15"/>
  <c r="G113" i="35"/>
  <c r="L87" i="15"/>
  <c r="C27"/>
  <c r="K89" i="35"/>
  <c r="M151"/>
  <c r="M13"/>
  <c r="L151"/>
  <c r="J153"/>
  <c r="N163"/>
  <c r="D149"/>
  <c r="L163"/>
  <c r="N87"/>
  <c r="I162"/>
  <c r="F161"/>
  <c r="D82" i="15"/>
  <c r="L100" i="35"/>
  <c r="G166"/>
  <c r="G31" i="15"/>
  <c r="J137" i="35"/>
  <c r="D61" i="15"/>
  <c r="L105" i="35"/>
  <c r="D111"/>
  <c r="I151"/>
  <c r="F118"/>
  <c r="D160"/>
  <c r="J132"/>
  <c r="K32"/>
  <c r="N14"/>
  <c r="E36"/>
  <c r="M35" i="15"/>
  <c r="J80" i="35"/>
  <c r="E85" i="15"/>
  <c r="L155" i="35"/>
  <c r="H133"/>
  <c r="G115"/>
  <c r="M44" i="15"/>
  <c r="N67" i="35"/>
  <c r="D45" i="32"/>
  <c r="K106" i="35"/>
  <c r="D63" i="32"/>
  <c r="D21" i="35"/>
  <c r="N45" i="32"/>
  <c r="F148" i="35"/>
  <c r="L72" i="15"/>
  <c r="I26" i="35"/>
  <c r="M120"/>
  <c r="H62" i="32"/>
  <c r="M121" i="35"/>
  <c r="O165"/>
  <c r="F16"/>
  <c r="M36"/>
  <c r="D19"/>
  <c r="L110"/>
  <c r="N130"/>
  <c r="E52" i="15"/>
  <c r="H18" i="35"/>
  <c r="N18"/>
  <c r="C68" i="15"/>
  <c r="N73"/>
  <c r="D11" i="35"/>
  <c r="G65" i="32"/>
  <c r="F109" i="35"/>
  <c r="O118"/>
  <c r="E12"/>
  <c r="I89"/>
  <c r="D35" i="32"/>
  <c r="F102" i="35"/>
  <c r="E71" i="15"/>
  <c r="F90"/>
  <c r="E39" i="35"/>
  <c r="O126"/>
  <c r="N58" i="15"/>
  <c r="L56" i="35"/>
  <c r="D90" i="15"/>
  <c r="M56"/>
  <c r="I153" i="35"/>
  <c r="F96"/>
  <c r="M72" i="15"/>
  <c r="D100" i="35"/>
  <c r="K155"/>
  <c r="D52"/>
  <c r="C52" i="15"/>
  <c r="N19"/>
  <c r="I92"/>
  <c r="N33" i="35"/>
  <c r="I79"/>
  <c r="F82"/>
  <c r="J29"/>
  <c r="M16" i="15"/>
  <c r="O37" i="35"/>
  <c r="F58" i="32"/>
  <c r="H149" i="35"/>
  <c r="H41" i="15"/>
  <c r="K16"/>
  <c r="O71" i="35"/>
  <c r="E62" i="15"/>
  <c r="M11" i="35"/>
  <c r="O70"/>
  <c r="D78" i="15"/>
  <c r="O46" i="35"/>
  <c r="H94"/>
  <c r="J46" i="15"/>
  <c r="E51"/>
  <c r="O72" i="35"/>
  <c r="H23" i="15"/>
  <c r="I71" i="32"/>
  <c r="I169" i="35"/>
  <c r="C74" i="15"/>
  <c r="J89" i="35"/>
  <c r="N36"/>
  <c r="H71" i="15"/>
  <c r="I19" i="35"/>
  <c r="K88" i="15"/>
  <c r="M64" i="35"/>
  <c r="F29" i="15"/>
  <c r="E72" i="35"/>
  <c r="G21"/>
  <c r="F87"/>
  <c r="I62" i="32"/>
  <c r="E20" i="15"/>
  <c r="K52"/>
  <c r="H44" i="35"/>
  <c r="L63" i="15"/>
  <c r="J50" i="35"/>
  <c r="H40" i="32"/>
  <c r="H83" i="15"/>
  <c r="M30" i="35"/>
  <c r="J164"/>
  <c r="J70"/>
  <c r="E66" i="15"/>
  <c r="J172" i="35"/>
  <c r="M71" i="32"/>
  <c r="I128" i="35"/>
  <c r="N142"/>
  <c r="H167"/>
  <c r="G66" i="15"/>
  <c r="F146" i="35"/>
  <c r="F80" i="15"/>
  <c r="D139" i="35"/>
  <c r="I165"/>
  <c r="O82"/>
  <c r="F124"/>
  <c r="E40" i="15"/>
  <c r="J124" i="35"/>
  <c r="K146"/>
  <c r="G78" i="15"/>
  <c r="H36"/>
  <c r="C18"/>
  <c r="F63" i="35"/>
  <c r="F33"/>
  <c r="E44" i="32"/>
  <c r="H115" i="35"/>
  <c r="M46"/>
  <c r="M63" i="15"/>
  <c r="F164" i="35"/>
  <c r="D38" i="15"/>
  <c r="M48"/>
  <c r="M38" i="32"/>
  <c r="J56" i="35"/>
  <c r="G68" i="15"/>
  <c r="O48" i="35"/>
  <c r="F59"/>
  <c r="G23"/>
  <c r="E38" i="32"/>
  <c r="J45"/>
  <c r="C72" i="15"/>
  <c r="J36" i="32"/>
  <c r="G131" i="35"/>
  <c r="D164"/>
  <c r="F40" i="15"/>
  <c r="E144" i="35"/>
  <c r="J92"/>
  <c r="O142"/>
  <c r="D10"/>
  <c r="M158"/>
  <c r="L102"/>
  <c r="N65" i="32"/>
  <c r="O143" i="35"/>
  <c r="H116"/>
  <c r="D67"/>
  <c r="I30" i="15"/>
  <c r="D79" i="35"/>
  <c r="N10"/>
  <c r="K68"/>
  <c r="E40" i="32"/>
  <c r="M57" i="35"/>
  <c r="H55" i="15"/>
  <c r="M11"/>
  <c r="G20" i="35"/>
  <c r="L29" i="15"/>
  <c r="M34"/>
  <c r="F30" i="35"/>
  <c r="G167"/>
  <c r="K74" i="15"/>
  <c r="E138" i="35"/>
  <c r="O18"/>
  <c r="N154"/>
  <c r="E36" i="32"/>
  <c r="F79" i="35"/>
  <c r="J58" i="32"/>
  <c r="L48" i="35"/>
  <c r="I56" i="32"/>
  <c r="M127" i="35"/>
  <c r="I76"/>
  <c r="O57"/>
  <c r="J57"/>
  <c r="K22"/>
  <c r="E170"/>
  <c r="N153"/>
  <c r="J40" i="32"/>
  <c r="F123" i="35"/>
  <c r="G50"/>
  <c r="K32" i="15"/>
  <c r="N121" i="35"/>
  <c r="L154"/>
  <c r="G90"/>
  <c r="I134"/>
  <c r="N77"/>
  <c r="J83"/>
  <c r="H37"/>
  <c r="M23" i="15"/>
  <c r="N149" i="35"/>
  <c r="M41" i="15"/>
  <c r="E47" i="35"/>
  <c r="E129"/>
  <c r="G145"/>
  <c r="D51"/>
  <c r="J34"/>
  <c r="N30"/>
  <c r="I129"/>
  <c r="G126"/>
  <c r="G96"/>
  <c r="N47" i="32"/>
  <c r="F65" i="15"/>
  <c r="D34" i="35"/>
  <c r="E47" i="15"/>
  <c r="N103" i="35"/>
  <c r="H36"/>
  <c r="K19" i="15"/>
  <c r="L13" i="35"/>
  <c r="E168"/>
  <c r="N78"/>
  <c r="J95"/>
  <c r="M38"/>
  <c r="O67" i="32"/>
  <c r="E13" i="15"/>
  <c r="L16" i="35"/>
  <c r="I47" i="32"/>
  <c r="G58" i="35"/>
  <c r="D83"/>
  <c r="J110"/>
  <c r="H36" i="32"/>
  <c r="H96" i="35"/>
  <c r="I32"/>
  <c r="F53" i="15"/>
  <c r="H32"/>
  <c r="D44" i="32"/>
  <c r="K45" i="15"/>
  <c r="N93" i="35"/>
  <c r="M89"/>
  <c r="F75" i="15"/>
  <c r="I138" i="35"/>
  <c r="K59"/>
  <c r="J51"/>
  <c r="J12"/>
  <c r="E132"/>
  <c r="O29"/>
  <c r="E31"/>
  <c r="M15"/>
  <c r="D161"/>
  <c r="F139"/>
  <c r="N139"/>
  <c r="L64" i="15"/>
  <c r="M21"/>
  <c r="F17" i="35"/>
  <c r="M81" i="15"/>
  <c r="M13"/>
  <c r="E21"/>
  <c r="F66" i="35"/>
  <c r="N72" i="15"/>
  <c r="F20" i="35"/>
  <c r="K23" i="15"/>
  <c r="I51" i="35"/>
  <c r="O24"/>
  <c r="G118"/>
  <c r="G15"/>
  <c r="M34"/>
  <c r="H81"/>
  <c r="G24" i="15"/>
  <c r="N91" i="35"/>
  <c r="C54" i="15"/>
  <c r="G32" i="35"/>
  <c r="L168"/>
  <c r="O31"/>
  <c r="C14" i="15"/>
  <c r="O84" i="35"/>
  <c r="O38" i="32"/>
  <c r="G57" i="15"/>
  <c r="N38"/>
  <c r="G35"/>
  <c r="J27"/>
  <c r="D18" i="35"/>
  <c r="I86"/>
  <c r="L44" i="32"/>
  <c r="E10" i="35"/>
  <c r="E39" i="15"/>
  <c r="I47"/>
  <c r="N89"/>
  <c r="F26" i="35"/>
  <c r="D31"/>
  <c r="N61"/>
  <c r="F150"/>
  <c r="J45"/>
  <c r="L99"/>
  <c r="L89" i="15"/>
  <c r="H11"/>
  <c r="N18"/>
  <c r="L53" i="32"/>
  <c r="L40" i="15"/>
  <c r="G73"/>
  <c r="F131" i="35"/>
  <c r="H50" i="15"/>
  <c r="H30" i="35"/>
  <c r="H77"/>
  <c r="G109"/>
  <c r="H76"/>
  <c r="O86"/>
  <c r="N54" i="32"/>
  <c r="K16" i="35"/>
  <c r="O148"/>
  <c r="N63"/>
  <c r="M128"/>
  <c r="E38"/>
  <c r="D46"/>
  <c r="K27"/>
  <c r="K151"/>
  <c r="G102"/>
  <c r="J76" i="32"/>
  <c r="C53" i="15"/>
  <c r="L158" i="35"/>
  <c r="M49" i="15"/>
  <c r="G47" i="32"/>
  <c r="F149" i="35"/>
  <c r="F160"/>
  <c r="E105"/>
  <c r="E97"/>
  <c r="M95"/>
  <c r="N104"/>
  <c r="L11"/>
  <c r="O56"/>
  <c r="E58" i="32"/>
  <c r="D113" i="35"/>
  <c r="M27"/>
  <c r="O110"/>
  <c r="D167"/>
  <c r="M142"/>
  <c r="E91"/>
  <c r="K24"/>
  <c r="I163"/>
  <c r="C28" i="15"/>
  <c r="N145" i="35"/>
  <c r="N16" i="15"/>
  <c r="D148" i="35"/>
  <c r="E103"/>
  <c r="D29" i="15"/>
  <c r="M40" i="35"/>
  <c r="I56" i="15"/>
  <c r="F89"/>
  <c r="K29" i="35"/>
  <c r="F27" i="15"/>
  <c r="I32"/>
  <c r="J61" i="35"/>
  <c r="G112"/>
  <c r="I36" i="32"/>
  <c r="G48" i="35"/>
  <c r="J49" i="32"/>
  <c r="G77" i="35"/>
  <c r="M29"/>
  <c r="I21"/>
  <c r="G171"/>
  <c r="N72"/>
  <c r="O49" i="32"/>
  <c r="F85" i="35"/>
  <c r="L136"/>
  <c r="D19" i="15"/>
  <c r="H165" i="35"/>
  <c r="F127"/>
  <c r="L135"/>
  <c r="L97"/>
  <c r="J149"/>
  <c r="O54"/>
  <c r="E55" i="15"/>
  <c r="F24" i="35"/>
  <c r="J71" i="32"/>
  <c r="M30" i="15"/>
  <c r="F58" i="35"/>
  <c r="E117"/>
  <c r="E143"/>
  <c r="F23" i="15"/>
  <c r="O25" i="35"/>
  <c r="K28"/>
  <c r="I49" i="15"/>
  <c r="I24" i="35"/>
  <c r="K112"/>
  <c r="D89"/>
  <c r="H48"/>
  <c r="J78" i="15"/>
  <c r="D28" i="35"/>
  <c r="M73" i="15"/>
  <c r="K64" i="35"/>
  <c r="M94"/>
  <c r="J32"/>
  <c r="H51" i="15"/>
  <c r="M76" i="35"/>
  <c r="J70" i="15"/>
  <c r="N160" i="35"/>
  <c r="L81" i="15"/>
  <c r="J62" i="35"/>
  <c r="D54"/>
  <c r="I96"/>
  <c r="E80"/>
  <c r="M58" i="32"/>
  <c r="H30" i="15"/>
  <c r="I54" i="35"/>
  <c r="N137"/>
  <c r="M38" i="15"/>
  <c r="E136" i="35"/>
  <c r="E51"/>
  <c r="O102"/>
  <c r="L75" i="15"/>
  <c r="E57"/>
  <c r="C10"/>
  <c r="G114" i="35"/>
  <c r="I99"/>
  <c r="E69" i="15"/>
  <c r="E92"/>
  <c r="L73"/>
  <c r="G54"/>
  <c r="C32"/>
  <c r="F32" i="35"/>
  <c r="O30"/>
  <c r="J169"/>
  <c r="H130"/>
  <c r="L131"/>
  <c r="F99"/>
  <c r="E81" i="15"/>
  <c r="H52"/>
  <c r="I88" i="35"/>
  <c r="H87" i="15"/>
  <c r="H127" i="35"/>
  <c r="F88"/>
  <c r="K104"/>
  <c r="H26"/>
  <c r="G151"/>
  <c r="H129"/>
  <c r="G53" i="32"/>
  <c r="F51" i="35"/>
  <c r="G24"/>
  <c r="E28"/>
  <c r="I61"/>
  <c r="F97"/>
  <c r="N35" i="32"/>
  <c r="N17" i="35"/>
  <c r="L17" i="15"/>
  <c r="G149" i="35"/>
  <c r="M57" i="15"/>
  <c r="J20"/>
  <c r="I100" i="35"/>
  <c r="I121"/>
  <c r="H35" i="15"/>
  <c r="E22" i="35"/>
  <c r="F113"/>
  <c r="I148"/>
  <c r="J12" i="15"/>
  <c r="K49"/>
  <c r="H142" i="35"/>
  <c r="O81"/>
  <c r="L152"/>
  <c r="O69"/>
  <c r="M55" i="15"/>
  <c r="I136" i="35"/>
  <c r="I45"/>
  <c r="I87" i="15"/>
  <c r="G31" i="35"/>
  <c r="J53" i="32"/>
  <c r="J25" i="35"/>
  <c r="J139"/>
  <c r="I16"/>
  <c r="H105"/>
  <c r="E95"/>
  <c r="H35"/>
  <c r="N35" i="15"/>
  <c r="M31"/>
  <c r="D12"/>
  <c r="G80" i="35"/>
  <c r="N119"/>
  <c r="E34"/>
  <c r="N152"/>
  <c r="F84" i="15"/>
  <c r="J127" i="35"/>
  <c r="M153"/>
  <c r="J80" i="15"/>
  <c r="H67"/>
  <c r="H75"/>
  <c r="O91" i="35"/>
  <c r="M48"/>
  <c r="D172"/>
  <c r="K159"/>
  <c r="D45"/>
  <c r="J62" i="32"/>
  <c r="K80" i="15"/>
  <c r="E152" i="35"/>
  <c r="O35"/>
  <c r="D24"/>
  <c r="H155"/>
  <c r="K56"/>
  <c r="K58" i="32"/>
  <c r="I53" i="35"/>
  <c r="J40"/>
  <c r="E102"/>
  <c r="L20" i="15"/>
  <c r="F18"/>
  <c r="O17" i="35"/>
  <c r="I12" i="15"/>
  <c r="M87" i="35"/>
  <c r="J16" i="15"/>
  <c r="K117" i="35"/>
  <c r="O36"/>
  <c r="F122"/>
  <c r="J15" i="15"/>
  <c r="L94" i="35"/>
  <c r="L51"/>
  <c r="N83" i="15"/>
  <c r="O127" i="35"/>
  <c r="G88"/>
  <c r="F76"/>
  <c r="D49" i="15"/>
  <c r="I56" i="35"/>
  <c r="E156"/>
  <c r="F85" i="15"/>
  <c r="J72" i="35"/>
  <c r="D146"/>
  <c r="I18" i="15"/>
  <c r="M61"/>
  <c r="I38" i="35"/>
  <c r="D156"/>
  <c r="J114"/>
  <c r="G61"/>
  <c r="J121"/>
  <c r="F55" i="15"/>
  <c r="G83"/>
  <c r="G22" i="35"/>
  <c r="I113"/>
  <c r="O12"/>
  <c r="D13"/>
  <c r="J53"/>
  <c r="L72"/>
  <c r="F119"/>
  <c r="D11" i="15"/>
  <c r="M78" i="35"/>
  <c r="D25"/>
  <c r="N56" i="15"/>
  <c r="M61" i="35"/>
  <c r="N43"/>
  <c r="G82" i="15"/>
  <c r="E82" i="35"/>
  <c r="N28" i="15"/>
  <c r="I91" i="35"/>
  <c r="L115"/>
  <c r="D30"/>
  <c r="H86"/>
  <c r="O97"/>
  <c r="I29" i="15"/>
  <c r="L86"/>
  <c r="M99" i="35"/>
  <c r="D67" i="32"/>
  <c r="I71" i="35"/>
  <c r="I41" i="15"/>
  <c r="K67" i="35"/>
  <c r="N50"/>
  <c r="N110"/>
  <c r="L22"/>
  <c r="F44" i="32"/>
  <c r="H53" i="15"/>
  <c r="E101" i="35"/>
  <c r="J20"/>
  <c r="L38" i="32"/>
  <c r="H14" i="35"/>
  <c r="L171"/>
  <c r="M45" i="32"/>
  <c r="N15" i="15"/>
  <c r="G81"/>
  <c r="I36"/>
  <c r="K56" i="32"/>
  <c r="L36"/>
  <c r="F98" i="35"/>
  <c r="J52"/>
  <c r="L113"/>
  <c r="J85"/>
  <c r="I109"/>
  <c r="G139"/>
  <c r="E23" i="15"/>
  <c r="M18" i="35"/>
  <c r="G65"/>
  <c r="F111"/>
  <c r="N48"/>
  <c r="D16" i="15"/>
  <c r="D53" i="35"/>
  <c r="J168"/>
  <c r="N30" i="15"/>
  <c r="D124" i="35"/>
  <c r="N24" i="15"/>
  <c r="K132" i="35"/>
  <c r="H21"/>
  <c r="O39"/>
  <c r="C47" i="15"/>
  <c r="K63" i="32"/>
  <c r="H84" i="15"/>
  <c r="K21"/>
  <c r="N71" i="32"/>
  <c r="K168" i="35"/>
  <c r="O49"/>
  <c r="K76" i="32"/>
  <c r="I79" i="15"/>
  <c r="L167" i="35"/>
  <c r="F11" i="15"/>
  <c r="F73" i="35"/>
  <c r="D56" i="15"/>
  <c r="E114" i="35"/>
  <c r="E66"/>
  <c r="I137"/>
  <c r="N135"/>
  <c r="G52" i="15"/>
  <c r="D61" i="35"/>
  <c r="O76"/>
  <c r="L35" i="15"/>
  <c r="I83" i="35"/>
  <c r="I149"/>
  <c r="G35"/>
  <c r="D58" i="15"/>
  <c r="F53" i="32"/>
  <c r="G26" i="35"/>
  <c r="E75" i="15"/>
  <c r="M35" i="35"/>
  <c r="O16"/>
  <c r="J54"/>
  <c r="L61"/>
  <c r="O164"/>
  <c r="J163"/>
  <c r="D39" i="15"/>
  <c r="N148" i="35"/>
  <c r="E40"/>
  <c r="H66"/>
  <c r="K46"/>
  <c r="I160"/>
  <c r="M164"/>
  <c r="J96"/>
  <c r="L70" i="15"/>
  <c r="M40" i="32"/>
  <c r="L26" i="35"/>
  <c r="H62"/>
  <c r="N13" i="15"/>
  <c r="H57" i="35"/>
  <c r="I144"/>
  <c r="L10"/>
  <c r="E21"/>
  <c r="O32"/>
  <c r="G12"/>
  <c r="J86" i="15"/>
  <c r="K68"/>
  <c r="N76" i="32"/>
  <c r="L120" i="35"/>
  <c r="M118"/>
  <c r="I33"/>
  <c r="G53"/>
  <c r="N35"/>
  <c r="I122"/>
  <c r="E123"/>
  <c r="C57" i="15"/>
  <c r="D147" i="35"/>
  <c r="E54" i="32"/>
  <c r="I61" i="15"/>
  <c r="M98" i="35"/>
  <c r="F52" i="15"/>
  <c r="J128" i="35"/>
  <c r="I14" i="15"/>
  <c r="J134" i="35"/>
  <c r="M77"/>
  <c r="K15" i="15"/>
  <c r="L23"/>
  <c r="K67"/>
  <c r="F56" i="32"/>
  <c r="J87" i="35"/>
  <c r="J135"/>
  <c r="E135"/>
  <c r="N81" i="15"/>
  <c r="M50" i="35"/>
  <c r="E77"/>
  <c r="M70" i="15"/>
  <c r="G89"/>
  <c r="K35" i="32"/>
  <c r="D143" i="35"/>
  <c r="K43"/>
  <c r="F165"/>
  <c r="H67" i="32"/>
  <c r="L57" i="35"/>
  <c r="K36" i="32"/>
  <c r="N125" i="35"/>
  <c r="K134"/>
  <c r="G38" i="32"/>
  <c r="K94" i="35"/>
  <c r="K40"/>
  <c r="O123"/>
  <c r="I45" i="15"/>
  <c r="I15"/>
  <c r="L29" i="35"/>
  <c r="D81"/>
  <c r="L88" i="15"/>
  <c r="M63" i="35"/>
  <c r="J50" i="15"/>
  <c r="G14" i="35"/>
  <c r="L149"/>
  <c r="I111"/>
  <c r="H93"/>
  <c r="F166"/>
  <c r="H70"/>
  <c r="J47" i="32"/>
  <c r="L88" i="35"/>
  <c r="N13"/>
  <c r="M54" i="15"/>
  <c r="G71"/>
  <c r="M65"/>
  <c r="E46" i="35"/>
  <c r="H49" i="15"/>
  <c r="G21"/>
  <c r="F117" i="35"/>
  <c r="L125"/>
  <c r="M52"/>
  <c r="D40"/>
  <c r="F19"/>
  <c r="J63" i="15"/>
  <c r="F38" i="32"/>
  <c r="E50" i="15"/>
  <c r="J26" i="35"/>
  <c r="O93"/>
  <c r="G91"/>
  <c r="N26"/>
  <c r="D32" i="15"/>
  <c r="D157" i="35"/>
  <c r="C35" i="15"/>
  <c r="G79"/>
  <c r="G29"/>
  <c r="K52" i="35"/>
  <c r="K50" i="15"/>
  <c r="F169" i="35"/>
  <c r="N31" i="15"/>
  <c r="C67"/>
  <c r="G67" i="35"/>
  <c r="F162"/>
  <c r="D109"/>
  <c r="N52"/>
  <c r="H16" i="15"/>
  <c r="L49" i="35"/>
  <c r="L62" i="32"/>
  <c r="O130" i="35"/>
  <c r="M159"/>
  <c r="M78" i="15"/>
  <c r="I22" i="35"/>
  <c r="F32" i="15"/>
  <c r="M171" i="35"/>
  <c r="F78"/>
  <c r="N69"/>
  <c r="C75" i="15"/>
  <c r="I53"/>
  <c r="E73" i="35"/>
  <c r="N144"/>
  <c r="L89"/>
  <c r="I48" i="15"/>
  <c r="M53" i="32"/>
  <c r="N39" i="15"/>
  <c r="G69"/>
  <c r="K65" i="32"/>
  <c r="O94" i="35"/>
  <c r="I16" i="15"/>
  <c r="F103" i="35"/>
  <c r="M65"/>
  <c r="L35" i="32"/>
  <c r="K149" i="35"/>
  <c r="N92" i="15"/>
  <c r="N171" i="35"/>
  <c r="O172"/>
  <c r="M69" i="15"/>
  <c r="G89" i="35"/>
  <c r="L101"/>
  <c r="E11"/>
  <c r="N102"/>
  <c r="O103"/>
  <c r="H63"/>
  <c r="J24" i="15"/>
  <c r="D22" i="35"/>
  <c r="E90" i="15"/>
  <c r="E67" i="32"/>
  <c r="N59" i="35"/>
  <c r="G75" i="15"/>
  <c r="H114" i="35"/>
  <c r="E11" i="15"/>
  <c r="G18" i="35"/>
  <c r="L11" i="15"/>
  <c r="C33"/>
  <c r="I35" i="35"/>
  <c r="K81"/>
  <c r="M96"/>
  <c r="E90"/>
  <c r="G156"/>
  <c r="J48" i="15"/>
  <c r="M23" i="35"/>
  <c r="H122"/>
  <c r="L32" i="15"/>
  <c r="I72" i="35"/>
  <c r="O52"/>
  <c r="F13"/>
  <c r="F38" i="15"/>
  <c r="I48" i="35"/>
  <c r="L147"/>
  <c r="M74" i="15"/>
  <c r="E82"/>
  <c r="M18"/>
  <c r="K171" i="35"/>
  <c r="H35" i="32"/>
  <c r="K84" i="15"/>
  <c r="I81"/>
  <c r="J162" i="35"/>
  <c r="M74" i="32"/>
  <c r="N146" i="35"/>
  <c r="F46"/>
  <c r="M36" i="15"/>
  <c r="E12"/>
  <c r="H66"/>
  <c r="L33"/>
  <c r="M104" i="35"/>
  <c r="F15" i="15"/>
  <c r="G28"/>
  <c r="J113" i="35"/>
  <c r="D59"/>
  <c r="D47"/>
  <c r="M161"/>
  <c r="M37"/>
  <c r="H28"/>
  <c r="N92"/>
  <c r="O112"/>
  <c r="E34" i="15"/>
  <c r="I85"/>
  <c r="L145" i="35"/>
  <c r="J86"/>
  <c r="N159"/>
  <c r="O38"/>
  <c r="G12" i="15"/>
  <c r="F147" i="35"/>
  <c r="D17"/>
  <c r="F138"/>
  <c r="F12" i="15"/>
  <c r="G10"/>
  <c r="J120" i="35"/>
  <c r="E35"/>
  <c r="L18" i="15"/>
  <c r="C39"/>
  <c r="N21" i="35"/>
  <c r="I25"/>
  <c r="N32"/>
  <c r="O128"/>
  <c r="H10" i="15"/>
  <c r="O20" i="35"/>
  <c r="K65"/>
  <c r="N21" i="15"/>
  <c r="G63"/>
  <c r="J117" i="35"/>
  <c r="K44" i="15"/>
  <c r="E63" i="32"/>
  <c r="L45"/>
  <c r="L12" i="15"/>
  <c r="I17" i="35"/>
  <c r="G50" i="15"/>
  <c r="M135" i="35"/>
  <c r="M28"/>
  <c r="H37" i="15"/>
  <c r="O23" i="35"/>
  <c r="K18"/>
  <c r="K70" i="15"/>
  <c r="C49"/>
  <c r="O161" i="35"/>
  <c r="H73"/>
  <c r="D151"/>
  <c r="D52" i="15"/>
  <c r="E20" i="35"/>
  <c r="C34" i="15"/>
  <c r="N95" i="35"/>
  <c r="L44" i="15"/>
  <c r="O76" i="32"/>
  <c r="L49" i="15"/>
  <c r="K45" i="35"/>
  <c r="O85"/>
  <c r="M103"/>
  <c r="G62"/>
  <c r="G33" i="15"/>
  <c r="I20" i="35"/>
  <c r="L14"/>
  <c r="L24"/>
  <c r="H169"/>
  <c r="H132"/>
  <c r="L134"/>
  <c r="D16"/>
  <c r="J35" i="32"/>
  <c r="H28" i="15"/>
  <c r="J67" i="35"/>
  <c r="J49"/>
  <c r="K102"/>
  <c r="H147"/>
  <c r="I101"/>
  <c r="G37" i="15"/>
  <c r="F72"/>
  <c r="L150" i="35"/>
  <c r="O65" i="32"/>
  <c r="O89" i="35"/>
  <c r="E47" i="32"/>
  <c r="N37" i="35"/>
  <c r="D24" i="15"/>
  <c r="L15" i="35"/>
  <c r="F36" i="15"/>
  <c r="G69" i="35"/>
  <c r="E111"/>
  <c r="F24" i="15"/>
  <c r="F168" i="35"/>
  <c r="M166"/>
  <c r="M64" i="15"/>
  <c r="D68" i="35"/>
  <c r="F48"/>
  <c r="I130"/>
  <c r="E33"/>
  <c r="D71"/>
  <c r="D15"/>
  <c r="D150"/>
  <c r="H170"/>
  <c r="C46" i="15"/>
  <c r="I58"/>
  <c r="D14" i="35"/>
  <c r="N15"/>
  <c r="F39"/>
  <c r="D153"/>
  <c r="D89" i="15"/>
  <c r="L39"/>
  <c r="K162" i="35"/>
  <c r="O58" i="32"/>
  <c r="O60" i="35"/>
  <c r="N19"/>
  <c r="L47" i="32"/>
  <c r="G22" i="15"/>
  <c r="D126" i="35"/>
  <c r="O156"/>
  <c r="L19" i="15"/>
  <c r="K15" i="35"/>
  <c r="G74" i="15"/>
  <c r="H32" i="35"/>
  <c r="O83"/>
  <c r="G87"/>
  <c r="M155"/>
  <c r="O120"/>
  <c r="D36" i="15"/>
  <c r="G134" i="35"/>
  <c r="J71"/>
  <c r="L63"/>
  <c r="J82"/>
  <c r="K29" i="15"/>
  <c r="O131" i="35"/>
  <c r="D10" i="15"/>
  <c r="G135" i="35"/>
  <c r="L46" i="15"/>
  <c r="J64" i="35"/>
  <c r="L91" i="15"/>
  <c r="E36"/>
  <c r="L54" i="32"/>
  <c r="G93" i="35"/>
  <c r="N10" i="15"/>
  <c r="H157" i="35"/>
  <c r="K101"/>
  <c r="E44" i="15"/>
  <c r="H146" i="35"/>
  <c r="I90" i="15"/>
  <c r="K129" i="35"/>
  <c r="E159"/>
  <c r="F135"/>
  <c r="E46" i="15"/>
  <c r="F155" i="35"/>
  <c r="H153"/>
  <c r="O145"/>
  <c r="K62" i="15"/>
  <c r="D130" i="35"/>
  <c r="I74" i="15"/>
  <c r="C71"/>
  <c r="M145" i="35"/>
  <c r="F100"/>
  <c r="E104"/>
  <c r="M33"/>
  <c r="F77"/>
  <c r="I30"/>
  <c r="N105"/>
  <c r="O167"/>
  <c r="D60"/>
  <c r="M87" i="15"/>
  <c r="I97" i="35"/>
  <c r="C58" i="15"/>
  <c r="I43" i="35"/>
  <c r="L87"/>
  <c r="N124"/>
  <c r="M51" i="15"/>
  <c r="K67" i="32"/>
  <c r="H166" i="35"/>
  <c r="L47" i="15"/>
  <c r="N34"/>
  <c r="G85"/>
  <c r="F106" i="35"/>
  <c r="N44"/>
  <c r="D138"/>
  <c r="L61" i="15"/>
  <c r="O13" i="35"/>
  <c r="K47" i="32"/>
  <c r="F35" i="35"/>
  <c r="J17" i="15"/>
  <c r="J13" i="35"/>
  <c r="J105"/>
  <c r="N86" i="15"/>
  <c r="D129" i="35"/>
  <c r="G20" i="15"/>
  <c r="J18"/>
  <c r="K89"/>
  <c r="L60" i="35"/>
  <c r="G121"/>
  <c r="H47"/>
  <c r="E29" i="15"/>
  <c r="F35"/>
  <c r="I55" i="35"/>
  <c r="N86"/>
  <c r="L33"/>
  <c r="G11" i="15"/>
  <c r="F61"/>
  <c r="G152" i="35"/>
  <c r="H24"/>
  <c r="N55"/>
  <c r="N129"/>
  <c r="E94"/>
  <c r="E155"/>
  <c r="E67"/>
  <c r="L13" i="15"/>
  <c r="I86"/>
  <c r="I63" i="32"/>
  <c r="M28" i="15"/>
  <c r="K31" i="35"/>
  <c r="E16"/>
  <c r="J67" i="15"/>
  <c r="D104" i="35"/>
  <c r="G169"/>
  <c r="F36" i="32"/>
  <c r="F36" i="35"/>
  <c r="O14"/>
  <c r="E18" i="15"/>
  <c r="H74" i="32"/>
  <c r="E44" i="35"/>
  <c r="G127"/>
  <c r="J14" i="15"/>
  <c r="K88" i="35"/>
  <c r="N20" i="15"/>
  <c r="N96" i="35"/>
  <c r="I105"/>
  <c r="F44"/>
  <c r="K40" i="32"/>
  <c r="I85" i="35"/>
  <c r="K38" i="15"/>
  <c r="K13" i="35"/>
  <c r="H24" i="15"/>
  <c r="D20"/>
  <c r="I49" i="32"/>
  <c r="L160" i="35"/>
  <c r="E38" i="15"/>
  <c r="G17" i="35"/>
  <c r="L30"/>
  <c r="L54"/>
  <c r="I58" i="32"/>
  <c r="N165" i="35"/>
  <c r="H63" i="15"/>
  <c r="M10" i="35"/>
  <c r="K56" i="15"/>
  <c r="E71" i="35"/>
  <c r="N82"/>
  <c r="O113"/>
  <c r="F71" i="15"/>
  <c r="M22"/>
  <c r="I73" i="35"/>
  <c r="I91" i="15"/>
  <c r="O137" i="35"/>
  <c r="L56" i="15"/>
  <c r="O132" i="35"/>
  <c r="I36"/>
  <c r="E29"/>
  <c r="K18" i="15"/>
  <c r="E59" i="35"/>
  <c r="G150"/>
  <c r="O68"/>
  <c r="N36" i="32"/>
  <c r="M124" i="35"/>
  <c r="M160"/>
  <c r="K78" i="15"/>
  <c r="L86" i="35"/>
  <c r="J91" i="15"/>
  <c r="E84"/>
  <c r="L112" i="35"/>
  <c r="L65" i="32"/>
  <c r="E79" i="15"/>
  <c r="H126" i="35"/>
  <c r="D132"/>
  <c r="J143"/>
  <c r="H113"/>
  <c r="D84"/>
  <c r="K152"/>
  <c r="E53" i="15"/>
  <c r="I37"/>
  <c r="I28" i="35"/>
  <c r="J27"/>
  <c r="F49" i="15"/>
  <c r="J138" i="35"/>
  <c r="H50"/>
  <c r="M43"/>
  <c r="I84"/>
  <c r="F21"/>
  <c r="L64"/>
  <c r="E86" i="15"/>
  <c r="O166" i="35"/>
  <c r="O90"/>
  <c r="J85" i="15"/>
  <c r="C23"/>
  <c r="I20"/>
  <c r="K95" i="35"/>
  <c r="I62"/>
  <c r="L116"/>
  <c r="O65"/>
  <c r="C45" i="15"/>
  <c r="F18" i="35"/>
  <c r="M163"/>
  <c r="C63" i="15"/>
  <c r="N151" i="35"/>
  <c r="I12"/>
  <c r="E30" i="15"/>
  <c r="E68"/>
  <c r="H40"/>
  <c r="L66" i="35"/>
  <c r="O104"/>
  <c r="H120"/>
  <c r="I35" i="15"/>
  <c r="K53" i="35"/>
  <c r="G66"/>
  <c r="K48"/>
  <c r="O33"/>
  <c r="I147"/>
  <c r="M39" i="15"/>
  <c r="H89" i="35"/>
  <c r="N27"/>
  <c r="K98"/>
  <c r="E85"/>
  <c r="E122"/>
  <c r="I68"/>
  <c r="F45"/>
  <c r="K13" i="15"/>
  <c r="N22"/>
  <c r="I110" i="35"/>
  <c r="D30" i="15"/>
  <c r="M39" i="35"/>
  <c r="N29"/>
  <c r="D85" i="15"/>
  <c r="M32" i="35"/>
  <c r="G13"/>
  <c r="I15"/>
  <c r="G154"/>
  <c r="J18"/>
  <c r="M92" i="15"/>
  <c r="H53" i="35"/>
  <c r="M146"/>
  <c r="N70" i="15"/>
  <c r="N75"/>
  <c r="F47" i="35"/>
  <c r="E55"/>
  <c r="O45"/>
  <c r="L92"/>
  <c r="J10"/>
  <c r="E60"/>
  <c r="I10" i="15"/>
  <c r="H19" i="35"/>
  <c r="N52" i="15"/>
  <c r="D63"/>
  <c r="I124" i="35"/>
  <c r="F104"/>
  <c r="K62" i="32"/>
  <c r="G52" i="35"/>
  <c r="I75" i="15"/>
  <c r="N74"/>
  <c r="N85" i="35"/>
  <c r="F65"/>
  <c r="K99"/>
  <c r="M167"/>
  <c r="F45" i="15"/>
  <c r="K92" i="35"/>
  <c r="F22"/>
  <c r="M46" i="15"/>
  <c r="I82"/>
  <c r="O64" i="35"/>
  <c r="N132"/>
  <c r="F41" i="15"/>
  <c r="K111" i="35"/>
  <c r="J14"/>
  <c r="G105"/>
  <c r="I33" i="15"/>
  <c r="I135" i="35"/>
  <c r="E65"/>
  <c r="M62" i="32"/>
  <c r="E139" i="35"/>
  <c r="D40" i="32"/>
  <c r="F84" i="35"/>
  <c r="D36" i="32"/>
  <c r="L78" i="15"/>
  <c r="M71"/>
  <c r="H13"/>
  <c r="N169" i="35"/>
  <c r="M90" i="15"/>
  <c r="D82" i="35"/>
  <c r="D95"/>
  <c r="G120"/>
  <c r="K148"/>
  <c r="O111"/>
  <c r="G56" i="15"/>
  <c r="L69"/>
  <c r="K154" i="35"/>
  <c r="M172"/>
  <c r="G74" i="32"/>
  <c r="G49" i="15"/>
  <c r="L14"/>
  <c r="E65"/>
  <c r="H49" i="35"/>
  <c r="J65"/>
  <c r="N87" i="15"/>
  <c r="E49"/>
  <c r="E33"/>
  <c r="J33" i="35"/>
  <c r="L91"/>
  <c r="O44"/>
  <c r="K70"/>
  <c r="M97"/>
  <c r="I11" i="15"/>
  <c r="D63" i="35"/>
  <c r="I28" i="15"/>
  <c r="D92"/>
  <c r="G87"/>
  <c r="D85" i="35"/>
  <c r="D56" i="32"/>
  <c r="K33" i="35"/>
  <c r="F14" i="15"/>
  <c r="G58"/>
  <c r="N24" i="35"/>
  <c r="L22" i="15"/>
  <c r="L55" i="35"/>
  <c r="D27" i="15"/>
  <c r="G78" i="35"/>
  <c r="F69"/>
  <c r="N33" i="15"/>
  <c r="N55"/>
  <c r="N50"/>
  <c r="E99" i="35"/>
  <c r="J118"/>
  <c r="E76"/>
  <c r="M22"/>
  <c r="J154"/>
  <c r="K79" i="15"/>
  <c r="F105" i="35"/>
  <c r="M138"/>
  <c r="N172"/>
  <c r="J21" i="15"/>
  <c r="I45" i="32"/>
  <c r="D75" i="15"/>
  <c r="F63" i="32"/>
  <c r="K50" i="35"/>
  <c r="H124"/>
  <c r="F86"/>
  <c r="F159"/>
  <c r="E27"/>
  <c r="K14"/>
  <c r="K157"/>
  <c r="H33"/>
  <c r="G60"/>
  <c r="E62"/>
  <c r="J72" i="15"/>
  <c r="H14"/>
  <c r="D51"/>
  <c r="K131" i="35"/>
  <c r="F16" i="15"/>
  <c r="K86"/>
  <c r="K63"/>
  <c r="N56" i="32"/>
  <c r="O40"/>
  <c r="H98" i="35"/>
  <c r="I152"/>
  <c r="I88" i="15"/>
  <c r="J130" i="35"/>
  <c r="J44"/>
  <c r="G11"/>
  <c r="N88" i="15"/>
  <c r="M49" i="32"/>
  <c r="M65"/>
  <c r="C19" i="15"/>
  <c r="O146" i="35"/>
  <c r="E37"/>
  <c r="I21" i="15"/>
  <c r="I146" i="35"/>
  <c r="D64" i="15"/>
  <c r="H91"/>
  <c r="K72"/>
  <c r="I133" i="35"/>
  <c r="F90"/>
  <c r="C15" i="15"/>
  <c r="K145" i="35"/>
  <c r="J31"/>
  <c r="I161"/>
  <c r="H82" i="15"/>
  <c r="H158" i="35"/>
  <c r="O125"/>
  <c r="L55" i="15"/>
  <c r="N54"/>
  <c r="K137" i="35"/>
  <c r="H69"/>
  <c r="K12"/>
  <c r="H27" i="15"/>
  <c r="K37" i="35"/>
  <c r="N71"/>
  <c r="E126"/>
  <c r="O150"/>
  <c r="M63" i="32"/>
  <c r="H20" i="35"/>
  <c r="J44" i="32"/>
  <c r="I38" i="15"/>
  <c r="D54"/>
  <c r="H80"/>
  <c r="N12"/>
  <c r="O147" i="35"/>
  <c r="N67" i="15"/>
  <c r="J46" i="35"/>
  <c r="D158"/>
  <c r="K24" i="15"/>
  <c r="I40" i="32"/>
  <c r="K77" i="35"/>
  <c r="G59"/>
  <c r="F116"/>
  <c r="K81" i="15"/>
  <c r="N58" i="35"/>
  <c r="L10" i="15"/>
  <c r="E100" i="35"/>
  <c r="N32" i="15"/>
  <c r="C11"/>
  <c r="J93" i="35"/>
  <c r="E70"/>
  <c r="D105"/>
  <c r="N80"/>
  <c r="N16"/>
  <c r="D47" i="15"/>
  <c r="M100" i="35"/>
  <c r="F58" i="15"/>
  <c r="L71" i="32"/>
  <c r="H23" i="35"/>
  <c r="F56" i="15"/>
  <c r="D65"/>
  <c r="M83" i="35"/>
  <c r="J159"/>
  <c r="M106"/>
  <c r="L52" i="15"/>
  <c r="J109" i="35"/>
  <c r="H123"/>
  <c r="O63"/>
  <c r="L164"/>
  <c r="I76" i="32"/>
  <c r="I18" i="35"/>
  <c r="G67" i="15"/>
  <c r="K166" i="35"/>
  <c r="O80"/>
  <c r="L148"/>
  <c r="H34" i="15"/>
  <c r="J78" i="35"/>
  <c r="M93"/>
  <c r="K51"/>
  <c r="L78"/>
  <c r="O105"/>
  <c r="H72"/>
  <c r="D66" i="15"/>
  <c r="F22"/>
  <c r="K82" i="35"/>
  <c r="G46"/>
  <c r="O122"/>
  <c r="N114"/>
  <c r="J148"/>
  <c r="N67" i="32"/>
  <c r="D103" i="35"/>
  <c r="H16"/>
  <c r="O62" i="32"/>
  <c r="O116" i="35"/>
  <c r="J90"/>
  <c r="G106"/>
  <c r="F11"/>
  <c r="J84"/>
  <c r="N12"/>
  <c r="N68" i="32" l="1"/>
  <c r="I77"/>
  <c r="L73"/>
  <c r="I41"/>
  <c r="M64"/>
  <c r="M66"/>
  <c r="M50"/>
  <c r="O41"/>
  <c r="N57"/>
  <c r="F64"/>
  <c r="I46"/>
  <c r="D57"/>
  <c r="G75"/>
  <c r="D37"/>
  <c r="D41"/>
  <c r="L66"/>
  <c r="N37"/>
  <c r="I59"/>
  <c r="I50"/>
  <c r="K41"/>
  <c r="H75"/>
  <c r="F37"/>
  <c r="I64"/>
  <c r="K48"/>
  <c r="K68"/>
  <c r="L55"/>
  <c r="L48"/>
  <c r="O59"/>
  <c r="E48"/>
  <c r="O66"/>
  <c r="O77"/>
  <c r="L46"/>
  <c r="E64"/>
  <c r="M75"/>
  <c r="E68"/>
  <c r="K66"/>
  <c r="F39"/>
  <c r="J48"/>
  <c r="G39"/>
  <c r="K37"/>
  <c r="H68"/>
  <c r="F57"/>
  <c r="E55"/>
  <c r="N77"/>
  <c r="M41"/>
  <c r="K77"/>
  <c r="N73"/>
  <c r="K64"/>
  <c r="L37"/>
  <c r="K57"/>
  <c r="M46"/>
  <c r="L39"/>
  <c r="D68"/>
  <c r="K59"/>
  <c r="M59"/>
  <c r="J73"/>
  <c r="O50"/>
  <c r="J50"/>
  <c r="I37"/>
  <c r="E59"/>
  <c r="G48"/>
  <c r="J77"/>
  <c r="N55"/>
  <c r="O39"/>
  <c r="H37"/>
  <c r="I48"/>
  <c r="O68"/>
  <c r="N48"/>
  <c r="J41"/>
  <c r="I57"/>
  <c r="J59"/>
  <c r="E37"/>
  <c r="E41"/>
  <c r="N66"/>
  <c r="J37"/>
  <c r="J46"/>
  <c r="E39"/>
  <c r="M39"/>
  <c r="M73"/>
  <c r="H41"/>
  <c r="I73"/>
  <c r="F59"/>
  <c r="G66"/>
  <c r="N46"/>
  <c r="D64"/>
  <c r="D46"/>
  <c r="N50"/>
  <c r="F41"/>
  <c r="H50"/>
  <c r="L50"/>
  <c r="E50"/>
  <c r="L57"/>
  <c r="H39"/>
  <c r="F46"/>
  <c r="F68"/>
  <c r="G68"/>
  <c r="O73"/>
  <c r="I66"/>
  <c r="E77"/>
  <c r="O55"/>
  <c r="N41"/>
  <c r="N39"/>
  <c r="F50"/>
  <c r="G50"/>
  <c r="J64"/>
  <c r="O64"/>
  <c r="M48"/>
  <c r="H48"/>
  <c r="I55"/>
  <c r="M57"/>
  <c r="G46"/>
  <c r="O46"/>
  <c r="L59"/>
  <c r="M55"/>
  <c r="O37"/>
  <c r="D48"/>
  <c r="J55"/>
  <c r="I75"/>
  <c r="G37"/>
  <c r="E66"/>
  <c r="I39"/>
  <c r="M68"/>
  <c r="J66"/>
  <c r="H46"/>
  <c r="E75"/>
  <c r="J57"/>
  <c r="L75"/>
  <c r="D55"/>
  <c r="K73"/>
  <c r="G57"/>
  <c r="F66"/>
  <c r="G73"/>
  <c r="F77"/>
  <c r="D66"/>
  <c r="N75"/>
  <c r="F75"/>
  <c r="M37"/>
  <c r="F73"/>
  <c r="D73"/>
  <c r="O48"/>
  <c r="H57"/>
  <c r="K55"/>
  <c r="I68"/>
  <c r="H77"/>
  <c r="K39"/>
  <c r="M77"/>
  <c r="K46"/>
  <c r="H55"/>
  <c r="L77"/>
  <c r="F48"/>
  <c r="K50"/>
  <c r="O57"/>
  <c r="G59"/>
  <c r="N59"/>
  <c r="D50"/>
  <c r="D59"/>
  <c r="N64"/>
  <c r="E57"/>
  <c r="H64"/>
  <c r="H59"/>
  <c r="H66"/>
  <c r="D75"/>
  <c r="H73"/>
  <c r="O75"/>
  <c r="J75"/>
  <c r="D39"/>
  <c r="G77"/>
  <c r="J39"/>
  <c r="L41"/>
  <c r="G55"/>
  <c r="E73"/>
  <c r="G41"/>
  <c r="E46"/>
  <c r="J68"/>
  <c r="L64"/>
  <c r="G64"/>
  <c r="L68"/>
  <c r="D77"/>
  <c r="K75"/>
  <c r="F55"/>
</calcChain>
</file>

<file path=xl/sharedStrings.xml><?xml version="1.0" encoding="utf-8"?>
<sst xmlns="http://schemas.openxmlformats.org/spreadsheetml/2006/main" count="12510" uniqueCount="293">
  <si>
    <t>NHS SCOTLAND</t>
  </si>
  <si>
    <t>NHS AYRSHIRE &amp; ARRAN</t>
  </si>
  <si>
    <t>NHS BORDERS</t>
  </si>
  <si>
    <t>NHS DUMFRIES &amp; GALLOWAY</t>
  </si>
  <si>
    <t>NHS FIFE</t>
  </si>
  <si>
    <t>NHS FORTH VALLEY</t>
  </si>
  <si>
    <t>NHS GRAMPIAN</t>
  </si>
  <si>
    <t>NHS GREATER GLASGOW &amp; CLYDE</t>
  </si>
  <si>
    <t>NHS HIGHLAND</t>
  </si>
  <si>
    <t>NHS LANARKSHIRE</t>
  </si>
  <si>
    <t>NHS LOTHIAN</t>
  </si>
  <si>
    <t>NHS ORKNEY</t>
  </si>
  <si>
    <t>NHS SHETLAND</t>
  </si>
  <si>
    <t>NHS TAYSIDE</t>
  </si>
  <si>
    <t>NHS WESTERN ISLES</t>
  </si>
  <si>
    <t>HB/Site Selected:</t>
  </si>
  <si>
    <t>University Hospital Ayr</t>
  </si>
  <si>
    <t>University Hospital Crosshouse</t>
  </si>
  <si>
    <t>Return to Contents &amp; Notes</t>
  </si>
  <si>
    <t>Please select NHS Board or Hospital:</t>
  </si>
  <si>
    <t>Number of attendances</t>
  </si>
  <si>
    <t>Borders General Hospital</t>
  </si>
  <si>
    <t>Galloway Community Hospital</t>
  </si>
  <si>
    <t>Newton Stewart Hospital</t>
  </si>
  <si>
    <t>Queen Margaret Hospital</t>
  </si>
  <si>
    <t>Victoria Hospital</t>
  </si>
  <si>
    <t>Falkirk Community Hospital</t>
  </si>
  <si>
    <t>Stirling Community Hospital</t>
  </si>
  <si>
    <t>Forth Valley Royal Hospital</t>
  </si>
  <si>
    <t>Aberdeen Royal Infirmary</t>
  </si>
  <si>
    <t>Dr Gray's Hospital</t>
  </si>
  <si>
    <t>Kincardine Community Hospital</t>
  </si>
  <si>
    <t>Royal Aberdeen Children's Hospital</t>
  </si>
  <si>
    <t>Glasgow Royal Infirmary</t>
  </si>
  <si>
    <t>Inverclyde Royal Hospital</t>
  </si>
  <si>
    <t>Royal Alexandra Hospital</t>
  </si>
  <si>
    <t>Royal Hospital For Sick Children (Glasgow)</t>
  </si>
  <si>
    <t>Southern General Hospital</t>
  </si>
  <si>
    <t>Stobhill Hospital</t>
  </si>
  <si>
    <t>Vale of Leven General Hospital</t>
  </si>
  <si>
    <t>Victoria Infirmary</t>
  </si>
  <si>
    <t>Western Infirmary/Gartnavel General</t>
  </si>
  <si>
    <t>Belford Hospital</t>
  </si>
  <si>
    <t>Caithness General Hospital</t>
  </si>
  <si>
    <t>Lorn &amp; Islands Hospital</t>
  </si>
  <si>
    <t>Raigmore Hospital</t>
  </si>
  <si>
    <t>Hairmyres Hospital</t>
  </si>
  <si>
    <t>Wishaw General Hospital</t>
  </si>
  <si>
    <t>Royal Infirmary of Edinburgh at Little France</t>
  </si>
  <si>
    <t>St John's Hospital</t>
  </si>
  <si>
    <t>Western General Hospital</t>
  </si>
  <si>
    <t>Balfour Hospital</t>
  </si>
  <si>
    <t>Gilbert Bain Hospital</t>
  </si>
  <si>
    <t>Arbroath Infirmary</t>
  </si>
  <si>
    <t>Blairgowrie &amp; Rattray Cottage Hospital</t>
  </si>
  <si>
    <t>Brechin Infirmary</t>
  </si>
  <si>
    <t>Irvine Memorial Hospital</t>
  </si>
  <si>
    <t>Links Health Centre</t>
  </si>
  <si>
    <t>Ninewells Hospital</t>
  </si>
  <si>
    <t>Perth Royal Infirmary</t>
  </si>
  <si>
    <t>Whitehills Health and Community Care Centre</t>
  </si>
  <si>
    <t>Western Isles Hospital</t>
  </si>
  <si>
    <t>All sites:</t>
  </si>
  <si>
    <t>Lookups</t>
  </si>
  <si>
    <t>Compliance Sheet</t>
  </si>
  <si>
    <t>Contents</t>
  </si>
  <si>
    <t>List of Sites</t>
  </si>
  <si>
    <t>List of all hospital sites in NHS Scotland providing unscheduled care with details of the type of site. This opens in a new web page.</t>
  </si>
  <si>
    <t>Notes</t>
  </si>
  <si>
    <t>NHS Forth Valley</t>
  </si>
  <si>
    <t>NHS Borders</t>
  </si>
  <si>
    <t>NHS Fife</t>
  </si>
  <si>
    <t>NHS Greater Glasgow &amp; Clyde</t>
  </si>
  <si>
    <t>NHS Lanarkshire</t>
  </si>
  <si>
    <t>Revisions:</t>
  </si>
  <si>
    <t>If NHS boards discover that data submitted for publication is incorrect, or that data is missing, further re-submissions can be made up until the publication submission deadline date. Any revised figures will then be reflected within the current publication. Figures contained within each publication may also be subject to change in future releases as submissions may be updated to reflect a more accurate and complete set of data.</t>
  </si>
  <si>
    <t>Monklands District General Hospital</t>
  </si>
  <si>
    <t>Royal Hospital for Sick Children (Edinburgh)</t>
  </si>
  <si>
    <t>St Margaret's Hospital</t>
  </si>
  <si>
    <t>Aberfeldy Cottage Hospital</t>
  </si>
  <si>
    <t>Crieff Community Hospital</t>
  </si>
  <si>
    <t>Pitlochry Community Hospital</t>
  </si>
  <si>
    <t>NHS SCOTLAND (ED only)</t>
  </si>
  <si>
    <t>NHS AYRSHIRE &amp; ARRAN (ED only)</t>
  </si>
  <si>
    <t>NHS BORDERS (ED only)</t>
  </si>
  <si>
    <t>NHS FIFE (ED only)</t>
  </si>
  <si>
    <t>NHS GREATER GLASGOW &amp; CLYDE (ED only)</t>
  </si>
  <si>
    <t>NHS HIGHLAND (ED only)</t>
  </si>
  <si>
    <t>NHS LANARKSHIRE (ED only)</t>
  </si>
  <si>
    <t>NHS GRAMPIAN (ED only)</t>
  </si>
  <si>
    <t>NHS ORKNEY (ED only)</t>
  </si>
  <si>
    <t>NHS LOTHIAN (ED only)</t>
  </si>
  <si>
    <t>NHS TAYSIDE (ED only)</t>
  </si>
  <si>
    <t>NHS FORTH VALLEY (ED only)</t>
  </si>
  <si>
    <t>NHS DUMFRIES &amp; GALLOWAY (ED only)</t>
  </si>
  <si>
    <t>NHS WESTERN ISLES (ED only)</t>
  </si>
  <si>
    <t>NHS SHETLAND (ED only)</t>
  </si>
  <si>
    <t>input</t>
  </si>
  <si>
    <t>HB</t>
  </si>
  <si>
    <t>Hosp</t>
  </si>
  <si>
    <t>Level</t>
  </si>
  <si>
    <t>Selections</t>
  </si>
  <si>
    <t>Site Level selected:</t>
  </si>
  <si>
    <t>Input sheet selected:</t>
  </si>
  <si>
    <t>Site Level column</t>
  </si>
  <si>
    <t>Lookup address</t>
  </si>
  <si>
    <t>Date address</t>
  </si>
  <si>
    <t>Sum address (over 8)</t>
  </si>
  <si>
    <t>Sum address (over 12)</t>
  </si>
  <si>
    <t>Sum address (over 4 epi)</t>
  </si>
  <si>
    <t>Chart titles:</t>
  </si>
  <si>
    <t>Board comparison sheet</t>
  </si>
  <si>
    <t>Compliance Notes</t>
  </si>
  <si>
    <t>Sites submitting Episode Level Data Only</t>
  </si>
  <si>
    <t>Over 4 hours in A&amp;E</t>
  </si>
  <si>
    <t>Over 8 hours in A&amp;E</t>
  </si>
  <si>
    <t>Over 12 hours in A&amp;E</t>
  </si>
  <si>
    <t>NHS Orkney</t>
  </si>
  <si>
    <t>4 hour rolling compliance standard (95%)</t>
  </si>
  <si>
    <t>Please refer to all the notes when interpreting data.</t>
  </si>
  <si>
    <t>Please refer to all the notes when interpreting NHS Scotland level data</t>
  </si>
  <si>
    <t>NHS Ayrshire &amp; Arran</t>
  </si>
  <si>
    <t>NHS Grampian</t>
  </si>
  <si>
    <t>NHS Lothian</t>
  </si>
  <si>
    <t>Data Types</t>
  </si>
  <si>
    <t>Please select data type:</t>
  </si>
  <si>
    <t>Country</t>
  </si>
  <si>
    <t>Board Comparison</t>
  </si>
  <si>
    <t>Scotland</t>
  </si>
  <si>
    <t>NHS Highland</t>
  </si>
  <si>
    <t>% within 4 hours</t>
  </si>
  <si>
    <t>Number over 8 hours</t>
  </si>
  <si>
    <t>Number over 12 hours</t>
  </si>
  <si>
    <t>All</t>
  </si>
  <si>
    <t>inputdata!</t>
  </si>
  <si>
    <t>Sum  (total)</t>
  </si>
  <si>
    <t>NHS Tayside</t>
  </si>
  <si>
    <t>For information on how the Scottish Government (SG) plans to monitor NHS Boards’ performance within A&amp;E Services, please see the NHS Local Delivery Plan standards.</t>
  </si>
  <si>
    <t>HB Treatment Description</t>
  </si>
  <si>
    <t>NHS Western Isles</t>
  </si>
  <si>
    <t>NHS Dumfries &amp; Galloway</t>
  </si>
  <si>
    <t>NHS Shetland</t>
  </si>
  <si>
    <t>Sum(under 4 tot)</t>
  </si>
  <si>
    <t>NHS Scotland</t>
  </si>
  <si>
    <t>Selected</t>
  </si>
  <si>
    <t>ED_Comparison Input</t>
  </si>
  <si>
    <t>Board_Comparison</t>
  </si>
  <si>
    <t>Number of Attendances</t>
  </si>
  <si>
    <t>Number Meeting Target</t>
  </si>
  <si>
    <t>1) This document is a Official Statistics Publication.</t>
  </si>
  <si>
    <t>* Data are given for sites providing ED services in NHS Scotland</t>
  </si>
  <si>
    <t>A111H</t>
  </si>
  <si>
    <t>A210H</t>
  </si>
  <si>
    <t>B120H</t>
  </si>
  <si>
    <t>Y104H</t>
  </si>
  <si>
    <t>Y144H</t>
  </si>
  <si>
    <t>F704H</t>
  </si>
  <si>
    <t>V217H</t>
  </si>
  <si>
    <t>N101H</t>
  </si>
  <si>
    <t>N121H</t>
  </si>
  <si>
    <t>N411H</t>
  </si>
  <si>
    <t>C313H</t>
  </si>
  <si>
    <t>C418H</t>
  </si>
  <si>
    <t>G107H</t>
  </si>
  <si>
    <t>G405H</t>
  </si>
  <si>
    <t>G513H</t>
  </si>
  <si>
    <t>C121H</t>
  </si>
  <si>
    <t>H103H</t>
  </si>
  <si>
    <t>H202H</t>
  </si>
  <si>
    <t>H212H</t>
  </si>
  <si>
    <t>L106H</t>
  </si>
  <si>
    <t>L302H</t>
  </si>
  <si>
    <t>L308H</t>
  </si>
  <si>
    <t>S225H</t>
  </si>
  <si>
    <t>S308H</t>
  </si>
  <si>
    <t>S314H</t>
  </si>
  <si>
    <t>R101H</t>
  </si>
  <si>
    <t>Z102H</t>
  </si>
  <si>
    <t>T101H</t>
  </si>
  <si>
    <t>T202H</t>
  </si>
  <si>
    <t>W107H</t>
  </si>
  <si>
    <t>Emergency Department: attendance and time in department by week</t>
  </si>
  <si>
    <t>NHS Board</t>
  </si>
  <si>
    <t>Emergency Department activity: weekly attendances and time in department by NHS board</t>
  </si>
  <si>
    <t>Emergency Department activity: weekly attendances and time in department by location of treatment</t>
  </si>
  <si>
    <t>Location of Treatment</t>
  </si>
  <si>
    <t>ED Comparison</t>
  </si>
  <si>
    <t>UNIVERSITY HOSPITAL CROSSHOUSE</t>
  </si>
  <si>
    <t>UNIVERSITY HOSPITAL AYR</t>
  </si>
  <si>
    <t>BORDERS GENERAL HOSPITAL</t>
  </si>
  <si>
    <t>DUMFRIES &amp; GALLOWAY ROYAL INFIRMARY</t>
  </si>
  <si>
    <t>GALLOWAY COMMUNITY HOSPITAL</t>
  </si>
  <si>
    <t>VICTORIA HOSPITAL</t>
  </si>
  <si>
    <t>FORTH VALLEY ROYAL HOSPITAL</t>
  </si>
  <si>
    <t>ABERDEEN ROYAL INFIRMARY</t>
  </si>
  <si>
    <t>ROYAL ABERDEEN CHILDREN'S HOSPITAL</t>
  </si>
  <si>
    <t>DR GRAY'S HOSPITAL</t>
  </si>
  <si>
    <t>INVERCLYDE ROYAL HOSPITAL</t>
  </si>
  <si>
    <t>ROYAL ALEXANDRA HOSPITAL</t>
  </si>
  <si>
    <t>GLASGOW ROYAL INFIRMARY</t>
  </si>
  <si>
    <t>QUEEN ELIZABETH UNIVERSITY HOSPITAL</t>
  </si>
  <si>
    <t>ROYAL HOSPITAL FOR CHILDREN</t>
  </si>
  <si>
    <t>LORN &amp; ISLANDS HOSPITAL</t>
  </si>
  <si>
    <t>CAITHNESS GENERAL HOSPITAL</t>
  </si>
  <si>
    <t>RAIGMORE HOSPITAL</t>
  </si>
  <si>
    <t>BELFORD HOSPITAL</t>
  </si>
  <si>
    <t>MONKLANDS DISTRICT GENERAL HOSPITAL</t>
  </si>
  <si>
    <t>HAIRMYRES HOSPITAL</t>
  </si>
  <si>
    <t>WISHAW GENERAL HOSPITAL</t>
  </si>
  <si>
    <t>ROYAL HOSPITAL FOR SICK CHILDREN (EDINBURGH)</t>
  </si>
  <si>
    <t>ST JOHN'S HOSPITAL</t>
  </si>
  <si>
    <t>ROYAL INFIRMARY OF EDINBURGH AT LITTLE FRANCE</t>
  </si>
  <si>
    <t>BALFOUR HOSPITAL</t>
  </si>
  <si>
    <t>GILBERT BAIN HOSPITAL</t>
  </si>
  <si>
    <t>NINEWELLS HOSPITAL</t>
  </si>
  <si>
    <t>PERTH ROYAL INFIRMARY</t>
  </si>
  <si>
    <t>WESTERN ISLES HOSPITAL</t>
  </si>
  <si>
    <t>Dumfries &amp; Galloway Royal Infirmary</t>
  </si>
  <si>
    <t>Queen Elizabeth University Hospital</t>
  </si>
  <si>
    <t>Royal Hospital for Children</t>
  </si>
  <si>
    <t>Week ending:</t>
  </si>
  <si>
    <t>Week number:</t>
  </si>
  <si>
    <t>Royal Hospital For Children</t>
  </si>
  <si>
    <t>Royal Hospital For Sick Children (Edinburgh)</t>
  </si>
  <si>
    <t>Royal Infirmary Of Edinburgh At Little France</t>
  </si>
  <si>
    <t>ED comparison sheet</t>
  </si>
  <si>
    <t>inputdataWeek!</t>
  </si>
  <si>
    <t>Weekly Input</t>
  </si>
  <si>
    <t>Week Number:</t>
  </si>
  <si>
    <t>Source</t>
  </si>
  <si>
    <t xml:space="preserve">Historic figures are refreshed monthly from ISD's validated A&amp;E datamart.   </t>
  </si>
  <si>
    <t>2) This document only includes 'New' and 'Unplanned Return' attendances at Emergency Departments (ED), i.e. excludes those who are 'Recall' or 'Planned Return'.</t>
  </si>
  <si>
    <t xml:space="preserve">Emergency Department Activity and Waiting Times: </t>
  </si>
  <si>
    <t>Weekly Statistics</t>
  </si>
  <si>
    <t xml:space="preserve">Latest data available is for week ending: </t>
  </si>
  <si>
    <t xml:space="preserve">&lt;&lt; ISD's A&amp;E datamart  </t>
  </si>
  <si>
    <t xml:space="preserve"> Weekly extract &gt;&gt;</t>
  </si>
  <si>
    <t xml:space="preserve">Data from ISD's A&amp;E datamart up to: </t>
  </si>
  <si>
    <t>Data for weeks ending Sunday</t>
  </si>
  <si>
    <t>3) There are 93 locations providing A&amp;E services across Scotland. Of these, 30 are classed as EDs - larger A&amp;E services that typically provide a 24 hour consultant led service. The 30 EDs are responsible for more than 8 out of every 10 A&amp;E attendances, 19 out of 20 breaches of the four hour waiting time standard, and 19 out of 20 admissions from A&amp;E to hospital.</t>
  </si>
  <si>
    <t>4) A National Statistics publication on A&amp;E Activity and Waiting Times is released on the first Tuesday of every month. The statistics in the monthly publication cover attendances to all A&amp;E services in Scotland and are derived from the A&amp;E datamart which includes more detailed information. These statistics are subject to a higher level of quality assurance than the weekly statistics; however, there is good agreement between the two data sources. A comparison can be found online at Emergency Care - Statistics.</t>
  </si>
  <si>
    <t>5) Since 2007, the national standard for A&amp;E waiting times is that new and unplanned return attendances at an A&amp;E service should be seen and then admitted, transferred or discharged within four hours.  This standard applies to all areas of emergency care such as EDs, assessment units, minor injury units, community hospitals, anywhere where emergency care type activity takes place.</t>
  </si>
  <si>
    <t>6) The waiting time is defined as the time of arrival until the time of discharge, admission or transfer.</t>
  </si>
  <si>
    <t xml:space="preserve">Trend in weekly attendances, and patients spending 4, 8 and 12 hours in Emergency Departments by NHS board of treatment and Emergency Department. </t>
  </si>
  <si>
    <t>Week Ending</t>
  </si>
  <si>
    <t>Attendance &gt;4Hrs</t>
  </si>
  <si>
    <t>% within 4Hrs</t>
  </si>
  <si>
    <t>Attendance &gt;8Hrs</t>
  </si>
  <si>
    <t>% within 8Hrs</t>
  </si>
  <si>
    <t>% within 12Hrs</t>
  </si>
  <si>
    <t>Attendance &gt;12Hrs</t>
  </si>
  <si>
    <t>Trend</t>
  </si>
  <si>
    <t>inputdataWeek</t>
  </si>
  <si>
    <t>inputData</t>
  </si>
  <si>
    <t>Overview</t>
  </si>
  <si>
    <t>Overview data NHS Boards and NHS Scotland.</t>
  </si>
  <si>
    <t>% within 8 hours</t>
  </si>
  <si>
    <t>% within 12 hours</t>
  </si>
  <si>
    <t>ISD A&amp;E Datamart</t>
  </si>
  <si>
    <t>Weekly aggregate data from automated submissions by NHS Boards.</t>
  </si>
  <si>
    <t>Weekly aggregate data</t>
  </si>
  <si>
    <t>A</t>
  </si>
  <si>
    <t>B</t>
  </si>
  <si>
    <t>Y</t>
  </si>
  <si>
    <t>F</t>
  </si>
  <si>
    <t>V</t>
  </si>
  <si>
    <t>N</t>
  </si>
  <si>
    <t>G</t>
  </si>
  <si>
    <t>H</t>
  </si>
  <si>
    <t>L</t>
  </si>
  <si>
    <t>S</t>
  </si>
  <si>
    <t>R</t>
  </si>
  <si>
    <t>Z</t>
  </si>
  <si>
    <t>T</t>
  </si>
  <si>
    <t>W</t>
  </si>
  <si>
    <t>$D:$D</t>
  </si>
  <si>
    <t>$F:$F</t>
  </si>
  <si>
    <t>NHSScotland</t>
  </si>
  <si>
    <t>Week_ending</t>
  </si>
  <si>
    <t>HB_Cypher</t>
  </si>
  <si>
    <t>HB_Treatment_Description</t>
  </si>
  <si>
    <t>Treatment_Location_Name</t>
  </si>
  <si>
    <t>Number_of_Attendances</t>
  </si>
  <si>
    <t>Number_Meeting_Target</t>
  </si>
  <si>
    <t>Treatment_Location_Code</t>
  </si>
  <si>
    <t xml:space="preserve">Weekly attendances, and patients spending 4, 8 and 12 hours in Emergency Departments by NHS Board. </t>
  </si>
  <si>
    <t>Weekly attendances, and patients spending 4, 8 and 12 hours in Emergency Departments by Emergency Department.</t>
  </si>
  <si>
    <t>AttendanceOver8hrs</t>
  </si>
  <si>
    <t>AttendanceOver4hrs</t>
  </si>
  <si>
    <t>AttendanceOver12hrs</t>
  </si>
  <si>
    <t>25-Dec-2016</t>
  </si>
  <si>
    <t>Input data from ISD's monthly updated A&amp;E datamart, data from weeks ending 08/11/2015 to 27/11/2016.</t>
  </si>
  <si>
    <t>Input data from weekly extract, data from weeks ending 04/12/2016 to 25/12/2016.</t>
  </si>
</sst>
</file>

<file path=xl/styles.xml><?xml version="1.0" encoding="utf-8"?>
<styleSheet xmlns="http://schemas.openxmlformats.org/spreadsheetml/2006/main">
  <numFmts count="6">
    <numFmt numFmtId="44" formatCode="_-&quot;£&quot;* #,##0.00_-;\-&quot;£&quot;* #,##0.00_-;_-&quot;£&quot;* &quot;-&quot;??_-;_-@_-"/>
    <numFmt numFmtId="43" formatCode="_-* #,##0.00_-;\-* #,##0.00_-;_-* &quot;-&quot;??_-;_-@_-"/>
    <numFmt numFmtId="164" formatCode="0.0%"/>
    <numFmt numFmtId="165" formatCode="#\ ##0"/>
    <numFmt numFmtId="166" formatCode="[$-F800]dddd\,\ mmmm\ dd\,\ yyyy"/>
    <numFmt numFmtId="167" formatCode="[$-809]dd\ mmmm\ yyyy;@"/>
  </numFmts>
  <fonts count="38">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0"/>
      <name val="Arial"/>
      <family val="2"/>
    </font>
    <font>
      <u/>
      <sz val="10"/>
      <color indexed="12"/>
      <name val="Arial"/>
      <family val="2"/>
    </font>
    <font>
      <b/>
      <sz val="10"/>
      <color indexed="10"/>
      <name val="Arial"/>
      <family val="2"/>
    </font>
    <font>
      <b/>
      <sz val="11"/>
      <color indexed="10"/>
      <name val="Arial"/>
      <family val="2"/>
    </font>
    <font>
      <sz val="11"/>
      <color theme="1"/>
      <name val="Calibri"/>
      <family val="2"/>
      <scheme val="minor"/>
    </font>
    <font>
      <b/>
      <sz val="11"/>
      <color theme="1"/>
      <name val="Calibri"/>
      <family val="2"/>
      <scheme val="minor"/>
    </font>
    <font>
      <b/>
      <sz val="11"/>
      <color indexed="8"/>
      <name val="Calibri"/>
      <family val="2"/>
      <scheme val="minor"/>
    </font>
    <font>
      <b/>
      <u/>
      <sz val="11"/>
      <color theme="1"/>
      <name val="Calibri"/>
      <family val="2"/>
      <scheme val="minor"/>
    </font>
    <font>
      <sz val="10"/>
      <color theme="1"/>
      <name val="Arial"/>
      <family val="2"/>
    </font>
    <font>
      <b/>
      <sz val="18"/>
      <color rgb="FF002060"/>
      <name val="Arial"/>
      <family val="2"/>
    </font>
    <font>
      <sz val="8"/>
      <name val="Courier"/>
      <family val="3"/>
    </font>
    <font>
      <sz val="12"/>
      <name val="Arial"/>
      <family val="2"/>
    </font>
    <font>
      <b/>
      <sz val="10"/>
      <color theme="1"/>
      <name val="Arial"/>
      <family val="2"/>
    </font>
    <font>
      <sz val="11"/>
      <color theme="1"/>
      <name val="Arial"/>
      <family val="2"/>
    </font>
    <font>
      <b/>
      <sz val="18"/>
      <name val="Arial"/>
      <family val="2"/>
    </font>
    <font>
      <sz val="11"/>
      <name val="Arial"/>
      <family val="2"/>
    </font>
    <font>
      <b/>
      <i/>
      <sz val="11"/>
      <name val="Arial"/>
      <family val="2"/>
    </font>
    <font>
      <b/>
      <sz val="16"/>
      <color rgb="FF002060"/>
      <name val="Arial"/>
      <family val="2"/>
    </font>
    <font>
      <b/>
      <sz val="11"/>
      <name val="Arial"/>
      <family val="2"/>
    </font>
    <font>
      <b/>
      <sz val="11"/>
      <color rgb="FF002060"/>
      <name val="Arial"/>
      <family val="2"/>
    </font>
    <font>
      <u/>
      <sz val="11"/>
      <color indexed="12"/>
      <name val="Arial"/>
      <family val="2"/>
    </font>
    <font>
      <b/>
      <sz val="14"/>
      <color rgb="FF002060"/>
      <name val="Arial"/>
      <family val="2"/>
    </font>
    <font>
      <sz val="9"/>
      <name val="Arial"/>
      <family val="2"/>
    </font>
    <font>
      <b/>
      <sz val="11"/>
      <color theme="1"/>
      <name val="Arial"/>
      <family val="2"/>
    </font>
    <font>
      <b/>
      <sz val="10"/>
      <color rgb="FFFF0000"/>
      <name val="Arial"/>
      <family val="2"/>
    </font>
    <font>
      <sz val="9"/>
      <color theme="1"/>
      <name val="Arial"/>
      <family val="2"/>
    </font>
    <font>
      <sz val="9"/>
      <color rgb="FF000000"/>
      <name val="Arial"/>
      <family val="2"/>
    </font>
    <font>
      <sz val="11"/>
      <color rgb="FF000000"/>
      <name val="Calibri"/>
      <family val="2"/>
      <scheme val="minor"/>
    </font>
    <font>
      <b/>
      <sz val="11"/>
      <color rgb="FF000000"/>
      <name val="Arial"/>
      <family val="2"/>
    </font>
    <font>
      <b/>
      <sz val="14"/>
      <color rgb="FFFF0000"/>
      <name val="Arial"/>
      <family val="2"/>
    </font>
    <font>
      <sz val="9"/>
      <color rgb="FF333333"/>
      <name val="Arial"/>
      <family val="2"/>
    </font>
    <font>
      <b/>
      <sz val="11"/>
      <name val="Calibri"/>
      <family val="2"/>
      <scheme val="minor"/>
    </font>
    <font>
      <sz val="1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theme="0"/>
        <bgColor rgb="FFFFFFFF"/>
      </patternFill>
    </fill>
  </fills>
  <borders count="6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right style="thin">
        <color auto="1"/>
      </right>
      <top style="thin">
        <color auto="1"/>
      </top>
      <bottom style="medium">
        <color auto="1"/>
      </bottom>
      <diagonal/>
    </border>
    <border>
      <left/>
      <right style="thin">
        <color auto="1"/>
      </right>
      <top/>
      <bottom style="thin">
        <color auto="1"/>
      </bottom>
      <diagonal/>
    </border>
    <border>
      <left/>
      <right/>
      <top style="thin">
        <color indexed="44"/>
      </top>
      <bottom style="thin">
        <color indexed="4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auto="1"/>
      </right>
      <top style="thin">
        <color auto="1"/>
      </top>
      <bottom style="medium">
        <color auto="1"/>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auto="1"/>
      </left>
      <right/>
      <top style="medium">
        <color auto="1"/>
      </top>
      <bottom style="medium">
        <color auto="1"/>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auto="1"/>
      </top>
      <bottom style="medium">
        <color auto="1"/>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top/>
      <bottom style="medium">
        <color auto="1"/>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theme="1"/>
      </left>
      <right style="thin">
        <color theme="1"/>
      </right>
      <top style="thin">
        <color theme="1"/>
      </top>
      <bottom style="thin">
        <color theme="1"/>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theme="1"/>
      </left>
      <right style="thin">
        <color theme="1"/>
      </right>
      <top/>
      <bottom style="thin">
        <color theme="1"/>
      </bottom>
      <diagonal/>
    </border>
    <border>
      <left style="thin">
        <color indexed="64"/>
      </left>
      <right/>
      <top style="thin">
        <color indexed="64"/>
      </top>
      <bottom style="thin">
        <color indexed="64"/>
      </bottom>
      <diagonal/>
    </border>
    <border>
      <left style="medium">
        <color indexed="64"/>
      </left>
      <right/>
      <top/>
      <bottom/>
      <diagonal/>
    </border>
    <border>
      <left style="thin">
        <color auto="1"/>
      </left>
      <right/>
      <top/>
      <bottom style="thin">
        <color auto="1"/>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style="thin">
        <color theme="1"/>
      </top>
      <bottom style="medium">
        <color indexed="64"/>
      </bottom>
      <diagonal/>
    </border>
    <border>
      <left style="thin">
        <color theme="1"/>
      </left>
      <right style="thin">
        <color theme="1"/>
      </right>
      <top style="thin">
        <color theme="1"/>
      </top>
      <bottom style="medium">
        <color theme="1"/>
      </bottom>
      <diagonal/>
    </border>
    <border>
      <left/>
      <right style="thin">
        <color indexed="64"/>
      </right>
      <top style="thin">
        <color indexed="64"/>
      </top>
      <bottom style="medium">
        <color indexed="64"/>
      </bottom>
      <diagonal/>
    </border>
  </borders>
  <cellStyleXfs count="30">
    <xf numFmtId="0" fontId="0" fillId="0" borderId="0"/>
    <xf numFmtId="44" fontId="9"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15" fillId="0" borderId="0"/>
    <xf numFmtId="0" fontId="4" fillId="0" borderId="0"/>
    <xf numFmtId="0" fontId="4" fillId="0" borderId="0"/>
    <xf numFmtId="0" fontId="13" fillId="0" borderId="0"/>
    <xf numFmtId="43" fontId="4" fillId="0" borderId="0" applyFont="0" applyFill="0" applyBorder="0" applyAlignment="0" applyProtection="0"/>
    <xf numFmtId="43" fontId="4"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4" fillId="0" borderId="0" applyNumberFormat="0" applyFill="0" applyBorder="0" applyAlignment="0" applyProtection="0"/>
    <xf numFmtId="0" fontId="4" fillId="0" borderId="0"/>
    <xf numFmtId="0" fontId="15" fillId="0" borderId="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6" fillId="0" borderId="20">
      <alignment horizontal="right" vertical="center"/>
    </xf>
    <xf numFmtId="0" fontId="16" fillId="0" borderId="20">
      <alignment vertical="center"/>
    </xf>
    <xf numFmtId="9" fontId="9" fillId="0" borderId="0" applyFont="0" applyFill="0" applyBorder="0" applyAlignment="0" applyProtection="0"/>
  </cellStyleXfs>
  <cellXfs count="294">
    <xf numFmtId="0" fontId="0" fillId="0" borderId="0" xfId="0"/>
    <xf numFmtId="0" fontId="5" fillId="2" borderId="0" xfId="3" applyFont="1" applyFill="1" applyBorder="1" applyAlignment="1">
      <alignment vertical="center"/>
    </xf>
    <xf numFmtId="0" fontId="0" fillId="0" borderId="0" xfId="0" applyFill="1" applyBorder="1"/>
    <xf numFmtId="0" fontId="5" fillId="0" borderId="0" xfId="3" applyFont="1" applyFill="1" applyBorder="1" applyAlignment="1">
      <alignment vertical="center"/>
    </xf>
    <xf numFmtId="0" fontId="0" fillId="0" borderId="0" xfId="0" applyFill="1"/>
    <xf numFmtId="0" fontId="14" fillId="0" borderId="0" xfId="0" applyFont="1" applyFill="1"/>
    <xf numFmtId="0" fontId="0" fillId="0" borderId="0" xfId="0" applyFill="1" applyAlignment="1">
      <alignment horizontal="center"/>
    </xf>
    <xf numFmtId="0" fontId="0" fillId="0" borderId="5" xfId="0" applyFill="1" applyBorder="1" applyAlignment="1">
      <alignment horizontal="center" wrapText="1"/>
    </xf>
    <xf numFmtId="0" fontId="0" fillId="0" borderId="29" xfId="0" applyFill="1" applyBorder="1" applyAlignment="1">
      <alignment horizontal="center" wrapText="1"/>
    </xf>
    <xf numFmtId="0" fontId="0" fillId="0" borderId="11" xfId="0" applyFill="1" applyBorder="1" applyAlignment="1">
      <alignment horizontal="center" wrapText="1"/>
    </xf>
    <xf numFmtId="0" fontId="10" fillId="0" borderId="0" xfId="0" applyFont="1" applyFill="1"/>
    <xf numFmtId="0" fontId="10" fillId="0" borderId="0" xfId="0" applyFont="1" applyFill="1" applyAlignment="1"/>
    <xf numFmtId="0" fontId="12" fillId="0" borderId="0" xfId="0" applyFont="1" applyFill="1" applyAlignment="1">
      <alignment horizontal="left"/>
    </xf>
    <xf numFmtId="14" fontId="0" fillId="0" borderId="22" xfId="0" applyNumberFormat="1" applyFill="1" applyBorder="1" applyAlignment="1">
      <alignment horizontal="center"/>
    </xf>
    <xf numFmtId="14" fontId="0" fillId="0" borderId="22" xfId="0" applyNumberFormat="1" applyFill="1" applyBorder="1" applyAlignment="1">
      <alignment horizontal="left" wrapText="1"/>
    </xf>
    <xf numFmtId="49" fontId="11" fillId="0" borderId="0" xfId="0" applyNumberFormat="1" applyFont="1" applyFill="1" applyBorder="1" applyAlignment="1">
      <alignment horizontal="left"/>
    </xf>
    <xf numFmtId="0" fontId="0" fillId="0" borderId="8" xfId="0" applyFill="1" applyBorder="1" applyAlignment="1">
      <alignment horizontal="center"/>
    </xf>
    <xf numFmtId="0" fontId="0" fillId="0" borderId="8" xfId="0" applyFill="1" applyBorder="1" applyAlignment="1">
      <alignment horizontal="left" wrapText="1"/>
    </xf>
    <xf numFmtId="0" fontId="10" fillId="0" borderId="0" xfId="0" applyFont="1" applyFill="1" applyAlignment="1">
      <alignment horizontal="left"/>
    </xf>
    <xf numFmtId="0" fontId="0" fillId="0" borderId="22" xfId="0" applyFill="1" applyBorder="1" applyAlignment="1">
      <alignment horizontal="center"/>
    </xf>
    <xf numFmtId="0" fontId="0" fillId="0" borderId="22" xfId="0" applyFill="1" applyBorder="1" applyAlignment="1">
      <alignment horizontal="left" wrapText="1"/>
    </xf>
    <xf numFmtId="0" fontId="0" fillId="0" borderId="24" xfId="0" applyFill="1" applyBorder="1" applyAlignment="1">
      <alignment horizontal="center"/>
    </xf>
    <xf numFmtId="0" fontId="0" fillId="0" borderId="24" xfId="0" applyFill="1" applyBorder="1" applyAlignment="1">
      <alignment horizontal="left" wrapText="1"/>
    </xf>
    <xf numFmtId="0" fontId="0" fillId="0" borderId="25" xfId="0" applyFill="1" applyBorder="1" applyAlignment="1">
      <alignment horizontal="center"/>
    </xf>
    <xf numFmtId="0" fontId="0" fillId="0" borderId="25" xfId="0" applyFill="1" applyBorder="1" applyAlignment="1">
      <alignment horizontal="left" wrapText="1"/>
    </xf>
    <xf numFmtId="0" fontId="0" fillId="0" borderId="0" xfId="0" applyFill="1" applyAlignment="1">
      <alignment wrapText="1"/>
    </xf>
    <xf numFmtId="0" fontId="10" fillId="0" borderId="9" xfId="0" applyFont="1" applyFill="1" applyBorder="1" applyAlignment="1">
      <alignment wrapText="1"/>
    </xf>
    <xf numFmtId="0" fontId="10" fillId="0" borderId="4" xfId="0" applyFont="1" applyFill="1" applyBorder="1" applyAlignment="1">
      <alignment wrapText="1"/>
    </xf>
    <xf numFmtId="0" fontId="0" fillId="0" borderId="28" xfId="0" applyFill="1" applyBorder="1" applyAlignment="1">
      <alignment wrapText="1"/>
    </xf>
    <xf numFmtId="0" fontId="0" fillId="0" borderId="4" xfId="0" applyFill="1" applyBorder="1" applyAlignment="1">
      <alignment wrapText="1"/>
    </xf>
    <xf numFmtId="0" fontId="0" fillId="0" borderId="9" xfId="0" applyFill="1" applyBorder="1" applyAlignment="1">
      <alignment wrapText="1"/>
    </xf>
    <xf numFmtId="0" fontId="0" fillId="0" borderId="1" xfId="0" applyFill="1" applyBorder="1" applyAlignment="1">
      <alignment wrapText="1"/>
    </xf>
    <xf numFmtId="0" fontId="0" fillId="0" borderId="31" xfId="0" applyFill="1" applyBorder="1" applyAlignment="1">
      <alignment wrapText="1"/>
    </xf>
    <xf numFmtId="0" fontId="10" fillId="0" borderId="28" xfId="0" applyFont="1" applyFill="1" applyBorder="1" applyAlignment="1">
      <alignment wrapText="1"/>
    </xf>
    <xf numFmtId="0" fontId="19" fillId="0" borderId="0" xfId="4" applyFont="1" applyFill="1" applyBorder="1" applyAlignment="1">
      <alignment horizontal="left" vertical="center"/>
    </xf>
    <xf numFmtId="0" fontId="20" fillId="0" borderId="0" xfId="4" applyFont="1" applyFill="1" applyBorder="1" applyAlignment="1">
      <alignment vertical="center"/>
    </xf>
    <xf numFmtId="0" fontId="21" fillId="0" borderId="0" xfId="5" applyFont="1" applyFill="1" applyAlignment="1">
      <alignment horizontal="right" vertical="center" wrapText="1"/>
    </xf>
    <xf numFmtId="0" fontId="8" fillId="0" borderId="0" xfId="4" applyFont="1" applyFill="1" applyBorder="1" applyAlignment="1">
      <alignment vertical="center" wrapText="1"/>
    </xf>
    <xf numFmtId="0" fontId="20" fillId="0" borderId="0" xfId="6" applyFont="1" applyFill="1" applyAlignment="1">
      <alignment vertical="center"/>
    </xf>
    <xf numFmtId="0" fontId="8" fillId="0" borderId="0" xfId="6" applyFont="1" applyFill="1" applyBorder="1" applyAlignment="1">
      <alignment vertical="center"/>
    </xf>
    <xf numFmtId="0" fontId="21" fillId="0" borderId="0" xfId="6" applyFont="1" applyFill="1" applyAlignment="1">
      <alignment horizontal="left" vertical="center" wrapText="1"/>
    </xf>
    <xf numFmtId="0" fontId="20" fillId="0" borderId="0" xfId="6" applyFont="1" applyFill="1" applyAlignment="1">
      <alignment horizontal="left" vertical="center"/>
    </xf>
    <xf numFmtId="0" fontId="24" fillId="0" borderId="0" xfId="1" applyNumberFormat="1" applyFont="1" applyFill="1" applyBorder="1" applyAlignment="1">
      <alignment vertical="center"/>
    </xf>
    <xf numFmtId="0" fontId="23" fillId="0" borderId="0" xfId="6" applyFont="1" applyFill="1" applyBorder="1" applyAlignment="1">
      <alignment vertical="top"/>
    </xf>
    <xf numFmtId="0" fontId="20" fillId="0" borderId="0" xfId="4" applyFont="1" applyFill="1" applyBorder="1" applyAlignment="1">
      <alignment vertical="top"/>
    </xf>
    <xf numFmtId="0" fontId="25" fillId="0" borderId="0" xfId="2" applyFont="1" applyFill="1" applyAlignment="1" applyProtection="1">
      <alignment horizontal="left" vertical="top"/>
    </xf>
    <xf numFmtId="0" fontId="20" fillId="0" borderId="0" xfId="6" applyFont="1" applyFill="1" applyBorder="1" applyAlignment="1">
      <alignment vertical="center"/>
    </xf>
    <xf numFmtId="0" fontId="23" fillId="0" borderId="0" xfId="4" applyFont="1" applyFill="1" applyBorder="1" applyAlignment="1">
      <alignment vertical="center"/>
    </xf>
    <xf numFmtId="0" fontId="26" fillId="0" borderId="0" xfId="1" applyNumberFormat="1" applyFont="1" applyFill="1" applyBorder="1" applyAlignment="1">
      <alignment vertical="center"/>
    </xf>
    <xf numFmtId="0" fontId="4" fillId="0" borderId="0" xfId="6" applyFont="1" applyFill="1" applyBorder="1" applyAlignment="1">
      <alignment vertical="top"/>
    </xf>
    <xf numFmtId="0" fontId="4" fillId="0" borderId="0" xfId="4" applyFont="1" applyFill="1" applyBorder="1" applyAlignment="1">
      <alignment vertical="center"/>
    </xf>
    <xf numFmtId="0" fontId="7" fillId="0" borderId="0" xfId="5" applyFont="1" applyFill="1" applyBorder="1" applyAlignment="1">
      <alignment vertical="center"/>
    </xf>
    <xf numFmtId="0" fontId="18" fillId="0" borderId="0" xfId="0" applyFont="1" applyFill="1" applyAlignment="1">
      <alignment vertical="center"/>
    </xf>
    <xf numFmtId="0" fontId="22" fillId="0" borderId="0" xfId="1" applyNumberFormat="1" applyFont="1" applyFill="1" applyBorder="1" applyAlignment="1">
      <alignment horizontal="left" vertical="center"/>
    </xf>
    <xf numFmtId="0" fontId="5" fillId="0" borderId="0" xfId="5" applyFont="1" applyFill="1" applyAlignment="1">
      <alignment horizontal="right" vertical="center"/>
    </xf>
    <xf numFmtId="0" fontId="4" fillId="0" borderId="0" xfId="3" applyFont="1" applyFill="1" applyAlignment="1">
      <alignment vertical="center"/>
    </xf>
    <xf numFmtId="0" fontId="4" fillId="0" borderId="0" xfId="3" applyFont="1" applyFill="1" applyBorder="1" applyAlignment="1">
      <alignment vertical="center"/>
    </xf>
    <xf numFmtId="0" fontId="18" fillId="0" borderId="0" xfId="0" applyFont="1" applyFill="1" applyBorder="1" applyAlignment="1">
      <alignment vertical="center"/>
    </xf>
    <xf numFmtId="0" fontId="23" fillId="0" borderId="1" xfId="0" applyFont="1" applyFill="1" applyBorder="1" applyAlignment="1">
      <alignment vertical="center"/>
    </xf>
    <xf numFmtId="0" fontId="4" fillId="0" borderId="2" xfId="0" applyFont="1" applyFill="1" applyBorder="1" applyAlignment="1">
      <alignment vertical="center"/>
    </xf>
    <xf numFmtId="0" fontId="4" fillId="0" borderId="3" xfId="0" applyFont="1" applyFill="1" applyBorder="1" applyAlignment="1">
      <alignment vertical="center"/>
    </xf>
    <xf numFmtId="0" fontId="4" fillId="0" borderId="30" xfId="0" applyFont="1" applyFill="1" applyBorder="1" applyAlignment="1">
      <alignment vertical="center"/>
    </xf>
    <xf numFmtId="0" fontId="5" fillId="0" borderId="1" xfId="0" applyFont="1" applyFill="1" applyBorder="1" applyAlignment="1">
      <alignment vertical="center"/>
    </xf>
    <xf numFmtId="0" fontId="22" fillId="2" borderId="0" xfId="1" applyNumberFormat="1" applyFont="1" applyFill="1" applyBorder="1" applyAlignment="1">
      <alignment horizontal="left"/>
    </xf>
    <xf numFmtId="0" fontId="18" fillId="0" borderId="0" xfId="0" applyFont="1"/>
    <xf numFmtId="0" fontId="28" fillId="0" borderId="0" xfId="0" applyFont="1"/>
    <xf numFmtId="0" fontId="18" fillId="0" borderId="0" xfId="0" applyFont="1" applyBorder="1"/>
    <xf numFmtId="0" fontId="18" fillId="0" borderId="0" xfId="0" applyFont="1" applyAlignment="1">
      <alignment horizontal="right"/>
    </xf>
    <xf numFmtId="165" fontId="18" fillId="0" borderId="0" xfId="0" applyNumberFormat="1" applyFont="1"/>
    <xf numFmtId="164" fontId="3" fillId="0" borderId="26" xfId="0" applyNumberFormat="1" applyFont="1" applyBorder="1" applyAlignment="1">
      <alignment horizontal="right"/>
    </xf>
    <xf numFmtId="164" fontId="3" fillId="0" borderId="18" xfId="0" applyNumberFormat="1" applyFont="1" applyBorder="1" applyAlignment="1">
      <alignment horizontal="right"/>
    </xf>
    <xf numFmtId="3" fontId="3" fillId="0" borderId="22" xfId="0" applyNumberFormat="1" applyFont="1" applyFill="1" applyBorder="1" applyAlignment="1">
      <alignment horizontal="right" vertical="center"/>
    </xf>
    <xf numFmtId="9" fontId="18" fillId="0" borderId="0" xfId="29" applyFont="1"/>
    <xf numFmtId="0" fontId="29" fillId="0" borderId="0" xfId="3" applyFont="1" applyFill="1" applyBorder="1" applyAlignment="1">
      <alignment vertical="center"/>
    </xf>
    <xf numFmtId="3" fontId="3" fillId="0" borderId="8" xfId="0" applyNumberFormat="1" applyFont="1" applyBorder="1" applyAlignment="1">
      <alignment horizontal="right"/>
    </xf>
    <xf numFmtId="3" fontId="3" fillId="0" borderId="19" xfId="0" applyNumberFormat="1" applyFont="1" applyBorder="1" applyAlignment="1">
      <alignment horizontal="right"/>
    </xf>
    <xf numFmtId="3" fontId="3" fillId="0" borderId="16" xfId="0" applyNumberFormat="1" applyFont="1" applyBorder="1" applyAlignment="1">
      <alignment horizontal="right"/>
    </xf>
    <xf numFmtId="3" fontId="3" fillId="0" borderId="17" xfId="0" applyNumberFormat="1" applyFont="1" applyBorder="1" applyAlignment="1">
      <alignment horizontal="right"/>
    </xf>
    <xf numFmtId="3" fontId="3" fillId="0" borderId="10" xfId="0" applyNumberFormat="1" applyFont="1" applyBorder="1" applyAlignment="1">
      <alignment horizontal="right"/>
    </xf>
    <xf numFmtId="0" fontId="17" fillId="0" borderId="0" xfId="0" applyFont="1" applyFill="1" applyAlignment="1">
      <alignment horizontal="right" vertical="center"/>
    </xf>
    <xf numFmtId="0" fontId="5" fillId="0" borderId="0" xfId="0" applyFont="1" applyAlignment="1">
      <alignment horizontal="right"/>
    </xf>
    <xf numFmtId="0" fontId="18" fillId="0" borderId="0" xfId="0" applyFont="1" applyFill="1" applyBorder="1"/>
    <xf numFmtId="166" fontId="0" fillId="0" borderId="0" xfId="0" applyNumberFormat="1" applyFill="1"/>
    <xf numFmtId="0" fontId="22" fillId="0" borderId="0" xfId="1" applyNumberFormat="1" applyFont="1" applyFill="1" applyBorder="1" applyAlignment="1">
      <alignment horizontal="left" vertical="center"/>
    </xf>
    <xf numFmtId="3" fontId="18" fillId="0" borderId="0" xfId="0" applyNumberFormat="1" applyFont="1"/>
    <xf numFmtId="0" fontId="0" fillId="0" borderId="37" xfId="0" applyFill="1" applyBorder="1"/>
    <xf numFmtId="0" fontId="0" fillId="0" borderId="16" xfId="0" applyFill="1" applyBorder="1"/>
    <xf numFmtId="0" fontId="10" fillId="0" borderId="36" xfId="0" applyFont="1" applyFill="1" applyBorder="1"/>
    <xf numFmtId="3" fontId="3" fillId="0" borderId="8" xfId="0" applyNumberFormat="1" applyFont="1" applyFill="1" applyBorder="1" applyAlignment="1">
      <alignment horizontal="right" vertical="center"/>
    </xf>
    <xf numFmtId="3" fontId="17" fillId="0" borderId="10" xfId="0" applyNumberFormat="1" applyFont="1" applyFill="1" applyBorder="1" applyAlignment="1">
      <alignment horizontal="right" vertical="center"/>
    </xf>
    <xf numFmtId="3" fontId="3" fillId="0" borderId="23" xfId="0" applyNumberFormat="1" applyFont="1" applyFill="1" applyBorder="1" applyAlignment="1">
      <alignment horizontal="right" vertical="center"/>
    </xf>
    <xf numFmtId="3" fontId="3" fillId="0" borderId="21" xfId="0" applyNumberFormat="1" applyFont="1" applyFill="1" applyBorder="1" applyAlignment="1">
      <alignment horizontal="right" vertical="center"/>
    </xf>
    <xf numFmtId="3" fontId="17" fillId="0" borderId="11" xfId="0" applyNumberFormat="1" applyFont="1" applyFill="1" applyBorder="1" applyAlignment="1">
      <alignment horizontal="right" vertical="center"/>
    </xf>
    <xf numFmtId="0" fontId="30" fillId="0" borderId="0" xfId="0" applyFont="1" applyFill="1"/>
    <xf numFmtId="0" fontId="30" fillId="0" borderId="0" xfId="0" applyFont="1" applyFill="1" applyAlignment="1">
      <alignment horizontal="right"/>
    </xf>
    <xf numFmtId="0" fontId="18" fillId="0" borderId="0" xfId="0" applyFont="1" applyFill="1" applyBorder="1" applyAlignment="1">
      <alignment horizontal="left"/>
    </xf>
    <xf numFmtId="3" fontId="4" fillId="0" borderId="0" xfId="3" applyNumberFormat="1" applyFont="1" applyFill="1" applyBorder="1" applyAlignment="1">
      <alignment vertical="center"/>
    </xf>
    <xf numFmtId="3" fontId="3" fillId="0" borderId="7" xfId="0" applyNumberFormat="1" applyFont="1" applyFill="1" applyBorder="1" applyAlignment="1">
      <alignment horizontal="right" vertical="center"/>
    </xf>
    <xf numFmtId="0" fontId="8" fillId="0" borderId="0" xfId="4" applyFont="1" applyFill="1" applyBorder="1" applyAlignment="1">
      <alignment horizontal="left" vertical="center" wrapText="1"/>
    </xf>
    <xf numFmtId="49" fontId="23" fillId="0" borderId="38" xfId="4" applyNumberFormat="1" applyFont="1" applyFill="1" applyBorder="1" applyAlignment="1">
      <alignment horizontal="center" vertical="center" wrapText="1"/>
    </xf>
    <xf numFmtId="0" fontId="22" fillId="0" borderId="0" xfId="1" applyNumberFormat="1" applyFont="1" applyFill="1" applyBorder="1" applyAlignment="1">
      <alignment horizontal="left" wrapText="1"/>
    </xf>
    <xf numFmtId="3" fontId="3" fillId="0" borderId="12" xfId="0" applyNumberFormat="1" applyFont="1" applyFill="1" applyBorder="1" applyAlignment="1">
      <alignment horizontal="right" vertical="center"/>
    </xf>
    <xf numFmtId="0" fontId="22" fillId="0" borderId="0" xfId="1" applyNumberFormat="1" applyFont="1" applyFill="1" applyBorder="1" applyAlignment="1">
      <alignment horizontal="left" wrapText="1"/>
    </xf>
    <xf numFmtId="14" fontId="18" fillId="0" borderId="0" xfId="0" applyNumberFormat="1" applyFont="1" applyFill="1" applyBorder="1" applyAlignment="1">
      <alignment horizontal="left"/>
    </xf>
    <xf numFmtId="14" fontId="30" fillId="0" borderId="0" xfId="0" applyNumberFormat="1" applyFont="1" applyFill="1" applyAlignment="1">
      <alignment horizontal="left"/>
    </xf>
    <xf numFmtId="15" fontId="23" fillId="0" borderId="10" xfId="0" applyNumberFormat="1" applyFont="1" applyFill="1" applyBorder="1" applyAlignment="1">
      <alignment vertical="center"/>
    </xf>
    <xf numFmtId="0" fontId="5" fillId="0" borderId="15" xfId="0" applyFont="1" applyFill="1" applyBorder="1" applyAlignment="1">
      <alignment vertical="center"/>
    </xf>
    <xf numFmtId="0" fontId="23" fillId="0" borderId="33" xfId="0" applyFont="1" applyFill="1" applyBorder="1" applyAlignment="1">
      <alignment vertical="center"/>
    </xf>
    <xf numFmtId="0" fontId="4" fillId="0" borderId="28" xfId="0" applyFont="1" applyFill="1" applyBorder="1" applyAlignment="1">
      <alignment vertical="center"/>
    </xf>
    <xf numFmtId="0" fontId="4" fillId="0" borderId="4" xfId="0" applyFont="1" applyFill="1" applyBorder="1" applyAlignment="1">
      <alignment vertical="center"/>
    </xf>
    <xf numFmtId="0" fontId="1" fillId="0" borderId="12" xfId="15" applyFont="1" applyFill="1" applyBorder="1" applyAlignment="1">
      <alignment vertical="center"/>
    </xf>
    <xf numFmtId="164" fontId="3" fillId="0" borderId="21" xfId="0" applyNumberFormat="1" applyFont="1" applyBorder="1" applyAlignment="1">
      <alignment horizontal="right"/>
    </xf>
    <xf numFmtId="3" fontId="2" fillId="0" borderId="5" xfId="0" applyNumberFormat="1" applyFont="1" applyBorder="1" applyAlignment="1">
      <alignment horizontal="right"/>
    </xf>
    <xf numFmtId="3" fontId="2" fillId="0" borderId="14" xfId="0" applyNumberFormat="1" applyFont="1" applyBorder="1" applyAlignment="1">
      <alignment horizontal="right"/>
    </xf>
    <xf numFmtId="0" fontId="0" fillId="0" borderId="0" xfId="0" applyBorder="1"/>
    <xf numFmtId="15" fontId="23" fillId="0" borderId="11" xfId="0" applyNumberFormat="1" applyFont="1" applyFill="1" applyBorder="1" applyAlignment="1">
      <alignment vertical="center"/>
    </xf>
    <xf numFmtId="3" fontId="3" fillId="0" borderId="11" xfId="0" applyNumberFormat="1" applyFont="1" applyBorder="1" applyAlignment="1">
      <alignment horizontal="right"/>
    </xf>
    <xf numFmtId="3" fontId="3" fillId="0" borderId="39" xfId="0" applyNumberFormat="1" applyFont="1" applyBorder="1" applyAlignment="1">
      <alignment horizontal="right"/>
    </xf>
    <xf numFmtId="164" fontId="3" fillId="0" borderId="40" xfId="0" applyNumberFormat="1" applyFont="1" applyBorder="1" applyAlignment="1">
      <alignment horizontal="right"/>
    </xf>
    <xf numFmtId="0" fontId="22" fillId="0" borderId="0" xfId="1" applyNumberFormat="1" applyFont="1" applyFill="1" applyBorder="1" applyAlignment="1">
      <alignment horizontal="left" wrapText="1"/>
    </xf>
    <xf numFmtId="0" fontId="6" fillId="2" borderId="0" xfId="2" applyFill="1" applyBorder="1" applyAlignment="1" applyProtection="1">
      <alignment horizontal="right" vertical="center"/>
    </xf>
    <xf numFmtId="14" fontId="0" fillId="0" borderId="27" xfId="0" applyNumberFormat="1" applyFill="1" applyBorder="1" applyAlignment="1">
      <alignment horizontal="center"/>
    </xf>
    <xf numFmtId="0" fontId="0" fillId="0" borderId="27" xfId="0" applyFill="1" applyBorder="1" applyAlignment="1">
      <alignment horizontal="center"/>
    </xf>
    <xf numFmtId="0" fontId="0" fillId="0" borderId="41" xfId="0" applyFill="1" applyBorder="1" applyAlignment="1">
      <alignment horizontal="center"/>
    </xf>
    <xf numFmtId="0" fontId="0" fillId="0" borderId="42" xfId="0" applyFill="1" applyBorder="1" applyAlignment="1">
      <alignment horizontal="center"/>
    </xf>
    <xf numFmtId="0" fontId="0" fillId="0" borderId="43" xfId="0" applyFill="1" applyBorder="1" applyAlignment="1">
      <alignment horizontal="center"/>
    </xf>
    <xf numFmtId="0" fontId="10" fillId="0" borderId="1" xfId="0" applyFont="1" applyFill="1" applyBorder="1"/>
    <xf numFmtId="0" fontId="10" fillId="0" borderId="4" xfId="0" applyFont="1" applyFill="1" applyBorder="1"/>
    <xf numFmtId="0" fontId="10" fillId="0" borderId="28" xfId="0" applyFont="1" applyFill="1" applyBorder="1"/>
    <xf numFmtId="0" fontId="4" fillId="0" borderId="12" xfId="0" applyFont="1" applyFill="1" applyBorder="1" applyAlignment="1">
      <alignment vertical="center"/>
    </xf>
    <xf numFmtId="0" fontId="1" fillId="0" borderId="3" xfId="15" applyFont="1" applyFill="1" applyBorder="1" applyAlignment="1">
      <alignment vertical="center"/>
    </xf>
    <xf numFmtId="0" fontId="25" fillId="0" borderId="0" xfId="2" applyFont="1" applyFill="1" applyBorder="1" applyAlignment="1" applyProtection="1">
      <alignment horizontal="left" vertical="top" wrapText="1"/>
    </xf>
    <xf numFmtId="0" fontId="1" fillId="0" borderId="0" xfId="0" applyFont="1"/>
    <xf numFmtId="0" fontId="5" fillId="0" borderId="44" xfId="0" applyFont="1" applyFill="1" applyBorder="1" applyAlignment="1"/>
    <xf numFmtId="0" fontId="10" fillId="0" borderId="0" xfId="0" applyFont="1"/>
    <xf numFmtId="0" fontId="29" fillId="0" borderId="0" xfId="0" applyFont="1" applyAlignment="1">
      <alignment vertical="top" wrapText="1"/>
    </xf>
    <xf numFmtId="0" fontId="10" fillId="0" borderId="0" xfId="0" applyFont="1" applyAlignment="1">
      <alignment horizontal="right"/>
    </xf>
    <xf numFmtId="0" fontId="23" fillId="0" borderId="0" xfId="4" applyFont="1" applyFill="1" applyBorder="1" applyAlignment="1">
      <alignment vertical="center" wrapText="1"/>
    </xf>
    <xf numFmtId="0" fontId="4" fillId="0" borderId="0" xfId="2" applyFont="1" applyFill="1" applyBorder="1" applyAlignment="1" applyProtection="1">
      <alignment horizontal="left" vertical="top" wrapText="1"/>
    </xf>
    <xf numFmtId="0" fontId="22" fillId="0" borderId="0" xfId="1" applyNumberFormat="1" applyFont="1" applyFill="1" applyBorder="1" applyAlignment="1">
      <alignment horizontal="left" wrapText="1"/>
    </xf>
    <xf numFmtId="0" fontId="4" fillId="0" borderId="0" xfId="4" applyFont="1" applyFill="1" applyBorder="1" applyAlignment="1">
      <alignment horizontal="left" vertical="center" wrapText="1"/>
    </xf>
    <xf numFmtId="0" fontId="18" fillId="0" borderId="0" xfId="7" applyFont="1" applyFill="1" applyAlignment="1">
      <alignment vertical="top"/>
    </xf>
    <xf numFmtId="0" fontId="25" fillId="0" borderId="0" xfId="2" applyFont="1" applyFill="1" applyBorder="1" applyAlignment="1" applyProtection="1">
      <alignment horizontal="left" vertical="top" wrapText="1"/>
    </xf>
    <xf numFmtId="0" fontId="0" fillId="0" borderId="0" xfId="0" applyAlignment="1">
      <alignment wrapText="1"/>
    </xf>
    <xf numFmtId="14" fontId="28" fillId="0" borderId="0" xfId="0" applyNumberFormat="1" applyFont="1" applyFill="1" applyBorder="1" applyAlignment="1">
      <alignment horizontal="left" wrapText="1"/>
    </xf>
    <xf numFmtId="0" fontId="33" fillId="0" borderId="0" xfId="0" applyFont="1" applyAlignment="1">
      <alignment wrapText="1"/>
    </xf>
    <xf numFmtId="0" fontId="28" fillId="0" borderId="0" xfId="0" applyFont="1" applyFill="1" applyBorder="1" applyAlignment="1">
      <alignment horizontal="left" wrapText="1"/>
    </xf>
    <xf numFmtId="0" fontId="4" fillId="0" borderId="0" xfId="2" applyFont="1" applyFill="1" applyBorder="1" applyAlignment="1" applyProtection="1">
      <alignment vertical="top" wrapText="1"/>
    </xf>
    <xf numFmtId="0" fontId="4" fillId="0" borderId="0" xfId="4" applyFont="1" applyFill="1" applyBorder="1" applyAlignment="1">
      <alignment vertical="center" wrapText="1"/>
    </xf>
    <xf numFmtId="0" fontId="4" fillId="0" borderId="0" xfId="6" applyFont="1" applyFill="1" applyBorder="1" applyAlignment="1">
      <alignment vertical="center" wrapText="1"/>
    </xf>
    <xf numFmtId="0" fontId="5" fillId="0" borderId="0" xfId="4" applyFont="1" applyFill="1" applyBorder="1" applyAlignment="1">
      <alignment vertical="center" wrapText="1"/>
    </xf>
    <xf numFmtId="0" fontId="34" fillId="0" borderId="0" xfId="4" applyFont="1" applyFill="1" applyBorder="1" applyAlignment="1">
      <alignment vertical="center"/>
    </xf>
    <xf numFmtId="167" fontId="23" fillId="0" borderId="38" xfId="4" applyNumberFormat="1" applyFont="1" applyFill="1" applyBorder="1" applyAlignment="1">
      <alignment horizontal="center" vertical="center" wrapText="1"/>
    </xf>
    <xf numFmtId="0" fontId="33" fillId="0" borderId="0" xfId="0" applyFont="1" applyBorder="1" applyAlignment="1">
      <alignment wrapText="1"/>
    </xf>
    <xf numFmtId="164" fontId="3" fillId="0" borderId="22" xfId="0" applyNumberFormat="1" applyFont="1" applyBorder="1" applyAlignment="1">
      <alignment horizontal="right"/>
    </xf>
    <xf numFmtId="3" fontId="2" fillId="0" borderId="45" xfId="0" applyNumberFormat="1" applyFont="1" applyBorder="1" applyAlignment="1">
      <alignment horizontal="right"/>
    </xf>
    <xf numFmtId="3" fontId="2" fillId="0" borderId="16" xfId="0" applyNumberFormat="1" applyFont="1" applyBorder="1" applyAlignment="1">
      <alignment horizontal="right"/>
    </xf>
    <xf numFmtId="3" fontId="3" fillId="0" borderId="45" xfId="0" applyNumberFormat="1" applyFont="1" applyBorder="1" applyAlignment="1">
      <alignment horizontal="right"/>
    </xf>
    <xf numFmtId="3" fontId="2" fillId="0" borderId="10" xfId="0" applyNumberFormat="1" applyFont="1" applyBorder="1" applyAlignment="1">
      <alignment horizontal="right"/>
    </xf>
    <xf numFmtId="0" fontId="10" fillId="0" borderId="0" xfId="0" applyFont="1" applyBorder="1"/>
    <xf numFmtId="0" fontId="30" fillId="0" borderId="0" xfId="0" applyNumberFormat="1" applyFont="1" applyFill="1"/>
    <xf numFmtId="15" fontId="23" fillId="3" borderId="10" xfId="0" applyNumberFormat="1" applyFont="1" applyFill="1" applyBorder="1" applyAlignment="1">
      <alignment vertical="center"/>
    </xf>
    <xf numFmtId="15" fontId="23" fillId="3" borderId="11" xfId="0" applyNumberFormat="1" applyFont="1" applyFill="1" applyBorder="1" applyAlignment="1">
      <alignment vertical="center"/>
    </xf>
    <xf numFmtId="15" fontId="23" fillId="3" borderId="14" xfId="0" applyNumberFormat="1" applyFont="1" applyFill="1" applyBorder="1" applyAlignment="1">
      <alignment vertical="center"/>
    </xf>
    <xf numFmtId="3" fontId="2" fillId="4" borderId="10" xfId="0" applyNumberFormat="1" applyFont="1" applyFill="1" applyBorder="1" applyAlignment="1">
      <alignment horizontal="right"/>
    </xf>
    <xf numFmtId="3" fontId="2" fillId="4" borderId="11" xfId="0" applyNumberFormat="1" applyFont="1" applyFill="1" applyBorder="1" applyAlignment="1">
      <alignment horizontal="right"/>
    </xf>
    <xf numFmtId="3" fontId="2" fillId="4" borderId="16" xfId="0" applyNumberFormat="1" applyFont="1" applyFill="1" applyBorder="1" applyAlignment="1">
      <alignment horizontal="right"/>
    </xf>
    <xf numFmtId="3" fontId="2" fillId="4" borderId="17" xfId="0" applyNumberFormat="1" applyFont="1" applyFill="1" applyBorder="1" applyAlignment="1">
      <alignment horizontal="right"/>
    </xf>
    <xf numFmtId="164" fontId="3" fillId="4" borderId="22" xfId="0" applyNumberFormat="1" applyFont="1" applyFill="1" applyBorder="1" applyAlignment="1">
      <alignment horizontal="right"/>
    </xf>
    <xf numFmtId="164" fontId="3" fillId="4" borderId="40" xfId="0" applyNumberFormat="1" applyFont="1" applyFill="1" applyBorder="1" applyAlignment="1">
      <alignment horizontal="right"/>
    </xf>
    <xf numFmtId="3" fontId="3" fillId="4" borderId="16" xfId="0" applyNumberFormat="1" applyFont="1" applyFill="1" applyBorder="1" applyAlignment="1">
      <alignment horizontal="right"/>
    </xf>
    <xf numFmtId="3" fontId="3" fillId="4" borderId="17" xfId="0" applyNumberFormat="1" applyFont="1" applyFill="1" applyBorder="1" applyAlignment="1">
      <alignment horizontal="right"/>
    </xf>
    <xf numFmtId="0" fontId="0" fillId="0" borderId="0" xfId="0" applyAlignment="1">
      <alignment horizontal="center"/>
    </xf>
    <xf numFmtId="0" fontId="28" fillId="0" borderId="0" xfId="0" applyFont="1" applyFill="1" applyBorder="1" applyAlignment="1">
      <alignment horizontal="center"/>
    </xf>
    <xf numFmtId="3" fontId="3" fillId="4" borderId="8" xfId="0" applyNumberFormat="1" applyFont="1" applyFill="1" applyBorder="1" applyAlignment="1">
      <alignment horizontal="right" vertical="center"/>
    </xf>
    <xf numFmtId="3" fontId="3" fillId="4" borderId="12" xfId="0" applyNumberFormat="1" applyFont="1" applyFill="1" applyBorder="1" applyAlignment="1">
      <alignment horizontal="right" vertical="center"/>
    </xf>
    <xf numFmtId="3" fontId="3" fillId="4" borderId="22" xfId="0" applyNumberFormat="1" applyFont="1" applyFill="1" applyBorder="1" applyAlignment="1">
      <alignment horizontal="right" vertical="center"/>
    </xf>
    <xf numFmtId="3" fontId="17" fillId="4" borderId="10" xfId="0" applyNumberFormat="1" applyFont="1" applyFill="1" applyBorder="1" applyAlignment="1">
      <alignment horizontal="right" vertical="center"/>
    </xf>
    <xf numFmtId="14" fontId="30" fillId="0" borderId="48" xfId="0" applyNumberFormat="1" applyFont="1" applyFill="1" applyBorder="1" applyAlignment="1">
      <alignment horizontal="left"/>
    </xf>
    <xf numFmtId="0" fontId="31" fillId="0" borderId="48" xfId="0" applyFont="1" applyBorder="1"/>
    <xf numFmtId="0" fontId="32" fillId="0" borderId="48" xfId="0" applyFont="1" applyBorder="1"/>
    <xf numFmtId="164" fontId="0" fillId="0" borderId="48" xfId="0" applyNumberFormat="1" applyBorder="1"/>
    <xf numFmtId="14" fontId="30" fillId="4" borderId="48" xfId="0" applyNumberFormat="1" applyFont="1" applyFill="1" applyBorder="1" applyAlignment="1">
      <alignment horizontal="left"/>
    </xf>
    <xf numFmtId="0" fontId="31" fillId="4" borderId="48" xfId="0" applyFont="1" applyFill="1" applyBorder="1"/>
    <xf numFmtId="0" fontId="32" fillId="4" borderId="48" xfId="0" applyFont="1" applyFill="1" applyBorder="1"/>
    <xf numFmtId="164" fontId="0" fillId="4" borderId="48" xfId="0" applyNumberFormat="1" applyFill="1" applyBorder="1"/>
    <xf numFmtId="0" fontId="0" fillId="0" borderId="0" xfId="0" applyBorder="1" applyAlignment="1">
      <alignment horizontal="center"/>
    </xf>
    <xf numFmtId="49" fontId="35" fillId="6" borderId="0" xfId="0" applyNumberFormat="1" applyFont="1" applyFill="1" applyBorder="1" applyAlignment="1">
      <alignment horizontal="center"/>
    </xf>
    <xf numFmtId="0" fontId="0" fillId="5" borderId="0" xfId="0" applyFill="1" applyBorder="1" applyAlignment="1">
      <alignment horizontal="center"/>
    </xf>
    <xf numFmtId="15" fontId="23" fillId="0" borderId="29" xfId="0" applyNumberFormat="1" applyFont="1" applyFill="1" applyBorder="1" applyAlignment="1">
      <alignment vertical="center"/>
    </xf>
    <xf numFmtId="3" fontId="3" fillId="0" borderId="49" xfId="0" applyNumberFormat="1" applyFont="1" applyFill="1" applyBorder="1" applyAlignment="1">
      <alignment horizontal="right" vertical="center"/>
    </xf>
    <xf numFmtId="3" fontId="3" fillId="0" borderId="50" xfId="0" applyNumberFormat="1" applyFont="1" applyFill="1" applyBorder="1" applyAlignment="1">
      <alignment horizontal="right" vertical="center"/>
    </xf>
    <xf numFmtId="3" fontId="17" fillId="0" borderId="29" xfId="0" applyNumberFormat="1" applyFont="1" applyFill="1" applyBorder="1" applyAlignment="1">
      <alignment horizontal="right" vertical="center"/>
    </xf>
    <xf numFmtId="0" fontId="30" fillId="4" borderId="51" xfId="0" applyFont="1" applyFill="1" applyBorder="1" applyAlignment="1">
      <alignment horizontal="center"/>
    </xf>
    <xf numFmtId="0" fontId="30" fillId="5" borderId="51" xfId="0" applyFont="1" applyFill="1" applyBorder="1" applyAlignment="1">
      <alignment horizontal="center"/>
    </xf>
    <xf numFmtId="3" fontId="3" fillId="0" borderId="52" xfId="0" applyNumberFormat="1" applyFont="1" applyFill="1" applyBorder="1" applyAlignment="1">
      <alignment horizontal="right" vertical="center"/>
    </xf>
    <xf numFmtId="0" fontId="36" fillId="0" borderId="0" xfId="0" applyFont="1"/>
    <xf numFmtId="0" fontId="10" fillId="0" borderId="53" xfId="0" applyFont="1" applyBorder="1" applyAlignment="1">
      <alignment horizontal="right"/>
    </xf>
    <xf numFmtId="3" fontId="2" fillId="0" borderId="29" xfId="0" applyNumberFormat="1" applyFont="1" applyBorder="1" applyAlignment="1">
      <alignment horizontal="right"/>
    </xf>
    <xf numFmtId="3" fontId="2" fillId="0" borderId="54" xfId="0" applyNumberFormat="1" applyFont="1" applyBorder="1" applyAlignment="1">
      <alignment horizontal="right"/>
    </xf>
    <xf numFmtId="164" fontId="3" fillId="0" borderId="50" xfId="0" applyNumberFormat="1" applyFont="1" applyBorder="1" applyAlignment="1">
      <alignment horizontal="right"/>
    </xf>
    <xf numFmtId="3" fontId="3" fillId="0" borderId="54" xfId="0" applyNumberFormat="1" applyFont="1" applyBorder="1" applyAlignment="1">
      <alignment horizontal="right"/>
    </xf>
    <xf numFmtId="0" fontId="10" fillId="0" borderId="53" xfId="0" applyFont="1" applyBorder="1"/>
    <xf numFmtId="49" fontId="23" fillId="0" borderId="55" xfId="4" applyNumberFormat="1" applyFont="1" applyFill="1" applyBorder="1" applyAlignment="1">
      <alignment horizontal="center" vertical="center" wrapText="1"/>
    </xf>
    <xf numFmtId="14" fontId="30" fillId="5" borderId="51" xfId="0" applyNumberFormat="1" applyFont="1" applyFill="1" applyBorder="1" applyAlignment="1">
      <alignment horizontal="left"/>
    </xf>
    <xf numFmtId="0" fontId="31" fillId="5" borderId="51" xfId="0" applyFont="1" applyFill="1" applyBorder="1"/>
    <xf numFmtId="0" fontId="32" fillId="5" borderId="51" xfId="0" applyFont="1" applyFill="1" applyBorder="1"/>
    <xf numFmtId="164" fontId="0" fillId="5" borderId="51" xfId="0" applyNumberFormat="1" applyFill="1" applyBorder="1"/>
    <xf numFmtId="0" fontId="0" fillId="5" borderId="0" xfId="0" applyFill="1"/>
    <xf numFmtId="14" fontId="30" fillId="5" borderId="48" xfId="0" applyNumberFormat="1" applyFont="1" applyFill="1" applyBorder="1" applyAlignment="1">
      <alignment horizontal="left"/>
    </xf>
    <xf numFmtId="0" fontId="31" fillId="5" borderId="48" xfId="0" applyFont="1" applyFill="1" applyBorder="1"/>
    <xf numFmtId="0" fontId="32" fillId="5" borderId="48" xfId="0" applyFont="1" applyFill="1" applyBorder="1"/>
    <xf numFmtId="164" fontId="0" fillId="5" borderId="48" xfId="0" applyNumberFormat="1" applyFill="1" applyBorder="1"/>
    <xf numFmtId="14" fontId="30" fillId="4" borderId="51" xfId="0" applyNumberFormat="1" applyFont="1" applyFill="1" applyBorder="1" applyAlignment="1">
      <alignment horizontal="left"/>
    </xf>
    <xf numFmtId="0" fontId="31" fillId="4" borderId="51" xfId="0" applyFont="1" applyFill="1" applyBorder="1"/>
    <xf numFmtId="0" fontId="32" fillId="4" borderId="51" xfId="0" applyFont="1" applyFill="1" applyBorder="1"/>
    <xf numFmtId="164" fontId="0" fillId="4" borderId="51" xfId="0" applyNumberFormat="1" applyFill="1" applyBorder="1"/>
    <xf numFmtId="0" fontId="10" fillId="0" borderId="56" xfId="0" applyFont="1" applyBorder="1" applyAlignment="1">
      <alignment horizontal="right"/>
    </xf>
    <xf numFmtId="0" fontId="30" fillId="0" borderId="0" xfId="0" applyFont="1"/>
    <xf numFmtId="14" fontId="30" fillId="0" borderId="0" xfId="0" applyNumberFormat="1" applyFont="1" applyAlignment="1">
      <alignment horizontal="left"/>
    </xf>
    <xf numFmtId="0" fontId="36" fillId="0" borderId="57" xfId="0" applyFont="1" applyBorder="1"/>
    <xf numFmtId="0" fontId="10" fillId="0" borderId="58" xfId="0" applyFont="1" applyBorder="1"/>
    <xf numFmtId="14" fontId="30" fillId="0" borderId="59" xfId="0" applyNumberFormat="1" applyFont="1" applyFill="1" applyBorder="1" applyAlignment="1">
      <alignment horizontal="left"/>
    </xf>
    <xf numFmtId="0" fontId="31" fillId="0" borderId="59" xfId="0" applyFont="1" applyBorder="1"/>
    <xf numFmtId="0" fontId="32" fillId="0" borderId="59" xfId="0" applyFont="1" applyBorder="1"/>
    <xf numFmtId="164" fontId="0" fillId="0" borderId="59" xfId="0" applyNumberFormat="1" applyBorder="1"/>
    <xf numFmtId="0" fontId="30" fillId="5" borderId="60" xfId="0" applyFont="1" applyFill="1" applyBorder="1" applyAlignment="1">
      <alignment horizontal="center"/>
    </xf>
    <xf numFmtId="14" fontId="30" fillId="0" borderId="0" xfId="0" applyNumberFormat="1" applyFont="1" applyFill="1" applyBorder="1" applyAlignment="1">
      <alignment horizontal="left"/>
    </xf>
    <xf numFmtId="0" fontId="31" fillId="0" borderId="0" xfId="0" applyFont="1" applyBorder="1"/>
    <xf numFmtId="0" fontId="32" fillId="0" borderId="0" xfId="0" applyFont="1" applyBorder="1"/>
    <xf numFmtId="164" fontId="0" fillId="0" borderId="0" xfId="0" applyNumberFormat="1" applyBorder="1"/>
    <xf numFmtId="0" fontId="30" fillId="5" borderId="0" xfId="0" applyFont="1" applyFill="1" applyBorder="1" applyAlignment="1">
      <alignment horizontal="center"/>
    </xf>
    <xf numFmtId="14" fontId="30" fillId="5" borderId="59" xfId="0" applyNumberFormat="1" applyFont="1" applyFill="1" applyBorder="1" applyAlignment="1">
      <alignment horizontal="left"/>
    </xf>
    <xf numFmtId="0" fontId="31" fillId="5" borderId="59" xfId="0" applyFont="1" applyFill="1" applyBorder="1"/>
    <xf numFmtId="0" fontId="32" fillId="5" borderId="59" xfId="0" applyFont="1" applyFill="1" applyBorder="1"/>
    <xf numFmtId="164" fontId="0" fillId="5" borderId="59" xfId="0" applyNumberFormat="1" applyFill="1" applyBorder="1"/>
    <xf numFmtId="0" fontId="0" fillId="5" borderId="0" xfId="0" applyFill="1" applyBorder="1"/>
    <xf numFmtId="14" fontId="30" fillId="5" borderId="61" xfId="0" applyNumberFormat="1" applyFont="1" applyFill="1" applyBorder="1" applyAlignment="1">
      <alignment horizontal="left"/>
    </xf>
    <xf numFmtId="0" fontId="31" fillId="5" borderId="61" xfId="0" applyFont="1" applyFill="1" applyBorder="1"/>
    <xf numFmtId="0" fontId="32" fillId="5" borderId="61" xfId="0" applyFont="1" applyFill="1" applyBorder="1"/>
    <xf numFmtId="164" fontId="0" fillId="5" borderId="61" xfId="0" applyNumberFormat="1" applyFill="1" applyBorder="1"/>
    <xf numFmtId="0" fontId="30" fillId="5" borderId="62" xfId="0" applyFont="1" applyFill="1" applyBorder="1" applyAlignment="1">
      <alignment horizontal="center"/>
    </xf>
    <xf numFmtId="3" fontId="3" fillId="4" borderId="42" xfId="0" applyNumberFormat="1" applyFont="1" applyFill="1" applyBorder="1" applyAlignment="1">
      <alignment horizontal="right" vertical="center"/>
    </xf>
    <xf numFmtId="3" fontId="3" fillId="4" borderId="41" xfId="0" applyNumberFormat="1" applyFont="1" applyFill="1" applyBorder="1" applyAlignment="1">
      <alignment horizontal="right" vertical="center"/>
    </xf>
    <xf numFmtId="3" fontId="3" fillId="4" borderId="63" xfId="0" applyNumberFormat="1" applyFont="1" applyFill="1" applyBorder="1" applyAlignment="1">
      <alignment horizontal="right" vertical="center"/>
    </xf>
    <xf numFmtId="3" fontId="17" fillId="4" borderId="14" xfId="0" applyNumberFormat="1" applyFont="1" applyFill="1" applyBorder="1" applyAlignment="1">
      <alignment horizontal="right" vertical="center"/>
    </xf>
    <xf numFmtId="3" fontId="2" fillId="4" borderId="14" xfId="0" applyNumberFormat="1" applyFont="1" applyFill="1" applyBorder="1" applyAlignment="1">
      <alignment horizontal="right"/>
    </xf>
    <xf numFmtId="3" fontId="2" fillId="4" borderId="19" xfId="0" applyNumberFormat="1" applyFont="1" applyFill="1" applyBorder="1" applyAlignment="1">
      <alignment horizontal="right"/>
    </xf>
    <xf numFmtId="164" fontId="3" fillId="4" borderId="63" xfId="0" applyNumberFormat="1" applyFont="1" applyFill="1" applyBorder="1" applyAlignment="1">
      <alignment horizontal="right"/>
    </xf>
    <xf numFmtId="3" fontId="3" fillId="4" borderId="19" xfId="0" applyNumberFormat="1" applyFont="1" applyFill="1" applyBorder="1" applyAlignment="1">
      <alignment horizontal="right"/>
    </xf>
    <xf numFmtId="15" fontId="23" fillId="4" borderId="5" xfId="0" applyNumberFormat="1" applyFont="1" applyFill="1" applyBorder="1" applyAlignment="1">
      <alignment vertical="center"/>
    </xf>
    <xf numFmtId="3" fontId="3" fillId="4" borderId="7" xfId="0" applyNumberFormat="1" applyFont="1" applyFill="1" applyBorder="1" applyAlignment="1">
      <alignment horizontal="right" vertical="center"/>
    </xf>
    <xf numFmtId="3" fontId="3" fillId="4" borderId="23" xfId="0" applyNumberFormat="1" applyFont="1" applyFill="1" applyBorder="1" applyAlignment="1">
      <alignment horizontal="right" vertical="center"/>
    </xf>
    <xf numFmtId="3" fontId="3" fillId="4" borderId="21" xfId="0" applyNumberFormat="1" applyFont="1" applyFill="1" applyBorder="1" applyAlignment="1">
      <alignment horizontal="right" vertical="center"/>
    </xf>
    <xf numFmtId="3" fontId="17" fillId="4" borderId="5" xfId="0" applyNumberFormat="1" applyFont="1" applyFill="1" applyBorder="1" applyAlignment="1">
      <alignment horizontal="right" vertical="center"/>
    </xf>
    <xf numFmtId="15" fontId="23" fillId="3" borderId="5" xfId="0" applyNumberFormat="1" applyFont="1" applyFill="1" applyBorder="1" applyAlignment="1">
      <alignment vertical="center"/>
    </xf>
    <xf numFmtId="3" fontId="2" fillId="4" borderId="5" xfId="0" applyNumberFormat="1" applyFont="1" applyFill="1" applyBorder="1" applyAlignment="1">
      <alignment horizontal="right"/>
    </xf>
    <xf numFmtId="3" fontId="2" fillId="4" borderId="45" xfId="0" applyNumberFormat="1" applyFont="1" applyFill="1" applyBorder="1" applyAlignment="1">
      <alignment horizontal="right"/>
    </xf>
    <xf numFmtId="164" fontId="3" fillId="4" borderId="21" xfId="0" applyNumberFormat="1" applyFont="1" applyFill="1" applyBorder="1" applyAlignment="1">
      <alignment horizontal="right"/>
    </xf>
    <xf numFmtId="3" fontId="3" fillId="4" borderId="45" xfId="0" applyNumberFormat="1" applyFont="1" applyFill="1" applyBorder="1" applyAlignment="1">
      <alignment horizontal="right"/>
    </xf>
    <xf numFmtId="0" fontId="4" fillId="0" borderId="0" xfId="4" applyFont="1" applyFill="1" applyBorder="1" applyAlignment="1">
      <alignment horizontal="left" vertical="center" wrapText="1"/>
    </xf>
    <xf numFmtId="0" fontId="6" fillId="0" borderId="0" xfId="2" applyFill="1" applyBorder="1" applyAlignment="1" applyProtection="1">
      <alignment horizontal="left" vertical="center" wrapText="1"/>
    </xf>
    <xf numFmtId="0" fontId="6" fillId="0" borderId="0" xfId="2" applyAlignment="1" applyProtection="1">
      <alignment horizontal="left" vertical="center" wrapText="1"/>
    </xf>
    <xf numFmtId="0" fontId="4" fillId="0" borderId="0" xfId="6" applyFont="1" applyFill="1" applyBorder="1" applyAlignment="1">
      <alignment horizontal="left" vertical="center" wrapText="1"/>
    </xf>
    <xf numFmtId="0" fontId="4" fillId="0" borderId="0" xfId="4" applyFont="1" applyFill="1" applyBorder="1" applyAlignment="1">
      <alignment horizontal="left" vertical="center"/>
    </xf>
    <xf numFmtId="0" fontId="23" fillId="0" borderId="0" xfId="4" applyFont="1" applyFill="1" applyBorder="1" applyAlignment="1">
      <alignment vertical="center" wrapText="1"/>
    </xf>
    <xf numFmtId="0" fontId="23" fillId="0" borderId="0" xfId="6" applyFont="1" applyFill="1" applyBorder="1" applyAlignment="1">
      <alignment vertical="center"/>
    </xf>
    <xf numFmtId="0" fontId="4" fillId="0" borderId="0" xfId="2" applyFont="1" applyFill="1" applyBorder="1" applyAlignment="1" applyProtection="1">
      <alignment horizontal="left" vertical="top" wrapText="1"/>
    </xf>
    <xf numFmtId="0" fontId="25" fillId="0" borderId="0" xfId="2" applyFont="1" applyFill="1" applyBorder="1" applyAlignment="1" applyProtection="1">
      <alignment horizontal="left" vertical="top" wrapText="1"/>
    </xf>
    <xf numFmtId="0" fontId="18" fillId="0" borderId="0" xfId="7" applyFont="1" applyFill="1" applyAlignment="1">
      <alignment vertical="top" wrapText="1"/>
    </xf>
    <xf numFmtId="0" fontId="22" fillId="0" borderId="0" xfId="1" applyNumberFormat="1" applyFont="1" applyFill="1" applyBorder="1" applyAlignment="1">
      <alignment horizontal="left" wrapText="1"/>
    </xf>
    <xf numFmtId="0" fontId="4" fillId="0" borderId="0" xfId="1" applyNumberFormat="1" applyFont="1" applyFill="1" applyBorder="1" applyAlignment="1">
      <alignment horizontal="left" wrapText="1"/>
    </xf>
    <xf numFmtId="0" fontId="27" fillId="0" borderId="0" xfId="1" applyNumberFormat="1" applyFont="1" applyFill="1" applyBorder="1" applyAlignment="1">
      <alignment horizontal="left" wrapText="1"/>
    </xf>
    <xf numFmtId="0" fontId="6" fillId="0" borderId="0" xfId="2" applyFill="1" applyBorder="1" applyAlignment="1" applyProtection="1">
      <alignment horizontal="right" vertical="center"/>
    </xf>
    <xf numFmtId="0" fontId="0" fillId="0" borderId="0" xfId="0" applyAlignment="1"/>
    <xf numFmtId="0" fontId="6" fillId="2" borderId="0" xfId="2" applyFill="1" applyBorder="1" applyAlignment="1" applyProtection="1">
      <alignment horizontal="right" vertical="center"/>
    </xf>
    <xf numFmtId="0" fontId="5" fillId="2" borderId="0" xfId="3" applyFont="1" applyFill="1" applyBorder="1" applyAlignment="1">
      <alignment horizontal="left" vertical="center"/>
    </xf>
    <xf numFmtId="0" fontId="28" fillId="0" borderId="33" xfId="0" applyFont="1" applyBorder="1" applyAlignment="1">
      <alignment horizontal="left"/>
    </xf>
    <xf numFmtId="0" fontId="28" fillId="0" borderId="13" xfId="0" applyFont="1" applyBorder="1" applyAlignment="1">
      <alignment horizontal="left"/>
    </xf>
    <xf numFmtId="0" fontId="3" fillId="0" borderId="33" xfId="0" applyFont="1" applyBorder="1" applyAlignment="1">
      <alignment horizontal="left" vertical="center" wrapText="1"/>
    </xf>
    <xf numFmtId="0" fontId="3" fillId="0" borderId="13" xfId="0" applyFont="1" applyBorder="1" applyAlignment="1">
      <alignment horizontal="left" vertical="center" wrapText="1"/>
    </xf>
    <xf numFmtId="0" fontId="2" fillId="0" borderId="6" xfId="0" applyFont="1" applyBorder="1" applyAlignment="1">
      <alignment horizontal="left" vertical="center"/>
    </xf>
    <xf numFmtId="0" fontId="2" fillId="0" borderId="32" xfId="0" applyFont="1" applyBorder="1" applyAlignment="1">
      <alignment horizontal="left" vertical="center"/>
    </xf>
    <xf numFmtId="0" fontId="1" fillId="0" borderId="34" xfId="0" applyFont="1" applyBorder="1" applyAlignment="1">
      <alignment horizontal="left"/>
    </xf>
    <xf numFmtId="0" fontId="2" fillId="0" borderId="35" xfId="0" applyFont="1" applyBorder="1" applyAlignment="1">
      <alignment horizontal="left"/>
    </xf>
    <xf numFmtId="0" fontId="29" fillId="0" borderId="0" xfId="0" applyFont="1" applyAlignment="1">
      <alignment horizontal="left" vertical="top" wrapText="1"/>
    </xf>
    <xf numFmtId="0" fontId="2" fillId="0" borderId="46" xfId="0" applyFont="1" applyBorder="1" applyAlignment="1">
      <alignment horizontal="left" vertical="center"/>
    </xf>
    <xf numFmtId="0" fontId="2" fillId="0" borderId="47" xfId="0" applyFont="1" applyBorder="1" applyAlignment="1">
      <alignment horizontal="left" vertical="center"/>
    </xf>
    <xf numFmtId="0" fontId="12" fillId="0" borderId="0" xfId="0" applyFont="1" applyFill="1" applyAlignment="1">
      <alignment horizontal="center"/>
    </xf>
    <xf numFmtId="14" fontId="27" fillId="0" borderId="0" xfId="0" applyNumberFormat="1" applyFont="1" applyAlignment="1">
      <alignment horizontal="left"/>
    </xf>
    <xf numFmtId="0" fontId="27" fillId="0" borderId="0" xfId="0" applyFont="1" applyFill="1"/>
    <xf numFmtId="0" fontId="27" fillId="0" borderId="0" xfId="0" applyFont="1"/>
    <xf numFmtId="0" fontId="27" fillId="0" borderId="0" xfId="0" applyFont="1" applyFill="1" applyAlignment="1">
      <alignment horizontal="right"/>
    </xf>
    <xf numFmtId="0" fontId="37" fillId="0" borderId="0" xfId="0" applyFont="1" applyFill="1"/>
  </cellXfs>
  <cellStyles count="30">
    <cellStyle name="Comma 2" xfId="8"/>
    <cellStyle name="Comma 3" xfId="9"/>
    <cellStyle name="Currency" xfId="1" builtinId="4"/>
    <cellStyle name="Hyperlink" xfId="2" builtinId="8"/>
    <cellStyle name="Hyperlink 2" xfId="10"/>
    <cellStyle name="Normal" xfId="0" builtinId="0"/>
    <cellStyle name="Normal 10" xfId="11"/>
    <cellStyle name="Normal 11" xfId="12"/>
    <cellStyle name="Normal 12" xfId="13"/>
    <cellStyle name="Normal 2" xfId="7"/>
    <cellStyle name="Normal 3" xfId="14"/>
    <cellStyle name="Normal 4" xfId="15"/>
    <cellStyle name="Normal 5" xfId="16"/>
    <cellStyle name="Normal 6" xfId="17"/>
    <cellStyle name="Normal 7" xfId="18"/>
    <cellStyle name="Normal 8" xfId="19"/>
    <cellStyle name="Normal 9" xfId="20"/>
    <cellStyle name="Normal_MMR1-Attendances" xfId="6"/>
    <cellStyle name="Normal_MMR1-Attendances_1" xfId="5"/>
    <cellStyle name="Normal_QP1-Attendances" xfId="3"/>
    <cellStyle name="Normal_test_mults" xfId="4"/>
    <cellStyle name="Percent" xfId="29" builtinId="5"/>
    <cellStyle name="Percent 2" xfId="21"/>
    <cellStyle name="Percent 3" xfId="22"/>
    <cellStyle name="Percent 4" xfId="23"/>
    <cellStyle name="Percent 5" xfId="24"/>
    <cellStyle name="Percent 6" xfId="25"/>
    <cellStyle name="Percent 7" xfId="26"/>
    <cellStyle name="table number" xfId="27"/>
    <cellStyle name="Table text" xfId="28"/>
  </cellStyles>
  <dxfs count="0"/>
  <tableStyles count="0" defaultTableStyle="TableStyleMedium9" defaultPivotStyle="PivotStyleLight16"/>
  <colors>
    <mruColors>
      <color rgb="FFE6E6E6"/>
      <color rgb="FF000000"/>
      <color rgb="FF6B7EA5"/>
      <color rgb="FFEE9C00"/>
      <color rgb="FF092869"/>
      <color rgb="FFE1F7FF"/>
      <color rgb="FFB4956C"/>
      <color rgb="FF65215D"/>
      <color rgb="FFEBFAFF"/>
      <color rgb="FF0391BF"/>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activeX/activeX3.xml><?xml version="1.0" encoding="utf-8"?>
<ax:ocx xmlns:ax="http://schemas.microsoft.com/office/2006/activeX" xmlns:r="http://schemas.openxmlformats.org/officeDocument/2006/relationships" ax:classid="{8BD21D30-EC42-11CE-9E0D-00AA006002F3}"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strRef>
          <c:f>Lookups!$S$6</c:f>
          <c:strCache>
            <c:ptCount val="1"/>
            <c:pt idx="0">
              <c:v>NHSScotland: attendance and % within 4 hours</c:v>
            </c:pt>
          </c:strCache>
        </c:strRef>
      </c:tx>
      <c:layout/>
    </c:title>
    <c:plotArea>
      <c:layout/>
      <c:areaChart>
        <c:grouping val="stacked"/>
        <c:ser>
          <c:idx val="0"/>
          <c:order val="0"/>
          <c:tx>
            <c:strRef>
              <c:f>Trend!$B$35</c:f>
              <c:strCache>
                <c:ptCount val="1"/>
                <c:pt idx="0">
                  <c:v>Number of attendances</c:v>
                </c:pt>
              </c:strCache>
            </c:strRef>
          </c:tx>
          <c:spPr>
            <a:solidFill>
              <a:srgbClr val="4F81BD">
                <a:alpha val="69000"/>
              </a:srgbClr>
            </a:solidFill>
            <a:ln w="25400">
              <a:noFill/>
            </a:ln>
          </c:spPr>
          <c:cat>
            <c:numRef>
              <c:f>(Trend!$D$70:$O$70,Trend!$D$61:$O$61,Trend!$D$52:$O$52,Trend!$D$43:$O$43,Trend!$D$34:$O$34)</c:f>
              <c:numCache>
                <c:formatCode>dd\-mmm\-yy</c:formatCode>
                <c:ptCount val="60"/>
                <c:pt idx="0">
                  <c:v>42316</c:v>
                </c:pt>
                <c:pt idx="1">
                  <c:v>42323</c:v>
                </c:pt>
                <c:pt idx="2">
                  <c:v>42330</c:v>
                </c:pt>
                <c:pt idx="3">
                  <c:v>42337</c:v>
                </c:pt>
                <c:pt idx="4">
                  <c:v>42344</c:v>
                </c:pt>
                <c:pt idx="5">
                  <c:v>42351</c:v>
                </c:pt>
                <c:pt idx="6">
                  <c:v>42358</c:v>
                </c:pt>
                <c:pt idx="7">
                  <c:v>42365</c:v>
                </c:pt>
                <c:pt idx="8">
                  <c:v>42372</c:v>
                </c:pt>
                <c:pt idx="9">
                  <c:v>42379</c:v>
                </c:pt>
                <c:pt idx="10">
                  <c:v>42386</c:v>
                </c:pt>
                <c:pt idx="11">
                  <c:v>42393</c:v>
                </c:pt>
                <c:pt idx="12">
                  <c:v>42400</c:v>
                </c:pt>
                <c:pt idx="13">
                  <c:v>42407</c:v>
                </c:pt>
                <c:pt idx="14">
                  <c:v>42414</c:v>
                </c:pt>
                <c:pt idx="15">
                  <c:v>42421</c:v>
                </c:pt>
                <c:pt idx="16">
                  <c:v>42428</c:v>
                </c:pt>
                <c:pt idx="17">
                  <c:v>42435</c:v>
                </c:pt>
                <c:pt idx="18">
                  <c:v>42442</c:v>
                </c:pt>
                <c:pt idx="19">
                  <c:v>42449</c:v>
                </c:pt>
                <c:pt idx="20">
                  <c:v>42456</c:v>
                </c:pt>
                <c:pt idx="21">
                  <c:v>42463</c:v>
                </c:pt>
                <c:pt idx="22">
                  <c:v>42470</c:v>
                </c:pt>
                <c:pt idx="23">
                  <c:v>42477</c:v>
                </c:pt>
                <c:pt idx="24">
                  <c:v>42484</c:v>
                </c:pt>
                <c:pt idx="25">
                  <c:v>42491</c:v>
                </c:pt>
                <c:pt idx="26">
                  <c:v>42498</c:v>
                </c:pt>
                <c:pt idx="27">
                  <c:v>42505</c:v>
                </c:pt>
                <c:pt idx="28">
                  <c:v>42512</c:v>
                </c:pt>
                <c:pt idx="29">
                  <c:v>42519</c:v>
                </c:pt>
                <c:pt idx="30">
                  <c:v>42526</c:v>
                </c:pt>
                <c:pt idx="31">
                  <c:v>42533</c:v>
                </c:pt>
                <c:pt idx="32">
                  <c:v>42540</c:v>
                </c:pt>
                <c:pt idx="33">
                  <c:v>42547</c:v>
                </c:pt>
                <c:pt idx="34">
                  <c:v>42554</c:v>
                </c:pt>
                <c:pt idx="35">
                  <c:v>42561</c:v>
                </c:pt>
                <c:pt idx="36">
                  <c:v>42568</c:v>
                </c:pt>
                <c:pt idx="37">
                  <c:v>42575</c:v>
                </c:pt>
                <c:pt idx="38">
                  <c:v>42582</c:v>
                </c:pt>
                <c:pt idx="39">
                  <c:v>42589</c:v>
                </c:pt>
                <c:pt idx="40">
                  <c:v>42596</c:v>
                </c:pt>
                <c:pt idx="41">
                  <c:v>42603</c:v>
                </c:pt>
                <c:pt idx="42">
                  <c:v>42610</c:v>
                </c:pt>
                <c:pt idx="43">
                  <c:v>42617</c:v>
                </c:pt>
                <c:pt idx="44">
                  <c:v>42624</c:v>
                </c:pt>
                <c:pt idx="45">
                  <c:v>42631</c:v>
                </c:pt>
                <c:pt idx="46">
                  <c:v>42638</c:v>
                </c:pt>
                <c:pt idx="47">
                  <c:v>42645</c:v>
                </c:pt>
                <c:pt idx="48">
                  <c:v>42652</c:v>
                </c:pt>
                <c:pt idx="49">
                  <c:v>42659</c:v>
                </c:pt>
                <c:pt idx="50">
                  <c:v>42666</c:v>
                </c:pt>
                <c:pt idx="51">
                  <c:v>42673</c:v>
                </c:pt>
                <c:pt idx="52">
                  <c:v>42680</c:v>
                </c:pt>
                <c:pt idx="53">
                  <c:v>42687</c:v>
                </c:pt>
                <c:pt idx="54">
                  <c:v>42694</c:v>
                </c:pt>
                <c:pt idx="55">
                  <c:v>42701</c:v>
                </c:pt>
                <c:pt idx="56">
                  <c:v>42708</c:v>
                </c:pt>
                <c:pt idx="57">
                  <c:v>42715</c:v>
                </c:pt>
                <c:pt idx="58">
                  <c:v>42722</c:v>
                </c:pt>
                <c:pt idx="59">
                  <c:v>42729</c:v>
                </c:pt>
              </c:numCache>
            </c:numRef>
          </c:cat>
          <c:val>
            <c:numRef>
              <c:f>(Trend!$D$71:$O$71,Trend!$D$62:$O$62,Trend!$D$53:$O$53,Trend!$D$44:$O$44,Trend!$D$35:$O$35)</c:f>
              <c:numCache>
                <c:formatCode>#,##0</c:formatCode>
                <c:ptCount val="60"/>
                <c:pt idx="0">
                  <c:v>25009</c:v>
                </c:pt>
                <c:pt idx="1">
                  <c:v>24150</c:v>
                </c:pt>
                <c:pt idx="2">
                  <c:v>23936</c:v>
                </c:pt>
                <c:pt idx="3">
                  <c:v>24149</c:v>
                </c:pt>
                <c:pt idx="4">
                  <c:v>23838</c:v>
                </c:pt>
                <c:pt idx="5">
                  <c:v>24127</c:v>
                </c:pt>
                <c:pt idx="6">
                  <c:v>24282</c:v>
                </c:pt>
                <c:pt idx="7">
                  <c:v>21940</c:v>
                </c:pt>
                <c:pt idx="8">
                  <c:v>24453</c:v>
                </c:pt>
                <c:pt idx="9">
                  <c:v>24171</c:v>
                </c:pt>
                <c:pt idx="10">
                  <c:v>23144</c:v>
                </c:pt>
                <c:pt idx="11">
                  <c:v>23841</c:v>
                </c:pt>
                <c:pt idx="12">
                  <c:v>24766</c:v>
                </c:pt>
                <c:pt idx="13">
                  <c:v>25014</c:v>
                </c:pt>
                <c:pt idx="14">
                  <c:v>25189</c:v>
                </c:pt>
                <c:pt idx="15">
                  <c:v>24618</c:v>
                </c:pt>
                <c:pt idx="16">
                  <c:v>25844</c:v>
                </c:pt>
                <c:pt idx="17">
                  <c:v>26407</c:v>
                </c:pt>
                <c:pt idx="18">
                  <c:v>26735</c:v>
                </c:pt>
                <c:pt idx="19">
                  <c:v>27207</c:v>
                </c:pt>
                <c:pt idx="20">
                  <c:v>26966</c:v>
                </c:pt>
                <c:pt idx="21">
                  <c:v>26727</c:v>
                </c:pt>
                <c:pt idx="22">
                  <c:v>24950</c:v>
                </c:pt>
                <c:pt idx="23">
                  <c:v>24349</c:v>
                </c:pt>
                <c:pt idx="24">
                  <c:v>26685</c:v>
                </c:pt>
                <c:pt idx="25">
                  <c:v>25631</c:v>
                </c:pt>
                <c:pt idx="26">
                  <c:v>26933</c:v>
                </c:pt>
                <c:pt idx="27">
                  <c:v>27736</c:v>
                </c:pt>
                <c:pt idx="28">
                  <c:v>26581</c:v>
                </c:pt>
                <c:pt idx="29">
                  <c:v>27023</c:v>
                </c:pt>
                <c:pt idx="30">
                  <c:v>28095</c:v>
                </c:pt>
                <c:pt idx="31">
                  <c:v>27502</c:v>
                </c:pt>
                <c:pt idx="32">
                  <c:v>25556</c:v>
                </c:pt>
                <c:pt idx="33">
                  <c:v>26110</c:v>
                </c:pt>
                <c:pt idx="34">
                  <c:v>24730</c:v>
                </c:pt>
                <c:pt idx="35">
                  <c:v>24095</c:v>
                </c:pt>
                <c:pt idx="36">
                  <c:v>24940</c:v>
                </c:pt>
                <c:pt idx="37">
                  <c:v>25757</c:v>
                </c:pt>
                <c:pt idx="38">
                  <c:v>24993</c:v>
                </c:pt>
                <c:pt idx="39">
                  <c:v>25296</c:v>
                </c:pt>
                <c:pt idx="40">
                  <c:v>24409</c:v>
                </c:pt>
                <c:pt idx="41">
                  <c:v>26535</c:v>
                </c:pt>
                <c:pt idx="42">
                  <c:v>27014</c:v>
                </c:pt>
                <c:pt idx="43">
                  <c:v>27421</c:v>
                </c:pt>
                <c:pt idx="44">
                  <c:v>27364</c:v>
                </c:pt>
                <c:pt idx="45">
                  <c:v>27309</c:v>
                </c:pt>
                <c:pt idx="46">
                  <c:v>26090</c:v>
                </c:pt>
                <c:pt idx="47">
                  <c:v>26052</c:v>
                </c:pt>
                <c:pt idx="48">
                  <c:v>26351</c:v>
                </c:pt>
                <c:pt idx="49">
                  <c:v>24888</c:v>
                </c:pt>
                <c:pt idx="50">
                  <c:v>24238</c:v>
                </c:pt>
                <c:pt idx="51">
                  <c:v>25391</c:v>
                </c:pt>
                <c:pt idx="52">
                  <c:v>25038</c:v>
                </c:pt>
                <c:pt idx="53">
                  <c:v>24648</c:v>
                </c:pt>
                <c:pt idx="54">
                  <c:v>25331</c:v>
                </c:pt>
                <c:pt idx="55">
                  <c:v>24494</c:v>
                </c:pt>
                <c:pt idx="56">
                  <c:v>25443</c:v>
                </c:pt>
                <c:pt idx="57">
                  <c:v>25351</c:v>
                </c:pt>
                <c:pt idx="58">
                  <c:v>25223</c:v>
                </c:pt>
                <c:pt idx="59">
                  <c:v>22267</c:v>
                </c:pt>
              </c:numCache>
            </c:numRef>
          </c:val>
        </c:ser>
        <c:axId val="298101760"/>
        <c:axId val="377320960"/>
      </c:areaChart>
      <c:lineChart>
        <c:grouping val="standard"/>
        <c:ser>
          <c:idx val="1"/>
          <c:order val="1"/>
          <c:tx>
            <c:strRef>
              <c:f>Trend!$B$37</c:f>
              <c:strCache>
                <c:ptCount val="1"/>
                <c:pt idx="0">
                  <c:v>% within 4 hours</c:v>
                </c:pt>
              </c:strCache>
            </c:strRef>
          </c:tx>
          <c:spPr>
            <a:ln w="25400">
              <a:solidFill>
                <a:srgbClr val="000000"/>
              </a:solidFill>
            </a:ln>
          </c:spPr>
          <c:marker>
            <c:symbol val="circle"/>
            <c:size val="3"/>
            <c:spPr>
              <a:solidFill>
                <a:schemeClr val="tx1"/>
              </a:solidFill>
              <a:ln>
                <a:solidFill>
                  <a:sysClr val="windowText" lastClr="000000"/>
                </a:solidFill>
              </a:ln>
            </c:spPr>
          </c:marker>
          <c:cat>
            <c:numRef>
              <c:f>(Trend!$D$70:$O$70,Trend!$D$61:$O$61,Trend!$D$52:$O$52,Trend!$D$43:$O$43,Trend!$D$34:$O$34)</c:f>
              <c:numCache>
                <c:formatCode>dd\-mmm\-yy</c:formatCode>
                <c:ptCount val="60"/>
                <c:pt idx="0">
                  <c:v>42316</c:v>
                </c:pt>
                <c:pt idx="1">
                  <c:v>42323</c:v>
                </c:pt>
                <c:pt idx="2">
                  <c:v>42330</c:v>
                </c:pt>
                <c:pt idx="3">
                  <c:v>42337</c:v>
                </c:pt>
                <c:pt idx="4">
                  <c:v>42344</c:v>
                </c:pt>
                <c:pt idx="5">
                  <c:v>42351</c:v>
                </c:pt>
                <c:pt idx="6">
                  <c:v>42358</c:v>
                </c:pt>
                <c:pt idx="7">
                  <c:v>42365</c:v>
                </c:pt>
                <c:pt idx="8">
                  <c:v>42372</c:v>
                </c:pt>
                <c:pt idx="9">
                  <c:v>42379</c:v>
                </c:pt>
                <c:pt idx="10">
                  <c:v>42386</c:v>
                </c:pt>
                <c:pt idx="11">
                  <c:v>42393</c:v>
                </c:pt>
                <c:pt idx="12">
                  <c:v>42400</c:v>
                </c:pt>
                <c:pt idx="13">
                  <c:v>42407</c:v>
                </c:pt>
                <c:pt idx="14">
                  <c:v>42414</c:v>
                </c:pt>
                <c:pt idx="15">
                  <c:v>42421</c:v>
                </c:pt>
                <c:pt idx="16">
                  <c:v>42428</c:v>
                </c:pt>
                <c:pt idx="17">
                  <c:v>42435</c:v>
                </c:pt>
                <c:pt idx="18">
                  <c:v>42442</c:v>
                </c:pt>
                <c:pt idx="19">
                  <c:v>42449</c:v>
                </c:pt>
                <c:pt idx="20">
                  <c:v>42456</c:v>
                </c:pt>
                <c:pt idx="21">
                  <c:v>42463</c:v>
                </c:pt>
                <c:pt idx="22">
                  <c:v>42470</c:v>
                </c:pt>
                <c:pt idx="23">
                  <c:v>42477</c:v>
                </c:pt>
                <c:pt idx="24">
                  <c:v>42484</c:v>
                </c:pt>
                <c:pt idx="25">
                  <c:v>42491</c:v>
                </c:pt>
                <c:pt idx="26">
                  <c:v>42498</c:v>
                </c:pt>
                <c:pt idx="27">
                  <c:v>42505</c:v>
                </c:pt>
                <c:pt idx="28">
                  <c:v>42512</c:v>
                </c:pt>
                <c:pt idx="29">
                  <c:v>42519</c:v>
                </c:pt>
                <c:pt idx="30">
                  <c:v>42526</c:v>
                </c:pt>
                <c:pt idx="31">
                  <c:v>42533</c:v>
                </c:pt>
                <c:pt idx="32">
                  <c:v>42540</c:v>
                </c:pt>
                <c:pt idx="33">
                  <c:v>42547</c:v>
                </c:pt>
                <c:pt idx="34">
                  <c:v>42554</c:v>
                </c:pt>
                <c:pt idx="35">
                  <c:v>42561</c:v>
                </c:pt>
                <c:pt idx="36">
                  <c:v>42568</c:v>
                </c:pt>
                <c:pt idx="37">
                  <c:v>42575</c:v>
                </c:pt>
                <c:pt idx="38">
                  <c:v>42582</c:v>
                </c:pt>
                <c:pt idx="39">
                  <c:v>42589</c:v>
                </c:pt>
                <c:pt idx="40">
                  <c:v>42596</c:v>
                </c:pt>
                <c:pt idx="41">
                  <c:v>42603</c:v>
                </c:pt>
                <c:pt idx="42">
                  <c:v>42610</c:v>
                </c:pt>
                <c:pt idx="43">
                  <c:v>42617</c:v>
                </c:pt>
                <c:pt idx="44">
                  <c:v>42624</c:v>
                </c:pt>
                <c:pt idx="45">
                  <c:v>42631</c:v>
                </c:pt>
                <c:pt idx="46">
                  <c:v>42638</c:v>
                </c:pt>
                <c:pt idx="47">
                  <c:v>42645</c:v>
                </c:pt>
                <c:pt idx="48">
                  <c:v>42652</c:v>
                </c:pt>
                <c:pt idx="49">
                  <c:v>42659</c:v>
                </c:pt>
                <c:pt idx="50">
                  <c:v>42666</c:v>
                </c:pt>
                <c:pt idx="51">
                  <c:v>42673</c:v>
                </c:pt>
                <c:pt idx="52">
                  <c:v>42680</c:v>
                </c:pt>
                <c:pt idx="53">
                  <c:v>42687</c:v>
                </c:pt>
                <c:pt idx="54">
                  <c:v>42694</c:v>
                </c:pt>
                <c:pt idx="55">
                  <c:v>42701</c:v>
                </c:pt>
                <c:pt idx="56">
                  <c:v>42708</c:v>
                </c:pt>
                <c:pt idx="57">
                  <c:v>42715</c:v>
                </c:pt>
                <c:pt idx="58">
                  <c:v>42722</c:v>
                </c:pt>
                <c:pt idx="59">
                  <c:v>42729</c:v>
                </c:pt>
              </c:numCache>
            </c:numRef>
          </c:cat>
          <c:val>
            <c:numRef>
              <c:f>(Trend!$D$73:$O$73,Trend!$D$64:$O$64,Trend!$D$55:$O$55,Trend!$D$46:$O$46,Trend!$D$37:$O$37)</c:f>
              <c:numCache>
                <c:formatCode>0.0%</c:formatCode>
                <c:ptCount val="60"/>
                <c:pt idx="0">
                  <c:v>0.94174097324963013</c:v>
                </c:pt>
                <c:pt idx="1">
                  <c:v>0.94530020703933748</c:v>
                </c:pt>
                <c:pt idx="2">
                  <c:v>0.94126002673796794</c:v>
                </c:pt>
                <c:pt idx="3">
                  <c:v>0.94674727731997188</c:v>
                </c:pt>
                <c:pt idx="4">
                  <c:v>0.95238694521352463</c:v>
                </c:pt>
                <c:pt idx="5">
                  <c:v>0.9323164918970448</c:v>
                </c:pt>
                <c:pt idx="6">
                  <c:v>0.93678444938637673</c:v>
                </c:pt>
                <c:pt idx="7">
                  <c:v>0.9585688240656336</c:v>
                </c:pt>
                <c:pt idx="8">
                  <c:v>0.92945650840387684</c:v>
                </c:pt>
                <c:pt idx="9">
                  <c:v>0.88039386041123657</c:v>
                </c:pt>
                <c:pt idx="10">
                  <c:v>0.90943657103352926</c:v>
                </c:pt>
                <c:pt idx="11">
                  <c:v>0.94039679543643306</c:v>
                </c:pt>
                <c:pt idx="12">
                  <c:v>0.90486957926189127</c:v>
                </c:pt>
                <c:pt idx="13">
                  <c:v>0.91544734948428874</c:v>
                </c:pt>
                <c:pt idx="14">
                  <c:v>0.89928143237127323</c:v>
                </c:pt>
                <c:pt idx="15">
                  <c:v>0.93797221545210818</c:v>
                </c:pt>
                <c:pt idx="16">
                  <c:v>0.92837796006810092</c:v>
                </c:pt>
                <c:pt idx="17">
                  <c:v>0.91483318816980341</c:v>
                </c:pt>
                <c:pt idx="18">
                  <c:v>0.92234898073686178</c:v>
                </c:pt>
                <c:pt idx="19">
                  <c:v>0.93009152056456057</c:v>
                </c:pt>
                <c:pt idx="20">
                  <c:v>0.91960246236000887</c:v>
                </c:pt>
                <c:pt idx="21">
                  <c:v>0.92741422531522433</c:v>
                </c:pt>
                <c:pt idx="22">
                  <c:v>0.94056112224448896</c:v>
                </c:pt>
                <c:pt idx="23">
                  <c:v>0.93839582734403881</c:v>
                </c:pt>
                <c:pt idx="24">
                  <c:v>0.95057148210605213</c:v>
                </c:pt>
                <c:pt idx="25">
                  <c:v>0.95497639577074633</c:v>
                </c:pt>
                <c:pt idx="26">
                  <c:v>0.93465265659228458</c:v>
                </c:pt>
                <c:pt idx="27">
                  <c:v>0.93063167003172775</c:v>
                </c:pt>
                <c:pt idx="28">
                  <c:v>0.93777510251683538</c:v>
                </c:pt>
                <c:pt idx="29">
                  <c:v>0.94175332124486544</c:v>
                </c:pt>
                <c:pt idx="30">
                  <c:v>0.94511478910838231</c:v>
                </c:pt>
                <c:pt idx="31">
                  <c:v>0.94731292269653111</c:v>
                </c:pt>
                <c:pt idx="32">
                  <c:v>0.93962278916888398</c:v>
                </c:pt>
                <c:pt idx="33">
                  <c:v>0.95752585216392183</c:v>
                </c:pt>
                <c:pt idx="34">
                  <c:v>0.95636878285483218</c:v>
                </c:pt>
                <c:pt idx="35">
                  <c:v>0.95081967213114749</c:v>
                </c:pt>
                <c:pt idx="36">
                  <c:v>0.94619085805934244</c:v>
                </c:pt>
                <c:pt idx="37">
                  <c:v>0.94475288271149593</c:v>
                </c:pt>
                <c:pt idx="38">
                  <c:v>0.95306685872044172</c:v>
                </c:pt>
                <c:pt idx="39">
                  <c:v>0.94734345351043647</c:v>
                </c:pt>
                <c:pt idx="40">
                  <c:v>0.94112827235855623</c:v>
                </c:pt>
                <c:pt idx="41">
                  <c:v>0.93992839645750892</c:v>
                </c:pt>
                <c:pt idx="42">
                  <c:v>0.93433034722736363</c:v>
                </c:pt>
                <c:pt idx="43">
                  <c:v>0.94135881258889176</c:v>
                </c:pt>
                <c:pt idx="44">
                  <c:v>0.93177167080836132</c:v>
                </c:pt>
                <c:pt idx="45">
                  <c:v>0.94331539053059432</c:v>
                </c:pt>
                <c:pt idx="46">
                  <c:v>0.94986584898428517</c:v>
                </c:pt>
                <c:pt idx="47">
                  <c:v>0.93869952402886536</c:v>
                </c:pt>
                <c:pt idx="48">
                  <c:v>0.92687184547076007</c:v>
                </c:pt>
                <c:pt idx="49">
                  <c:v>0.94539537126325945</c:v>
                </c:pt>
                <c:pt idx="50">
                  <c:v>0.92829441373050581</c:v>
                </c:pt>
                <c:pt idx="51">
                  <c:v>0.92422511913670202</c:v>
                </c:pt>
                <c:pt idx="52">
                  <c:v>0.9367361610352265</c:v>
                </c:pt>
                <c:pt idx="53">
                  <c:v>0.92863518338201878</c:v>
                </c:pt>
                <c:pt idx="54">
                  <c:v>0.91615017172634317</c:v>
                </c:pt>
                <c:pt idx="55">
                  <c:v>0.92806401567730878</c:v>
                </c:pt>
                <c:pt idx="56">
                  <c:v>0.91754117045945838</c:v>
                </c:pt>
                <c:pt idx="57">
                  <c:v>0.89937280580647705</c:v>
                </c:pt>
                <c:pt idx="58">
                  <c:v>0.90235102882289975</c:v>
                </c:pt>
                <c:pt idx="59">
                  <c:v>0.93528539991916293</c:v>
                </c:pt>
              </c:numCache>
            </c:numRef>
          </c:val>
        </c:ser>
        <c:marker val="1"/>
        <c:axId val="407811968"/>
        <c:axId val="407810048"/>
      </c:lineChart>
      <c:dateAx>
        <c:axId val="298101760"/>
        <c:scaling>
          <c:orientation val="minMax"/>
        </c:scaling>
        <c:axPos val="b"/>
        <c:title>
          <c:tx>
            <c:rich>
              <a:bodyPr/>
              <a:lstStyle/>
              <a:p>
                <a:pPr>
                  <a:defRPr sz="1400"/>
                </a:pPr>
                <a:r>
                  <a:rPr lang="en-GB" sz="1400"/>
                  <a:t>Week ending</a:t>
                </a:r>
              </a:p>
            </c:rich>
          </c:tx>
          <c:layout>
            <c:manualLayout>
              <c:xMode val="edge"/>
              <c:yMode val="edge"/>
              <c:x val="0.45599293814295022"/>
              <c:y val="0.88347389322237313"/>
            </c:manualLayout>
          </c:layout>
        </c:title>
        <c:numFmt formatCode="dd\-mmm\-yy" sourceLinked="1"/>
        <c:tickLblPos val="nextTo"/>
        <c:txPr>
          <a:bodyPr/>
          <a:lstStyle/>
          <a:p>
            <a:pPr>
              <a:defRPr sz="900">
                <a:latin typeface="Arial" pitchFamily="34" charset="0"/>
                <a:cs typeface="Arial" pitchFamily="34" charset="0"/>
              </a:defRPr>
            </a:pPr>
            <a:endParaRPr lang="en-US"/>
          </a:p>
        </c:txPr>
        <c:crossAx val="377320960"/>
        <c:crosses val="autoZero"/>
        <c:auto val="1"/>
        <c:lblOffset val="100"/>
        <c:majorUnit val="7"/>
        <c:majorTimeUnit val="days"/>
        <c:minorUnit val="7"/>
        <c:minorTimeUnit val="days"/>
      </c:dateAx>
      <c:valAx>
        <c:axId val="377320960"/>
        <c:scaling>
          <c:orientation val="minMax"/>
        </c:scaling>
        <c:axPos val="l"/>
        <c:majorGridlines>
          <c:spPr>
            <a:ln>
              <a:solidFill>
                <a:sysClr val="windowText" lastClr="000000"/>
              </a:solidFill>
            </a:ln>
          </c:spPr>
        </c:majorGridlines>
        <c:title>
          <c:tx>
            <c:rich>
              <a:bodyPr rot="-5400000" vert="horz"/>
              <a:lstStyle/>
              <a:p>
                <a:pPr>
                  <a:defRPr sz="1400"/>
                </a:pPr>
                <a:r>
                  <a:rPr lang="en-US" sz="1400"/>
                  <a:t>Number of attendances</a:t>
                </a:r>
              </a:p>
            </c:rich>
          </c:tx>
          <c:layout/>
        </c:title>
        <c:numFmt formatCode="#,##0" sourceLinked="1"/>
        <c:tickLblPos val="nextTo"/>
        <c:txPr>
          <a:bodyPr/>
          <a:lstStyle/>
          <a:p>
            <a:pPr>
              <a:defRPr sz="900">
                <a:latin typeface="Arial" pitchFamily="34" charset="0"/>
                <a:cs typeface="Arial" pitchFamily="34" charset="0"/>
              </a:defRPr>
            </a:pPr>
            <a:endParaRPr lang="en-US"/>
          </a:p>
        </c:txPr>
        <c:crossAx val="298101760"/>
        <c:crossesAt val="42197"/>
        <c:crossBetween val="midCat"/>
      </c:valAx>
      <c:valAx>
        <c:axId val="407810048"/>
        <c:scaling>
          <c:orientation val="minMax"/>
          <c:max val="1"/>
          <c:min val="0.70000000000000062"/>
        </c:scaling>
        <c:axPos val="r"/>
        <c:title>
          <c:tx>
            <c:rich>
              <a:bodyPr rot="-5400000" vert="horz"/>
              <a:lstStyle/>
              <a:p>
                <a:pPr>
                  <a:defRPr sz="1200"/>
                </a:pPr>
                <a:r>
                  <a:rPr lang="en-US" sz="1200" b="1" i="0" baseline="0"/>
                  <a:t>% within 4 hours </a:t>
                </a:r>
                <a:endParaRPr lang="en-US" sz="1200"/>
              </a:p>
            </c:rich>
          </c:tx>
          <c:layout/>
        </c:title>
        <c:numFmt formatCode="0.0%" sourceLinked="1"/>
        <c:tickLblPos val="nextTo"/>
        <c:txPr>
          <a:bodyPr/>
          <a:lstStyle/>
          <a:p>
            <a:pPr>
              <a:defRPr sz="900">
                <a:latin typeface="Arial" pitchFamily="34" charset="0"/>
                <a:cs typeface="Arial" pitchFamily="34" charset="0"/>
              </a:defRPr>
            </a:pPr>
            <a:endParaRPr lang="en-US"/>
          </a:p>
        </c:txPr>
        <c:crossAx val="407811968"/>
        <c:crosses val="max"/>
        <c:crossBetween val="between"/>
      </c:valAx>
      <c:dateAx>
        <c:axId val="407811968"/>
        <c:scaling>
          <c:orientation val="minMax"/>
        </c:scaling>
        <c:delete val="1"/>
        <c:axPos val="b"/>
        <c:numFmt formatCode="dd\-mmm\-yy" sourceLinked="1"/>
        <c:tickLblPos val="none"/>
        <c:crossAx val="407810048"/>
        <c:crosses val="autoZero"/>
        <c:auto val="1"/>
        <c:lblOffset val="100"/>
      </c:dateAx>
    </c:plotArea>
    <c:legend>
      <c:legendPos val="b"/>
      <c:layout/>
    </c:legend>
    <c:plotVisOnly val="1"/>
    <c:dispBlanksAs val="zero"/>
  </c:chart>
  <c:spPr>
    <a:ln>
      <a:noFill/>
    </a:ln>
  </c:spPr>
  <c:printSettings>
    <c:headerFooter/>
    <c:pageMargins b="0.75000000000000988" l="0.70000000000000062" r="0.70000000000000062" t="0.75000000000000988"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11</xdr:col>
      <xdr:colOff>485775</xdr:colOff>
      <xdr:row>1</xdr:row>
      <xdr:rowOff>0</xdr:rowOff>
    </xdr:from>
    <xdr:to>
      <xdr:col>13</xdr:col>
      <xdr:colOff>0</xdr:colOff>
      <xdr:row>5</xdr:row>
      <xdr:rowOff>133350</xdr:rowOff>
    </xdr:to>
    <xdr:pic>
      <xdr:nvPicPr>
        <xdr:cNvPr id="2"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571500"/>
          <a:ext cx="990600" cy="866775"/>
        </a:xfrm>
        <a:prstGeom prst="rect">
          <a:avLst/>
        </a:prstGeom>
        <a:noFill/>
        <a:ln w="9525">
          <a:noFill/>
          <a:miter lim="800000"/>
          <a:headEnd/>
          <a:tailEnd/>
        </a:ln>
      </xdr:spPr>
    </xdr:pic>
    <xdr:clientData/>
  </xdr:twoCellAnchor>
  <xdr:twoCellAnchor>
    <xdr:from>
      <xdr:col>11</xdr:col>
      <xdr:colOff>485775</xdr:colOff>
      <xdr:row>1</xdr:row>
      <xdr:rowOff>0</xdr:rowOff>
    </xdr:from>
    <xdr:to>
      <xdr:col>13</xdr:col>
      <xdr:colOff>0</xdr:colOff>
      <xdr:row>5</xdr:row>
      <xdr:rowOff>133350</xdr:rowOff>
    </xdr:to>
    <xdr:pic>
      <xdr:nvPicPr>
        <xdr:cNvPr id="3"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304800"/>
          <a:ext cx="942975" cy="8953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123824</xdr:colOff>
      <xdr:row>5</xdr:row>
      <xdr:rowOff>114300</xdr:rowOff>
    </xdr:from>
    <xdr:to>
      <xdr:col>14</xdr:col>
      <xdr:colOff>0</xdr:colOff>
      <xdr:row>30</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307975</xdr:colOff>
      <xdr:row>14</xdr:row>
      <xdr:rowOff>25400</xdr:rowOff>
    </xdr:from>
    <xdr:to>
      <xdr:col>12</xdr:col>
      <xdr:colOff>549275</xdr:colOff>
      <xdr:row>19</xdr:row>
      <xdr:rowOff>146050</xdr:rowOff>
    </xdr:to>
    <xdr:sp macro="" textlink="">
      <xdr:nvSpPr>
        <xdr:cNvPr id="4" name="TextBox 3"/>
        <xdr:cNvSpPr txBox="1"/>
      </xdr:nvSpPr>
      <xdr:spPr>
        <a:xfrm>
          <a:off x="9975850" y="2873375"/>
          <a:ext cx="241300" cy="1073150"/>
        </a:xfrm>
        <a:prstGeom prst="rect">
          <a:avLst/>
        </a:prstGeom>
        <a:ln/>
      </xdr:spPr>
      <xdr:style>
        <a:lnRef idx="2">
          <a:schemeClr val="dk1"/>
        </a:lnRef>
        <a:fillRef idx="1">
          <a:schemeClr val="lt1"/>
        </a:fillRef>
        <a:effectRef idx="0">
          <a:schemeClr val="dk1"/>
        </a:effectRef>
        <a:fontRef idx="minor">
          <a:schemeClr val="dk1"/>
        </a:fontRef>
      </xdr:style>
      <xdr:txBody>
        <a:bodyPr vertOverflow="clip" vert="vert270" wrap="square" rtlCol="0" anchor="ctr"/>
        <a:lstStyle/>
        <a:p>
          <a:pPr algn="ctr"/>
          <a:r>
            <a:rPr lang="en-GB" sz="1050" b="1">
              <a:latin typeface="Arial" pitchFamily="34" charset="0"/>
              <a:cs typeface="Arial" pitchFamily="34" charset="0"/>
            </a:rPr>
            <a:t>Weekly extract</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cdr:x>
      <cdr:y>0</cdr:y>
    </cdr:from>
    <cdr:to>
      <cdr:x>0</cdr:x>
      <cdr:y>0</cdr:y>
    </cdr:to>
    <cdr:sp macro="" textlink="">
      <cdr:nvSpPr>
        <cdr:cNvPr id="3" name="Straight Connector 2"/>
        <cdr:cNvSpPr/>
      </cdr:nvSpPr>
      <cdr:spPr>
        <a:xfrm xmlns:a="http://schemas.openxmlformats.org/drawingml/2006/main" flipV="1">
          <a:off x="-123824" y="-1295400"/>
          <a:ext cx="0" cy="0"/>
        </a:xfrm>
        <a:prstGeom xmlns:a="http://schemas.openxmlformats.org/drawingml/2006/main" prst="line">
          <a:avLst/>
        </a:prstGeom>
        <a:ln xmlns:a="http://schemas.openxmlformats.org/drawingml/2006/main" w="19050">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0.8782</cdr:x>
      <cdr:y>0.10426</cdr:y>
    </cdr:from>
    <cdr:to>
      <cdr:x>0.8782</cdr:x>
      <cdr:y>0.70843</cdr:y>
    </cdr:to>
    <cdr:sp macro="" textlink="">
      <cdr:nvSpPr>
        <cdr:cNvPr id="5" name="Straight Connector 4"/>
        <cdr:cNvSpPr/>
      </cdr:nvSpPr>
      <cdr:spPr>
        <a:xfrm xmlns:a="http://schemas.openxmlformats.org/drawingml/2006/main" flipV="1">
          <a:off x="9728327" y="481651"/>
          <a:ext cx="0" cy="2791039"/>
        </a:xfrm>
        <a:prstGeom xmlns:a="http://schemas.openxmlformats.org/drawingml/2006/main" prst="line">
          <a:avLst/>
        </a:prstGeom>
        <a:ln xmlns:a="http://schemas.openxmlformats.org/drawingml/2006/main" w="19050">
          <a:solidFill>
            <a:srgbClr val="000000"/>
          </a:solidFill>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scotland.gov.uk/Topics/Health/Quality-Improvement-Performance/NHS-Performance-Targets" TargetMode="External"/><Relationship Id="rId1" Type="http://schemas.openxmlformats.org/officeDocument/2006/relationships/hyperlink" Target="http://www.isdscotland.org/Health-Topics/Emergency-Care/Emergency-Department-Activity/Hospital-Site-List/"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ntrol" Target="../activeX/activeX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Sheet2"/>
  <dimension ref="A1:M35"/>
  <sheetViews>
    <sheetView showGridLines="0" tabSelected="1" zoomScaleNormal="100" zoomScaleSheetLayoutView="70" workbookViewId="0"/>
  </sheetViews>
  <sheetFormatPr defaultColWidth="10.28515625" defaultRowHeight="15" customHeight="1"/>
  <cols>
    <col min="1" max="1" width="1.7109375" style="35" customWidth="1"/>
    <col min="2" max="2" width="23.140625" style="35" customWidth="1"/>
    <col min="3" max="4" width="13.140625" style="35" customWidth="1"/>
    <col min="5" max="5" width="21.140625" style="35" customWidth="1"/>
    <col min="6" max="6" width="11.140625" style="35" customWidth="1"/>
    <col min="7" max="7" width="12.28515625" style="35" customWidth="1"/>
    <col min="8" max="8" width="10.7109375" style="35" customWidth="1"/>
    <col min="9" max="9" width="11.28515625" style="35" customWidth="1"/>
    <col min="10" max="16" width="10.7109375" style="35" customWidth="1"/>
    <col min="17" max="16384" width="10.28515625" style="35"/>
  </cols>
  <sheetData>
    <row r="1" spans="1:13" ht="24" customHeight="1">
      <c r="B1" s="34" t="s">
        <v>232</v>
      </c>
      <c r="C1" s="34"/>
      <c r="D1" s="34"/>
      <c r="E1" s="34"/>
      <c r="F1" s="34"/>
      <c r="G1" s="34"/>
      <c r="H1" s="34"/>
      <c r="I1" s="34"/>
      <c r="K1" s="36"/>
      <c r="L1" s="36"/>
      <c r="M1" s="54" t="str">
        <f>MID(B24,23,31)&amp;" - "&amp;LEFT(E19,11)</f>
        <v>Official Statistics Publication - 25-Dec-2016</v>
      </c>
    </row>
    <row r="2" spans="1:13" ht="23.25">
      <c r="B2" s="34" t="s">
        <v>233</v>
      </c>
      <c r="C2" s="37"/>
      <c r="D2" s="37"/>
      <c r="E2" s="37"/>
      <c r="F2" s="37"/>
      <c r="G2" s="37"/>
    </row>
    <row r="3" spans="1:13" ht="13.5" customHeight="1">
      <c r="B3" s="151"/>
      <c r="C3" s="150"/>
      <c r="D3" s="150"/>
      <c r="E3" s="150"/>
      <c r="F3" s="150"/>
      <c r="G3" s="150"/>
      <c r="H3" s="150"/>
      <c r="I3" s="150"/>
      <c r="J3" s="150"/>
      <c r="K3" s="150"/>
      <c r="L3" s="37"/>
      <c r="M3" s="37"/>
    </row>
    <row r="4" spans="1:13" ht="15" customHeight="1">
      <c r="B4" s="150"/>
      <c r="C4" s="150"/>
      <c r="D4" s="150"/>
      <c r="E4" s="150"/>
      <c r="F4" s="150"/>
      <c r="G4" s="150"/>
      <c r="H4" s="150"/>
      <c r="I4" s="150"/>
      <c r="J4" s="150"/>
      <c r="K4" s="150"/>
      <c r="L4" s="98"/>
      <c r="M4" s="98"/>
    </row>
    <row r="5" spans="1:13" ht="15" customHeight="1">
      <c r="B5" s="150"/>
      <c r="C5" s="150"/>
      <c r="D5" s="150"/>
      <c r="E5" s="150"/>
      <c r="F5" s="150"/>
      <c r="G5" s="150"/>
      <c r="H5" s="150"/>
      <c r="I5" s="150"/>
      <c r="J5" s="150"/>
      <c r="K5" s="150"/>
      <c r="L5" s="98"/>
      <c r="M5" s="98"/>
    </row>
    <row r="6" spans="1:13" ht="15" customHeight="1">
      <c r="B6" s="37"/>
      <c r="C6" s="38"/>
      <c r="D6" s="38"/>
      <c r="E6" s="38"/>
      <c r="F6" s="38"/>
      <c r="G6" s="39"/>
      <c r="H6" s="39"/>
      <c r="I6" s="39"/>
      <c r="J6" s="39"/>
      <c r="K6" s="39"/>
      <c r="L6" s="40"/>
      <c r="M6" s="41"/>
    </row>
    <row r="7" spans="1:13" ht="15" customHeight="1">
      <c r="B7" s="48" t="s">
        <v>65</v>
      </c>
      <c r="C7" s="42"/>
      <c r="D7" s="42"/>
      <c r="E7" s="42"/>
      <c r="F7" s="42"/>
      <c r="G7" s="39"/>
      <c r="H7" s="39"/>
      <c r="I7" s="39"/>
      <c r="J7" s="39"/>
      <c r="K7" s="39"/>
      <c r="L7" s="40"/>
      <c r="M7" s="41"/>
    </row>
    <row r="8" spans="1:13" ht="15" customHeight="1">
      <c r="B8" s="265"/>
      <c r="C8" s="266"/>
      <c r="D8" s="266"/>
      <c r="E8" s="266"/>
      <c r="F8" s="266"/>
      <c r="G8" s="266"/>
      <c r="H8" s="266"/>
      <c r="I8" s="266"/>
      <c r="J8" s="266"/>
      <c r="K8" s="266"/>
      <c r="L8" s="266"/>
      <c r="M8" s="266"/>
    </row>
    <row r="9" spans="1:13" s="44" customFormat="1" ht="15.95" customHeight="1">
      <c r="B9" s="131" t="s">
        <v>127</v>
      </c>
      <c r="C9" s="49" t="s">
        <v>285</v>
      </c>
      <c r="D9" s="43"/>
      <c r="E9" s="43"/>
      <c r="F9" s="43"/>
      <c r="G9" s="43"/>
      <c r="H9" s="43"/>
      <c r="I9" s="43"/>
      <c r="J9" s="43"/>
      <c r="K9" s="43"/>
      <c r="L9" s="43"/>
      <c r="M9" s="43"/>
    </row>
    <row r="10" spans="1:13" s="44" customFormat="1" ht="15.95" customHeight="1">
      <c r="B10" s="131" t="s">
        <v>186</v>
      </c>
      <c r="C10" s="49" t="s">
        <v>286</v>
      </c>
      <c r="D10" s="43"/>
      <c r="E10" s="43"/>
      <c r="F10" s="43"/>
      <c r="G10" s="43"/>
      <c r="H10" s="43"/>
      <c r="I10" s="43"/>
      <c r="J10" s="43"/>
      <c r="K10" s="43"/>
      <c r="L10" s="43"/>
      <c r="M10" s="43"/>
    </row>
    <row r="11" spans="1:13" s="44" customFormat="1" ht="27" customHeight="1">
      <c r="B11" s="142" t="s">
        <v>251</v>
      </c>
      <c r="C11" s="267" t="s">
        <v>243</v>
      </c>
      <c r="D11" s="267"/>
      <c r="E11" s="267"/>
      <c r="F11" s="267"/>
      <c r="G11" s="267"/>
      <c r="H11" s="267"/>
      <c r="I11" s="267"/>
      <c r="J11" s="267"/>
      <c r="K11" s="267"/>
      <c r="L11" s="267"/>
      <c r="M11" s="267"/>
    </row>
    <row r="12" spans="1:13" s="44" customFormat="1" ht="15.95" customHeight="1">
      <c r="B12" s="45" t="s">
        <v>254</v>
      </c>
      <c r="C12" s="267" t="s">
        <v>255</v>
      </c>
      <c r="D12" s="267"/>
      <c r="E12" s="267"/>
      <c r="F12" s="267"/>
      <c r="G12" s="267"/>
      <c r="H12" s="267"/>
      <c r="I12" s="267"/>
      <c r="J12" s="267"/>
      <c r="K12" s="267"/>
      <c r="L12" s="267"/>
      <c r="M12" s="267"/>
    </row>
    <row r="13" spans="1:13" s="44" customFormat="1" ht="15.95" customHeight="1">
      <c r="B13" s="45" t="s">
        <v>252</v>
      </c>
      <c r="C13" s="267" t="s">
        <v>292</v>
      </c>
      <c r="D13" s="267"/>
      <c r="E13" s="267"/>
      <c r="F13" s="267"/>
      <c r="G13" s="267"/>
      <c r="H13" s="267"/>
      <c r="I13" s="267"/>
      <c r="J13" s="267"/>
      <c r="K13" s="267"/>
      <c r="L13" s="267"/>
      <c r="M13" s="267"/>
    </row>
    <row r="14" spans="1:13" s="44" customFormat="1" ht="15.95" customHeight="1">
      <c r="B14" s="45" t="s">
        <v>253</v>
      </c>
      <c r="C14" s="267" t="s">
        <v>291</v>
      </c>
      <c r="D14" s="267"/>
      <c r="E14" s="267"/>
      <c r="F14" s="267"/>
      <c r="G14" s="267"/>
      <c r="H14" s="267"/>
      <c r="I14" s="267"/>
      <c r="J14" s="267"/>
      <c r="K14" s="267"/>
      <c r="L14" s="267"/>
      <c r="M14" s="267"/>
    </row>
    <row r="15" spans="1:13" ht="15.95" customHeight="1">
      <c r="A15" s="44"/>
      <c r="B15" s="268" t="s">
        <v>66</v>
      </c>
      <c r="C15" s="267" t="s">
        <v>67</v>
      </c>
      <c r="D15" s="267"/>
      <c r="E15" s="267"/>
      <c r="F15" s="267"/>
      <c r="G15" s="267"/>
      <c r="H15" s="267"/>
      <c r="I15" s="267"/>
      <c r="J15" s="267"/>
      <c r="K15" s="267"/>
      <c r="L15" s="267"/>
      <c r="M15" s="147"/>
    </row>
    <row r="16" spans="1:13" ht="15" customHeight="1">
      <c r="B16" s="269"/>
      <c r="C16" s="147"/>
      <c r="D16" s="147"/>
      <c r="E16" s="147"/>
      <c r="F16" s="147"/>
      <c r="G16" s="147"/>
      <c r="H16" s="147"/>
      <c r="I16" s="147"/>
      <c r="J16" s="147"/>
      <c r="K16" s="147"/>
      <c r="L16" s="147"/>
      <c r="M16" s="147"/>
    </row>
    <row r="17" spans="2:13" ht="15" customHeight="1">
      <c r="B17" s="48" t="s">
        <v>229</v>
      </c>
      <c r="C17" s="138"/>
      <c r="D17" s="138"/>
      <c r="E17" s="138"/>
      <c r="F17" s="138"/>
      <c r="G17" s="138"/>
      <c r="H17" s="138"/>
      <c r="I17" s="138"/>
      <c r="J17" s="138"/>
      <c r="K17" s="138"/>
      <c r="L17" s="138"/>
      <c r="M17" s="138"/>
    </row>
    <row r="18" spans="2:13" ht="15" customHeight="1">
      <c r="B18" s="141" t="s">
        <v>259</v>
      </c>
      <c r="C18" s="138"/>
      <c r="D18" s="138"/>
      <c r="E18" s="138"/>
      <c r="F18" s="138"/>
      <c r="G18" s="138"/>
      <c r="H18" s="138"/>
      <c r="I18" s="138"/>
      <c r="J18" s="138"/>
      <c r="K18" s="138"/>
      <c r="L18" s="138"/>
      <c r="M18" s="138"/>
    </row>
    <row r="19" spans="2:13" ht="15" customHeight="1">
      <c r="B19" s="141" t="s">
        <v>234</v>
      </c>
      <c r="C19" s="46"/>
      <c r="D19" s="46"/>
      <c r="E19" s="99" t="s">
        <v>290</v>
      </c>
      <c r="F19" s="46"/>
      <c r="G19" s="46"/>
      <c r="H19" s="46"/>
      <c r="I19" s="46"/>
      <c r="J19" s="46"/>
      <c r="K19" s="46"/>
      <c r="L19" s="46"/>
      <c r="M19" s="46"/>
    </row>
    <row r="20" spans="2:13" ht="15" customHeight="1">
      <c r="B20" s="141" t="s">
        <v>230</v>
      </c>
      <c r="C20" s="46"/>
      <c r="D20" s="46"/>
      <c r="E20" s="203"/>
      <c r="F20" s="46"/>
      <c r="G20" s="46"/>
      <c r="H20" s="46"/>
      <c r="I20" s="46"/>
      <c r="J20" s="46"/>
      <c r="K20" s="46"/>
      <c r="L20" s="46"/>
      <c r="M20" s="46"/>
    </row>
    <row r="21" spans="2:13" ht="15" customHeight="1">
      <c r="B21" s="35" t="s">
        <v>237</v>
      </c>
      <c r="C21" s="46"/>
      <c r="D21" s="46"/>
      <c r="E21" s="152">
        <v>42701</v>
      </c>
      <c r="F21" s="46"/>
      <c r="G21" s="46"/>
      <c r="H21" s="46"/>
      <c r="I21" s="46"/>
      <c r="J21" s="46"/>
      <c r="K21" s="46"/>
      <c r="L21" s="46"/>
      <c r="M21" s="46"/>
    </row>
    <row r="22" spans="2:13" ht="15" customHeight="1">
      <c r="B22" s="137"/>
      <c r="C22" s="46"/>
      <c r="D22" s="46"/>
      <c r="E22" s="46"/>
      <c r="F22" s="46"/>
      <c r="G22" s="46"/>
      <c r="H22" s="46"/>
      <c r="I22" s="46"/>
      <c r="J22" s="46"/>
      <c r="K22" s="46"/>
      <c r="L22" s="46"/>
      <c r="M22" s="46"/>
    </row>
    <row r="23" spans="2:13" ht="15" customHeight="1">
      <c r="B23" s="48" t="s">
        <v>68</v>
      </c>
      <c r="C23" s="42"/>
      <c r="D23" s="42"/>
      <c r="E23" s="42"/>
      <c r="F23" s="42"/>
      <c r="G23" s="46"/>
      <c r="H23" s="46"/>
      <c r="I23" s="46"/>
      <c r="J23" s="46"/>
      <c r="K23" s="46"/>
      <c r="L23" s="46"/>
      <c r="M23" s="46"/>
    </row>
    <row r="24" spans="2:13" ht="15" customHeight="1">
      <c r="B24" s="260" t="s">
        <v>149</v>
      </c>
      <c r="C24" s="260"/>
      <c r="D24" s="260"/>
      <c r="E24" s="260"/>
      <c r="F24" s="50"/>
      <c r="G24" s="51"/>
      <c r="H24" s="51"/>
      <c r="I24" s="51"/>
      <c r="J24" s="51"/>
      <c r="K24" s="51"/>
      <c r="L24" s="51"/>
      <c r="M24" s="51"/>
    </row>
    <row r="25" spans="2:13" ht="27" customHeight="1">
      <c r="B25" s="264" t="s">
        <v>231</v>
      </c>
      <c r="C25" s="264"/>
      <c r="D25" s="264"/>
      <c r="E25" s="264"/>
      <c r="F25" s="264"/>
      <c r="G25" s="264"/>
      <c r="H25" s="264"/>
      <c r="I25" s="264"/>
      <c r="J25" s="264"/>
      <c r="K25" s="264"/>
      <c r="L25" s="264"/>
      <c r="M25" s="264"/>
    </row>
    <row r="26" spans="2:13" ht="42.75" customHeight="1">
      <c r="B26" s="260" t="s">
        <v>239</v>
      </c>
      <c r="C26" s="260"/>
      <c r="D26" s="260"/>
      <c r="E26" s="260"/>
      <c r="F26" s="260"/>
      <c r="G26" s="260"/>
      <c r="H26" s="260"/>
      <c r="I26" s="260"/>
      <c r="J26" s="260"/>
      <c r="K26" s="260"/>
      <c r="L26" s="260"/>
      <c r="M26" s="148"/>
    </row>
    <row r="27" spans="2:13" ht="44.25" customHeight="1">
      <c r="B27" s="260" t="s">
        <v>240</v>
      </c>
      <c r="C27" s="260"/>
      <c r="D27" s="260"/>
      <c r="E27" s="260"/>
      <c r="F27" s="260"/>
      <c r="G27" s="260"/>
      <c r="H27" s="260"/>
      <c r="I27" s="260"/>
      <c r="J27" s="260"/>
      <c r="K27" s="260"/>
      <c r="L27" s="260"/>
      <c r="M27" s="260"/>
    </row>
    <row r="28" spans="2:13" ht="44.25" customHeight="1">
      <c r="B28" s="260" t="s">
        <v>241</v>
      </c>
      <c r="C28" s="260"/>
      <c r="D28" s="260"/>
      <c r="E28" s="260"/>
      <c r="F28" s="260"/>
      <c r="G28" s="260"/>
      <c r="H28" s="260"/>
      <c r="I28" s="260"/>
      <c r="J28" s="260"/>
      <c r="K28" s="260"/>
      <c r="L28" s="260"/>
      <c r="M28" s="260"/>
    </row>
    <row r="29" spans="2:13" ht="15.95" customHeight="1">
      <c r="B29" s="261" t="s">
        <v>137</v>
      </c>
      <c r="C29" s="262"/>
      <c r="D29" s="262"/>
      <c r="E29" s="262"/>
      <c r="F29" s="262"/>
      <c r="G29" s="262"/>
      <c r="H29" s="262"/>
      <c r="I29" s="262"/>
      <c r="J29" s="262"/>
      <c r="K29" s="262"/>
      <c r="L29" s="262"/>
      <c r="M29" s="262"/>
    </row>
    <row r="30" spans="2:13" ht="21.75" customHeight="1">
      <c r="B30" s="260" t="s">
        <v>242</v>
      </c>
      <c r="C30" s="260"/>
      <c r="D30" s="260"/>
      <c r="E30" s="260"/>
      <c r="F30" s="260"/>
      <c r="G30" s="260"/>
      <c r="H30" s="260"/>
      <c r="I30" s="260"/>
      <c r="J30" s="260"/>
      <c r="K30" s="260"/>
      <c r="L30" s="260"/>
      <c r="M30" s="260"/>
    </row>
    <row r="31" spans="2:13" ht="15.75" customHeight="1">
      <c r="B31" s="140"/>
      <c r="C31" s="140"/>
      <c r="D31" s="140"/>
      <c r="E31" s="140"/>
      <c r="F31" s="140"/>
      <c r="G31" s="140"/>
      <c r="H31" s="140"/>
      <c r="I31" s="140"/>
      <c r="J31" s="140"/>
      <c r="K31" s="140"/>
      <c r="L31" s="140"/>
      <c r="M31" s="140"/>
    </row>
    <row r="32" spans="2:13" ht="18" customHeight="1">
      <c r="B32" s="47" t="s">
        <v>74</v>
      </c>
    </row>
    <row r="33" spans="2:13" ht="46.5" customHeight="1">
      <c r="B33" s="263" t="s">
        <v>75</v>
      </c>
      <c r="C33" s="263"/>
      <c r="D33" s="263"/>
      <c r="E33" s="263"/>
      <c r="F33" s="263"/>
      <c r="G33" s="263"/>
      <c r="H33" s="263"/>
      <c r="I33" s="263"/>
      <c r="J33" s="263"/>
      <c r="K33" s="263"/>
      <c r="L33" s="263"/>
      <c r="M33" s="263"/>
    </row>
    <row r="34" spans="2:13" ht="15" customHeight="1">
      <c r="B34" s="149"/>
      <c r="C34" s="149"/>
      <c r="D34" s="149"/>
      <c r="E34" s="149"/>
      <c r="F34" s="149"/>
      <c r="G34" s="149"/>
      <c r="H34" s="149"/>
      <c r="I34" s="149"/>
      <c r="J34" s="149"/>
      <c r="K34" s="149"/>
      <c r="L34" s="149"/>
      <c r="M34" s="149"/>
    </row>
    <row r="35" spans="2:13" ht="15" customHeight="1">
      <c r="B35" s="263"/>
      <c r="C35" s="263"/>
      <c r="D35" s="263"/>
      <c r="E35" s="263"/>
      <c r="F35" s="263"/>
      <c r="G35" s="263"/>
      <c r="H35" s="263"/>
      <c r="I35" s="263"/>
      <c r="J35" s="263"/>
      <c r="K35" s="263"/>
      <c r="L35" s="263"/>
      <c r="M35" s="263"/>
    </row>
  </sheetData>
  <mergeCells count="16">
    <mergeCell ref="B8:M8"/>
    <mergeCell ref="C11:M11"/>
    <mergeCell ref="B15:B16"/>
    <mergeCell ref="B27:M27"/>
    <mergeCell ref="C13:M13"/>
    <mergeCell ref="C14:M14"/>
    <mergeCell ref="C15:L15"/>
    <mergeCell ref="B26:L26"/>
    <mergeCell ref="C12:M12"/>
    <mergeCell ref="B30:M30"/>
    <mergeCell ref="B29:M29"/>
    <mergeCell ref="B35:M35"/>
    <mergeCell ref="B28:M28"/>
    <mergeCell ref="B24:E24"/>
    <mergeCell ref="B25:M25"/>
    <mergeCell ref="B33:M33"/>
  </mergeCells>
  <hyperlinks>
    <hyperlink ref="B11" location="Trend!A1" display="Trend"/>
    <hyperlink ref="B15" r:id="rId1"/>
    <hyperlink ref="B9" location="board_comparison!A1" display="Board Comparison"/>
    <hyperlink ref="B10" location="ED_comparison!A1" display="ED Comparison"/>
    <hyperlink ref="B29:M29" r:id="rId2" display="For information on how the Scottish Government (SG) plans to monitor NHS Boards’ performance within A&amp;E Services, please see the NHS Local Development Plan standards."/>
    <hyperlink ref="B13" location="inputdataWeek!A1" display="inputdataWeek"/>
    <hyperlink ref="B14" location="inputdata!A1" display="inputData"/>
    <hyperlink ref="B12" location="Overview!A1" display="Overview"/>
  </hyperlinks>
  <pageMargins left="0.39370078740157483" right="0.39370078740157483" top="0.98425196850393704" bottom="0.78740157480314965" header="0.39370078740157483" footer="0.39370078740157483"/>
  <pageSetup paperSize="9" scale="7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sheetPr codeName="Sheet3"/>
  <dimension ref="A1:N94"/>
  <sheetViews>
    <sheetView showGridLines="0" zoomScaleNormal="100" zoomScaleSheetLayoutView="80" workbookViewId="0"/>
  </sheetViews>
  <sheetFormatPr defaultRowHeight="14.25"/>
  <cols>
    <col min="1" max="1" width="2.7109375" style="52" customWidth="1"/>
    <col min="2" max="2" width="41.5703125" style="52" customWidth="1"/>
    <col min="3" max="3" width="13.42578125" style="52" bestFit="1" customWidth="1"/>
    <col min="4" max="4" width="11.7109375" style="52" customWidth="1"/>
    <col min="5" max="5" width="11.5703125" style="52" customWidth="1"/>
    <col min="6" max="6" width="11.85546875" style="52" customWidth="1"/>
    <col min="7" max="7" width="11.140625" style="52" customWidth="1"/>
    <col min="8" max="8" width="11.7109375" style="52" customWidth="1"/>
    <col min="9" max="9" width="11.85546875" style="52" customWidth="1"/>
    <col min="10" max="10" width="11.42578125" style="52" customWidth="1"/>
    <col min="11" max="11" width="11.5703125" style="52" customWidth="1"/>
    <col min="12" max="13" width="11.28515625" style="52" customWidth="1"/>
    <col min="14" max="14" width="12" style="52" customWidth="1"/>
    <col min="15" max="15" width="2.7109375" style="52" customWidth="1"/>
    <col min="16" max="16" width="9.140625" style="52"/>
    <col min="17" max="17" width="9.42578125" style="52" bestFit="1" customWidth="1"/>
    <col min="18" max="16384" width="9.140625" style="52"/>
  </cols>
  <sheetData>
    <row r="1" spans="1:14" ht="24" customHeight="1">
      <c r="B1" s="83" t="s">
        <v>183</v>
      </c>
      <c r="C1" s="53"/>
      <c r="D1" s="53"/>
      <c r="E1" s="53"/>
      <c r="F1" s="53"/>
      <c r="G1" s="53"/>
      <c r="H1" s="53"/>
      <c r="I1" s="53"/>
      <c r="J1" s="53"/>
      <c r="L1" s="54"/>
      <c r="M1" s="54"/>
      <c r="N1" s="79" t="str">
        <f>'Contents&amp;Notes'!M1</f>
        <v>Official Statistics Publication - 25-Dec-2016</v>
      </c>
    </row>
    <row r="2" spans="1:14" ht="15" customHeight="1">
      <c r="B2" s="3" t="s">
        <v>238</v>
      </c>
      <c r="C2" s="55"/>
      <c r="D2" s="55"/>
      <c r="E2" s="55"/>
      <c r="F2" s="55"/>
      <c r="G2" s="55"/>
      <c r="H2" s="55"/>
      <c r="I2" s="55"/>
      <c r="J2" s="55"/>
      <c r="L2" s="273" t="s">
        <v>18</v>
      </c>
      <c r="M2" s="274"/>
      <c r="N2" s="274"/>
    </row>
    <row r="3" spans="1:14" ht="12.75" customHeight="1">
      <c r="B3" s="151"/>
      <c r="C3" s="3"/>
      <c r="D3" s="3"/>
      <c r="E3" s="73"/>
      <c r="F3" s="3"/>
      <c r="H3" s="56"/>
      <c r="I3" s="56"/>
      <c r="J3" s="56"/>
      <c r="K3" s="56"/>
    </row>
    <row r="4" spans="1:14" ht="15" customHeight="1">
      <c r="B4" s="3" t="s">
        <v>125</v>
      </c>
      <c r="C4" s="3"/>
      <c r="D4" s="3"/>
      <c r="F4" s="3"/>
      <c r="H4" s="56"/>
      <c r="I4" s="56"/>
      <c r="J4" s="96"/>
      <c r="K4" s="56"/>
    </row>
    <row r="5" spans="1:14" ht="15" customHeight="1">
      <c r="A5" s="57"/>
      <c r="B5" s="270"/>
      <c r="C5" s="270"/>
      <c r="D5" s="270"/>
      <c r="E5" s="270"/>
      <c r="F5" s="270"/>
      <c r="G5" s="270"/>
      <c r="H5" s="270"/>
      <c r="I5" s="270"/>
      <c r="J5" s="270"/>
      <c r="K5" s="270"/>
      <c r="L5" s="270"/>
      <c r="M5" s="270"/>
      <c r="N5" s="270"/>
    </row>
    <row r="6" spans="1:14" ht="15" customHeight="1">
      <c r="A6" s="57"/>
      <c r="B6" s="139"/>
      <c r="C6" s="139"/>
      <c r="D6" s="139"/>
      <c r="E6" s="73" t="s">
        <v>119</v>
      </c>
      <c r="G6" s="139"/>
      <c r="H6" s="139"/>
      <c r="I6" s="139"/>
      <c r="J6" s="139"/>
      <c r="K6" s="139"/>
      <c r="L6" s="139"/>
      <c r="M6" s="139"/>
      <c r="N6" s="139"/>
    </row>
    <row r="7" spans="1:14" ht="15" customHeight="1">
      <c r="A7" s="57"/>
      <c r="B7" s="100"/>
      <c r="C7" s="100"/>
      <c r="J7" s="197" t="s">
        <v>235</v>
      </c>
      <c r="K7" s="202" t="s">
        <v>236</v>
      </c>
      <c r="L7" s="100"/>
    </row>
    <row r="8" spans="1:14" ht="14.25" customHeight="1" thickBot="1">
      <c r="B8" s="134" t="s">
        <v>221</v>
      </c>
      <c r="C8" s="196">
        <f t="shared" ref="C8" si="0">INT((C9-DATE(YEAR(C9-WEEKDAY(C9-1)+4),1,3)+WEEKDAY(DATE(YEAR(C9-WEEKDAY(C9-1)+4),1,3))+5)/7)</f>
        <v>40</v>
      </c>
      <c r="D8" s="196">
        <f t="shared" ref="D8" si="1">INT((D9-DATE(YEAR(D9-WEEKDAY(D9-1)+4),1,3)+WEEKDAY(DATE(YEAR(D9-WEEKDAY(D9-1)+4),1,3))+5)/7)</f>
        <v>41</v>
      </c>
      <c r="E8" s="196">
        <f t="shared" ref="E8" si="2">INT((E9-DATE(YEAR(E9-WEEKDAY(E9-1)+4),1,3)+WEEKDAY(DATE(YEAR(E9-WEEKDAY(E9-1)+4),1,3))+5)/7)</f>
        <v>42</v>
      </c>
      <c r="F8" s="220">
        <f t="shared" ref="F8" si="3">INT((F9-DATE(YEAR(F9-WEEKDAY(F9-1)+4),1,3)+WEEKDAY(DATE(YEAR(F9-WEEKDAY(F9-1)+4),1,3))+5)/7)</f>
        <v>43</v>
      </c>
      <c r="G8" s="196">
        <f t="shared" ref="G8" si="4">INT((G9-DATE(YEAR(G9-WEEKDAY(G9-1)+4),1,3)+WEEKDAY(DATE(YEAR(G9-WEEKDAY(G9-1)+4),1,3))+5)/7)</f>
        <v>44</v>
      </c>
      <c r="H8" s="196">
        <f t="shared" ref="H8" si="5">INT((H9-DATE(YEAR(H9-WEEKDAY(H9-1)+4),1,3)+WEEKDAY(DATE(YEAR(H9-WEEKDAY(H9-1)+4),1,3))+5)/7)</f>
        <v>45</v>
      </c>
      <c r="I8" s="196">
        <f t="shared" ref="I8" si="6">INT((I9-DATE(YEAR(I9-WEEKDAY(I9-1)+4),1,3)+WEEKDAY(DATE(YEAR(I9-WEEKDAY(I9-1)+4),1,3))+5)/7)</f>
        <v>46</v>
      </c>
      <c r="J8" s="196">
        <f t="shared" ref="J8" si="7">INT((J9-DATE(YEAR(J9-WEEKDAY(J9-1)+4),1,3)+WEEKDAY(DATE(YEAR(J9-WEEKDAY(J9-1)+4),1,3))+5)/7)</f>
        <v>47</v>
      </c>
      <c r="K8" s="196">
        <f t="shared" ref="K8" si="8">INT((K9-DATE(YEAR(K9-WEEKDAY(K9-1)+4),1,3)+WEEKDAY(DATE(YEAR(K9-WEEKDAY(K9-1)+4),1,3))+5)/7)</f>
        <v>48</v>
      </c>
      <c r="L8" s="196">
        <f t="shared" ref="L8" si="9">INT((L9-DATE(YEAR(L9-WEEKDAY(L9-1)+4),1,3)+WEEKDAY(DATE(YEAR(L9-WEEKDAY(L9-1)+4),1,3))+5)/7)</f>
        <v>49</v>
      </c>
      <c r="M8" s="196">
        <f t="shared" ref="M8" si="10">INT((M9-DATE(YEAR(M9-WEEKDAY(M9-1)+4),1,3)+WEEKDAY(DATE(YEAR(M9-WEEKDAY(M9-1)+4),1,3))+5)/7)</f>
        <v>50</v>
      </c>
      <c r="N8" s="196">
        <f t="shared" ref="N8" si="11">INT((N9-DATE(YEAR(N9-WEEKDAY(N9-1)+4),1,3)+WEEKDAY(DATE(YEAR(N9-WEEKDAY(N9-1)+4),1,3))+5)/7)</f>
        <v>51</v>
      </c>
    </row>
    <row r="9" spans="1:14" ht="13.5" customHeight="1" thickBot="1">
      <c r="B9" s="58" t="s">
        <v>182</v>
      </c>
      <c r="C9" s="105">
        <f>N26+7</f>
        <v>42652</v>
      </c>
      <c r="D9" s="105">
        <f>C9+7</f>
        <v>42659</v>
      </c>
      <c r="E9" s="105">
        <f t="shared" ref="E9:N9" si="12">D9+7</f>
        <v>42666</v>
      </c>
      <c r="F9" s="189">
        <f t="shared" si="12"/>
        <v>42673</v>
      </c>
      <c r="G9" s="105">
        <f t="shared" si="12"/>
        <v>42680</v>
      </c>
      <c r="H9" s="105">
        <f t="shared" si="12"/>
        <v>42687</v>
      </c>
      <c r="I9" s="105">
        <f t="shared" si="12"/>
        <v>42694</v>
      </c>
      <c r="J9" s="105">
        <f t="shared" si="12"/>
        <v>42701</v>
      </c>
      <c r="K9" s="161">
        <f t="shared" si="12"/>
        <v>42708</v>
      </c>
      <c r="L9" s="163">
        <f t="shared" si="12"/>
        <v>42715</v>
      </c>
      <c r="M9" s="161">
        <f t="shared" si="12"/>
        <v>42722</v>
      </c>
      <c r="N9" s="162">
        <f t="shared" si="12"/>
        <v>42729</v>
      </c>
    </row>
    <row r="10" spans="1:14" ht="15" customHeight="1">
      <c r="B10" s="59" t="s">
        <v>121</v>
      </c>
      <c r="C10" s="97">
        <f ca="1">IF(C$9&lt;=MonthDate,IFERROR(IF(LEFT(Lookups!$L$5,6)="Number",SUMIFS(Comparison_Lookup,site_level_range_board,$B10,date_range_board,C$9),TEXT(SUMIFS(Comparison_Lookup,site_level_range_board,$B10,date_range_board,C$9)/SUMIFS(All_Attendances,site_level_range_board,$B10,date_range_board,C$9),"0.0%")),""),IFERROR(IF(LEFT(Lookups!$L$5,6)="Number",SUMIFS(Comparison_LookupW,site_level_range_boardW,$B10,date_range_boardW,C$9),TEXT(SUMIFS(Comparison_LookupW,site_level_range_boardW,$B10,date_range_boardW,C$9)/SUMIFS(All_AttendancesW,site_level_range_boardW,$B10,date_range_boardW,C$9),"0.0%")),""))</f>
        <v>2276</v>
      </c>
      <c r="D10" s="88">
        <f ca="1">IF(D$9&lt;=MonthDate,IFERROR(IF(LEFT(Lookups!$L$5,6)="Number",SUMIFS(Comparison_Lookup,site_level_range_board,$B10,date_range_board,D$9),TEXT(SUMIFS(Comparison_Lookup,site_level_range_board,$B10,date_range_board,D$9)/SUMIFS(All_Attendances,site_level_range_board,$B10,date_range_board,D$9),"0.0%")),""),IFERROR(IF(LEFT(Lookups!$L$5,6)="Number",SUMIFS(Comparison_LookupW,site_level_range_boardW,$B10,date_range_boardW,D$9),TEXT(SUMIFS(Comparison_LookupW,site_level_range_boardW,$B10,date_range_boardW,D$9)/SUMIFS(All_AttendancesW,site_level_range_boardW,$B10,date_range_boardW,D$9),"0.0%")),""))</f>
        <v>2023</v>
      </c>
      <c r="E10" s="88">
        <f ca="1">IF(E$9&lt;=MonthDate,IFERROR(IF(LEFT(Lookups!$L$5,6)="Number",SUMIFS(Comparison_Lookup,site_level_range_board,$B10,date_range_board,E$9),TEXT(SUMIFS(Comparison_Lookup,site_level_range_board,$B10,date_range_board,E$9)/SUMIFS(All_Attendances,site_level_range_board,$B10,date_range_board,E$9),"0.0%")),""),IFERROR(IF(LEFT(Lookups!$L$5,6)="Number",SUMIFS(Comparison_LookupW,site_level_range_boardW,$B10,date_range_boardW,E$9),TEXT(SUMIFS(Comparison_LookupW,site_level_range_boardW,$B10,date_range_boardW,E$9)/SUMIFS(All_AttendancesW,site_level_range_boardW,$B10,date_range_boardW,E$9),"0.0%")),""))</f>
        <v>2175</v>
      </c>
      <c r="F10" s="190">
        <f ca="1">IF(F$9&lt;=MonthDate,IFERROR(IF(LEFT(Lookups!$L$5,6)="Number",SUMIFS(Comparison_Lookup,site_level_range_board,$B10,date_range_board,F$9),TEXT(SUMIFS(Comparison_Lookup,site_level_range_board,$B10,date_range_board,F$9)/SUMIFS(All_Attendances,site_level_range_board,$B10,date_range_board,F$9),"0.0%")),""),IFERROR(IF(LEFT(Lookups!$L$5,6)="Number",SUMIFS(Comparison_LookupW,site_level_range_boardW,$B10,date_range_boardW,F$9),TEXT(SUMIFS(Comparison_LookupW,site_level_range_boardW,$B10,date_range_boardW,F$9)/SUMIFS(All_AttendancesW,site_level_range_boardW,$B10,date_range_boardW,F$9),"0.0%")),""))</f>
        <v>2125</v>
      </c>
      <c r="G10" s="88">
        <f ca="1">IF(G$9&lt;=MonthDate,IFERROR(IF(LEFT(Lookups!$L$5,6)="Number",SUMIFS(Comparison_Lookup,site_level_range_board,$B10,date_range_board,G$9),TEXT(SUMIFS(Comparison_Lookup,site_level_range_board,$B10,date_range_board,G$9)/SUMIFS(All_Attendances,site_level_range_board,$B10,date_range_board,G$9),"0.0%")),""),IFERROR(IF(LEFT(Lookups!$L$5,6)="Number",SUMIFS(Comparison_LookupW,site_level_range_boardW,$B10,date_range_boardW,G$9),TEXT(SUMIFS(Comparison_LookupW,site_level_range_boardW,$B10,date_range_boardW,G$9)/SUMIFS(All_AttendancesW,site_level_range_boardW,$B10,date_range_boardW,G$9),"0.0%")),""))</f>
        <v>2150</v>
      </c>
      <c r="H10" s="88">
        <f ca="1">IF(H$9&lt;=MonthDate,IFERROR(IF(LEFT(Lookups!$L$5,6)="Number",SUMIFS(Comparison_Lookup,site_level_range_board,$B10,date_range_board,H$9),TEXT(SUMIFS(Comparison_Lookup,site_level_range_board,$B10,date_range_board,H$9)/SUMIFS(All_Attendances,site_level_range_board,$B10,date_range_board,H$9),"0.0%")),""),IFERROR(IF(LEFT(Lookups!$L$5,6)="Number",SUMIFS(Comparison_LookupW,site_level_range_boardW,$B10,date_range_boardW,H$9),TEXT(SUMIFS(Comparison_LookupW,site_level_range_boardW,$B10,date_range_boardW,H$9)/SUMIFS(All_AttendancesW,site_level_range_boardW,$B10,date_range_boardW,H$9),"0.0%")),""))</f>
        <v>2123</v>
      </c>
      <c r="I10" s="88">
        <f ca="1">IF(I$9&lt;=MonthDate,IFERROR(IF(LEFT(Lookups!$L$5,6)="Number",SUMIFS(Comparison_Lookup,site_level_range_board,$B10,date_range_board,I$9),TEXT(SUMIFS(Comparison_Lookup,site_level_range_board,$B10,date_range_board,I$9)/SUMIFS(All_Attendances,site_level_range_board,$B10,date_range_board,I$9),"0.0%")),""),IFERROR(IF(LEFT(Lookups!$L$5,6)="Number",SUMIFS(Comparison_LookupW,site_level_range_boardW,$B10,date_range_boardW,I$9),TEXT(SUMIFS(Comparison_LookupW,site_level_range_boardW,$B10,date_range_boardW,I$9)/SUMIFS(All_AttendancesW,site_level_range_boardW,$B10,date_range_boardW,I$9),"0.0%")),""))</f>
        <v>2089</v>
      </c>
      <c r="J10" s="88">
        <f ca="1">IF(J$9&lt;=MonthDate,IFERROR(IF(LEFT(Lookups!$L$5,6)="Number",SUMIFS(Comparison_Lookup,site_level_range_board,$B10,date_range_board,J$9),TEXT(SUMIFS(Comparison_Lookup,site_level_range_board,$B10,date_range_board,J$9)/SUMIFS(All_Attendances,site_level_range_board,$B10,date_range_board,J$9),"0.0%")),""),IFERROR(IF(LEFT(Lookups!$L$5,6)="Number",SUMIFS(Comparison_LookupW,site_level_range_boardW,$B10,date_range_boardW,J$9),TEXT(SUMIFS(Comparison_LookupW,site_level_range_boardW,$B10,date_range_boardW,J$9)/SUMIFS(All_AttendancesW,site_level_range_boardW,$B10,date_range_boardW,J$9),"0.0%")),""))</f>
        <v>2121</v>
      </c>
      <c r="K10" s="174">
        <f ca="1">IF(K$9&lt;=MonthDate,IFERROR(IF(LEFT(Lookups!$L$5,6)="Number",SUMIFS(Comparison_Lookup,site_level_range_board,$B10,date_range_board,K$9),TEXT(SUMIFS(Comparison_Lookup,site_level_range_board,$B10,date_range_board,K$9)/SUMIFS(All_Attendances,site_level_range_board,$B10,date_range_board,K$9),"0.0%")),""),IFERROR(IF(LEFT(Lookups!$L$5,6)="Number",SUMIFS(Comparison_LookupW,site_level_range_boardW,$B10,date_range_boardW,K$9),TEXT(SUMIFS(Comparison_LookupW,site_level_range_boardW,$B10,date_range_boardW,K$9)/SUMIFS(All_AttendancesW,site_level_range_boardW,$B10,date_range_boardW,K$9),"0.0%")),""))</f>
        <v>2152</v>
      </c>
      <c r="L10" s="242">
        <f ca="1">IF(L$9&lt;=MonthDate,IFERROR(IF(LEFT(Lookups!$L$5,6)="Number",SUMIFS(Comparison_Lookup,site_level_range_board,$B10,date_range_board,L$9),TEXT(SUMIFS(Comparison_Lookup,site_level_range_board,$B10,date_range_board,L$9)/SUMIFS(All_Attendances,site_level_range_board,$B10,date_range_board,L$9),"0.0%")),""),IFERROR(IF(LEFT(Lookups!$L$5,6)="Number",SUMIFS(Comparison_LookupW,site_level_range_boardW,$B10,date_range_boardW,L$9),TEXT(SUMIFS(Comparison_LookupW,site_level_range_boardW,$B10,date_range_boardW,L$9)/SUMIFS(All_AttendancesW,site_level_range_boardW,$B10,date_range_boardW,L$9),"0.0%")),""))</f>
        <v>2120</v>
      </c>
      <c r="M10" s="174">
        <f ca="1">IF(M$9&lt;=MonthDate,IFERROR(IF(LEFT(Lookups!$L$5,6)="Number",SUMIFS(Comparison_Lookup,site_level_range_board,$B10,date_range_board,M$9),TEXT(SUMIFS(Comparison_Lookup,site_level_range_board,$B10,date_range_board,M$9)/SUMIFS(All_Attendances,site_level_range_board,$B10,date_range_board,M$9),"0.0%")),""),IFERROR(IF(LEFT(Lookups!$L$5,6)="Number",SUMIFS(Comparison_LookupW,site_level_range_boardW,$B10,date_range_boardW,M$9),TEXT(SUMIFS(Comparison_LookupW,site_level_range_boardW,$B10,date_range_boardW,M$9)/SUMIFS(All_AttendancesW,site_level_range_boardW,$B10,date_range_boardW,M$9),"0.0%")),""))</f>
        <v>2142</v>
      </c>
      <c r="N10" s="174">
        <f ca="1">IF(N$9&lt;=MonthDate,IFERROR(IF(LEFT(Lookups!$L$5,6)="Number",SUMIFS(Comparison_Lookup,site_level_range_board,$B10,date_range_board,N$9),TEXT(SUMIFS(Comparison_Lookup,site_level_range_board,$B10,date_range_board,N$9)/SUMIFS(All_Attendances,site_level_range_board,$B10,date_range_board,N$9),"0.0%")),""),IFERROR(IF(LEFT(Lookups!$L$5,6)="Number",SUMIFS(Comparison_LookupW,site_level_range_boardW,$B10,date_range_boardW,N$9),TEXT(SUMIFS(Comparison_LookupW,site_level_range_boardW,$B10,date_range_boardW,N$9)/SUMIFS(All_AttendancesW,site_level_range_boardW,$B10,date_range_boardW,N$9),"0.0%")),""))</f>
        <v>1967</v>
      </c>
    </row>
    <row r="11" spans="1:14" ht="15" customHeight="1">
      <c r="B11" s="60" t="s">
        <v>70</v>
      </c>
      <c r="C11" s="90">
        <f ca="1">IF(C$9&lt;=MonthDate,IFERROR(IF(LEFT(Lookups!$L$5,6)="Number",SUMIFS(Comparison_Lookup,site_level_range_board,$B11,date_range_board,C$9),TEXT(SUMIFS(Comparison_Lookup,site_level_range_board,$B11,date_range_board,C$9)/SUMIFS(All_Attendances,site_level_range_board,$B11,date_range_board,C$9),"0.0%")),""),IFERROR(IF(LEFT(Lookups!$L$5,6)="Number",SUMIFS(Comparison_LookupW,site_level_range_boardW,$B11,date_range_boardW,C$9),TEXT(SUMIFS(Comparison_LookupW,site_level_range_boardW,$B11,date_range_boardW,C$9)/SUMIFS(All_AttendancesW,site_level_range_boardW,$B11,date_range_boardW,C$9),"0.0%")),""))</f>
        <v>521</v>
      </c>
      <c r="D11" s="101">
        <f ca="1">IF(D$9&lt;=MonthDate,IFERROR(IF(LEFT(Lookups!$L$5,6)="Number",SUMIFS(Comparison_Lookup,site_level_range_board,$B11,date_range_board,D$9),TEXT(SUMIFS(Comparison_Lookup,site_level_range_board,$B11,date_range_board,D$9)/SUMIFS(All_Attendances,site_level_range_board,$B11,date_range_board,D$9),"0.0%")),""),IFERROR(IF(LEFT(Lookups!$L$5,6)="Number",SUMIFS(Comparison_LookupW,site_level_range_boardW,$B11,date_range_boardW,D$9),TEXT(SUMIFS(Comparison_LookupW,site_level_range_boardW,$B11,date_range_boardW,D$9)/SUMIFS(All_AttendancesW,site_level_range_boardW,$B11,date_range_boardW,D$9),"0.0%")),""))</f>
        <v>567</v>
      </c>
      <c r="E11" s="101">
        <f ca="1">IF(E$9&lt;=MonthDate,IFERROR(IF(LEFT(Lookups!$L$5,6)="Number",SUMIFS(Comparison_Lookup,site_level_range_board,$B11,date_range_board,E$9),TEXT(SUMIFS(Comparison_Lookup,site_level_range_board,$B11,date_range_board,E$9)/SUMIFS(All_Attendances,site_level_range_board,$B11,date_range_board,E$9),"0.0%")),""),IFERROR(IF(LEFT(Lookups!$L$5,6)="Number",SUMIFS(Comparison_LookupW,site_level_range_boardW,$B11,date_range_boardW,E$9),TEXT(SUMIFS(Comparison_LookupW,site_level_range_boardW,$B11,date_range_boardW,E$9)/SUMIFS(All_AttendancesW,site_level_range_boardW,$B11,date_range_boardW,E$9),"0.0%")),""))</f>
        <v>563</v>
      </c>
      <c r="F11" s="195">
        <f ca="1">IF(F$9&lt;=MonthDate,IFERROR(IF(LEFT(Lookups!$L$5,6)="Number",SUMIFS(Comparison_Lookup,site_level_range_board,$B11,date_range_board,F$9),TEXT(SUMIFS(Comparison_Lookup,site_level_range_board,$B11,date_range_board,F$9)/SUMIFS(All_Attendances,site_level_range_board,$B11,date_range_board,F$9),"0.0%")),""),IFERROR(IF(LEFT(Lookups!$L$5,6)="Number",SUMIFS(Comparison_LookupW,site_level_range_boardW,$B11,date_range_boardW,F$9),TEXT(SUMIFS(Comparison_LookupW,site_level_range_boardW,$B11,date_range_boardW,F$9)/SUMIFS(All_AttendancesW,site_level_range_boardW,$B11,date_range_boardW,F$9),"0.0%")),""))</f>
        <v>552</v>
      </c>
      <c r="G11" s="101">
        <f ca="1">IF(G$9&lt;=MonthDate,IFERROR(IF(LEFT(Lookups!$L$5,6)="Number",SUMIFS(Comparison_Lookup,site_level_range_board,$B11,date_range_board,G$9),TEXT(SUMIFS(Comparison_Lookup,site_level_range_board,$B11,date_range_board,G$9)/SUMIFS(All_Attendances,site_level_range_board,$B11,date_range_board,G$9),"0.0%")),""),IFERROR(IF(LEFT(Lookups!$L$5,6)="Number",SUMIFS(Comparison_LookupW,site_level_range_boardW,$B11,date_range_boardW,G$9),TEXT(SUMIFS(Comparison_LookupW,site_level_range_boardW,$B11,date_range_boardW,G$9)/SUMIFS(All_AttendancesW,site_level_range_boardW,$B11,date_range_boardW,G$9),"0.0%")),""))</f>
        <v>513</v>
      </c>
      <c r="H11" s="101">
        <f ca="1">IF(H$9&lt;=MonthDate,IFERROR(IF(LEFT(Lookups!$L$5,6)="Number",SUMIFS(Comparison_Lookup,site_level_range_board,$B11,date_range_board,H$9),TEXT(SUMIFS(Comparison_Lookup,site_level_range_board,$B11,date_range_board,H$9)/SUMIFS(All_Attendances,site_level_range_board,$B11,date_range_board,H$9),"0.0%")),""),IFERROR(IF(LEFT(Lookups!$L$5,6)="Number",SUMIFS(Comparison_LookupW,site_level_range_boardW,$B11,date_range_boardW,H$9),TEXT(SUMIFS(Comparison_LookupW,site_level_range_boardW,$B11,date_range_boardW,H$9)/SUMIFS(All_AttendancesW,site_level_range_boardW,$B11,date_range_boardW,H$9),"0.0%")),""))</f>
        <v>487</v>
      </c>
      <c r="I11" s="101">
        <f ca="1">IF(I$9&lt;=MonthDate,IFERROR(IF(LEFT(Lookups!$L$5,6)="Number",SUMIFS(Comparison_Lookup,site_level_range_board,$B11,date_range_board,I$9),TEXT(SUMIFS(Comparison_Lookup,site_level_range_board,$B11,date_range_board,I$9)/SUMIFS(All_Attendances,site_level_range_board,$B11,date_range_board,I$9),"0.0%")),""),IFERROR(IF(LEFT(Lookups!$L$5,6)="Number",SUMIFS(Comparison_LookupW,site_level_range_boardW,$B11,date_range_boardW,I$9),TEXT(SUMIFS(Comparison_LookupW,site_level_range_boardW,$B11,date_range_boardW,I$9)/SUMIFS(All_AttendancesW,site_level_range_boardW,$B11,date_range_boardW,I$9),"0.0%")),""))</f>
        <v>582</v>
      </c>
      <c r="J11" s="101">
        <f ca="1">IF(J$9&lt;=MonthDate,IFERROR(IF(LEFT(Lookups!$L$5,6)="Number",SUMIFS(Comparison_Lookup,site_level_range_board,$B11,date_range_board,J$9),TEXT(SUMIFS(Comparison_Lookup,site_level_range_board,$B11,date_range_board,J$9)/SUMIFS(All_Attendances,site_level_range_board,$B11,date_range_board,J$9),"0.0%")),""),IFERROR(IF(LEFT(Lookups!$L$5,6)="Number",SUMIFS(Comparison_LookupW,site_level_range_boardW,$B11,date_range_boardW,J$9),TEXT(SUMIFS(Comparison_LookupW,site_level_range_boardW,$B11,date_range_boardW,J$9)/SUMIFS(All_AttendancesW,site_level_range_boardW,$B11,date_range_boardW,J$9),"0.0%")),""))</f>
        <v>523</v>
      </c>
      <c r="K11" s="175">
        <f ca="1">IF(K$9&lt;=MonthDate,IFERROR(IF(LEFT(Lookups!$L$5,6)="Number",SUMIFS(Comparison_Lookup,site_level_range_board,$B11,date_range_board,K$9),TEXT(SUMIFS(Comparison_Lookup,site_level_range_board,$B11,date_range_board,K$9)/SUMIFS(All_Attendances,site_level_range_board,$B11,date_range_board,K$9),"0.0%")),""),IFERROR(IF(LEFT(Lookups!$L$5,6)="Number",SUMIFS(Comparison_LookupW,site_level_range_boardW,$B11,date_range_boardW,K$9),TEXT(SUMIFS(Comparison_LookupW,site_level_range_boardW,$B11,date_range_boardW,K$9)/SUMIFS(All_AttendancesW,site_level_range_boardW,$B11,date_range_boardW,K$9),"0.0%")),""))</f>
        <v>545</v>
      </c>
      <c r="L11" s="243">
        <f ca="1">IF(L$9&lt;=MonthDate,IFERROR(IF(LEFT(Lookups!$L$5,6)="Number",SUMIFS(Comparison_Lookup,site_level_range_board,$B11,date_range_board,L$9),TEXT(SUMIFS(Comparison_Lookup,site_level_range_board,$B11,date_range_board,L$9)/SUMIFS(All_Attendances,site_level_range_board,$B11,date_range_board,L$9),"0.0%")),""),IFERROR(IF(LEFT(Lookups!$L$5,6)="Number",SUMIFS(Comparison_LookupW,site_level_range_boardW,$B11,date_range_boardW,L$9),TEXT(SUMIFS(Comparison_LookupW,site_level_range_boardW,$B11,date_range_boardW,L$9)/SUMIFS(All_AttendancesW,site_level_range_boardW,$B11,date_range_boardW,L$9),"0.0%")),""))</f>
        <v>535</v>
      </c>
      <c r="M11" s="175">
        <f ca="1">IF(M$9&lt;=MonthDate,IFERROR(IF(LEFT(Lookups!$L$5,6)="Number",SUMIFS(Comparison_Lookup,site_level_range_board,$B11,date_range_board,M$9),TEXT(SUMIFS(Comparison_Lookup,site_level_range_board,$B11,date_range_board,M$9)/SUMIFS(All_Attendances,site_level_range_board,$B11,date_range_board,M$9),"0.0%")),""),IFERROR(IF(LEFT(Lookups!$L$5,6)="Number",SUMIFS(Comparison_LookupW,site_level_range_boardW,$B11,date_range_boardW,M$9),TEXT(SUMIFS(Comparison_LookupW,site_level_range_boardW,$B11,date_range_boardW,M$9)/SUMIFS(All_AttendancesW,site_level_range_boardW,$B11,date_range_boardW,M$9),"0.0%")),""))</f>
        <v>499</v>
      </c>
      <c r="N11" s="175">
        <f ca="1">IF(N$9&lt;=MonthDate,IFERROR(IF(LEFT(Lookups!$L$5,6)="Number",SUMIFS(Comparison_Lookup,site_level_range_board,$B11,date_range_board,N$9),TEXT(SUMIFS(Comparison_Lookup,site_level_range_board,$B11,date_range_board,N$9)/SUMIFS(All_Attendances,site_level_range_board,$B11,date_range_board,N$9),"0.0%")),""),IFERROR(IF(LEFT(Lookups!$L$5,6)="Number",SUMIFS(Comparison_LookupW,site_level_range_boardW,$B11,date_range_boardW,N$9),TEXT(SUMIFS(Comparison_LookupW,site_level_range_boardW,$B11,date_range_boardW,N$9)/SUMIFS(All_AttendancesW,site_level_range_boardW,$B11,date_range_boardW,N$9),"0.0%")),""))</f>
        <v>491</v>
      </c>
    </row>
    <row r="12" spans="1:14" ht="15" customHeight="1">
      <c r="B12" s="60" t="s">
        <v>140</v>
      </c>
      <c r="C12" s="90">
        <f ca="1">IF(C$9&lt;=MonthDate,IFERROR(IF(LEFT(Lookups!$L$5,6)="Number",SUMIFS(Comparison_Lookup,site_level_range_board,$B12,date_range_board,C$9),TEXT(SUMIFS(Comparison_Lookup,site_level_range_board,$B12,date_range_board,C$9)/SUMIFS(All_Attendances,site_level_range_board,$B12,date_range_board,C$9),"0.0%")),""),IFERROR(IF(LEFT(Lookups!$L$5,6)="Number",SUMIFS(Comparison_LookupW,site_level_range_boardW,$B12,date_range_boardW,C$9),TEXT(SUMIFS(Comparison_LookupW,site_level_range_boardW,$B12,date_range_boardW,C$9)/SUMIFS(All_AttendancesW,site_level_range_boardW,$B12,date_range_boardW,C$9),"0.0%")),""))</f>
        <v>953</v>
      </c>
      <c r="D12" s="101">
        <f ca="1">IF(D$9&lt;=MonthDate,IFERROR(IF(LEFT(Lookups!$L$5,6)="Number",SUMIFS(Comparison_Lookup,site_level_range_board,$B12,date_range_board,D$9),TEXT(SUMIFS(Comparison_Lookup,site_level_range_board,$B12,date_range_board,D$9)/SUMIFS(All_Attendances,site_level_range_board,$B12,date_range_board,D$9),"0.0%")),""),IFERROR(IF(LEFT(Lookups!$L$5,6)="Number",SUMIFS(Comparison_LookupW,site_level_range_boardW,$B12,date_range_boardW,D$9),TEXT(SUMIFS(Comparison_LookupW,site_level_range_boardW,$B12,date_range_boardW,D$9)/SUMIFS(All_AttendancesW,site_level_range_boardW,$B12,date_range_boardW,D$9),"0.0%")),""))</f>
        <v>886</v>
      </c>
      <c r="E12" s="101">
        <f ca="1">IF(E$9&lt;=MonthDate,IFERROR(IF(LEFT(Lookups!$L$5,6)="Number",SUMIFS(Comparison_Lookup,site_level_range_board,$B12,date_range_board,E$9),TEXT(SUMIFS(Comparison_Lookup,site_level_range_board,$B12,date_range_board,E$9)/SUMIFS(All_Attendances,site_level_range_board,$B12,date_range_board,E$9),"0.0%")),""),IFERROR(IF(LEFT(Lookups!$L$5,6)="Number",SUMIFS(Comparison_LookupW,site_level_range_boardW,$B12,date_range_boardW,E$9),TEXT(SUMIFS(Comparison_LookupW,site_level_range_boardW,$B12,date_range_boardW,E$9)/SUMIFS(All_AttendancesW,site_level_range_boardW,$B12,date_range_boardW,E$9),"0.0%")),""))</f>
        <v>941</v>
      </c>
      <c r="F12" s="195">
        <f ca="1">IF(F$9&lt;=MonthDate,IFERROR(IF(LEFT(Lookups!$L$5,6)="Number",SUMIFS(Comparison_Lookup,site_level_range_board,$B12,date_range_board,F$9),TEXT(SUMIFS(Comparison_Lookup,site_level_range_board,$B12,date_range_board,F$9)/SUMIFS(All_Attendances,site_level_range_board,$B12,date_range_board,F$9),"0.0%")),""),IFERROR(IF(LEFT(Lookups!$L$5,6)="Number",SUMIFS(Comparison_LookupW,site_level_range_boardW,$B12,date_range_boardW,F$9),TEXT(SUMIFS(Comparison_LookupW,site_level_range_boardW,$B12,date_range_boardW,F$9)/SUMIFS(All_AttendancesW,site_level_range_boardW,$B12,date_range_boardW,F$9),"0.0%")),""))</f>
        <v>838</v>
      </c>
      <c r="G12" s="101">
        <f ca="1">IF(G$9&lt;=MonthDate,IFERROR(IF(LEFT(Lookups!$L$5,6)="Number",SUMIFS(Comparison_Lookup,site_level_range_board,$B12,date_range_board,G$9),TEXT(SUMIFS(Comparison_Lookup,site_level_range_board,$B12,date_range_board,G$9)/SUMIFS(All_Attendances,site_level_range_board,$B12,date_range_board,G$9),"0.0%")),""),IFERROR(IF(LEFT(Lookups!$L$5,6)="Number",SUMIFS(Comparison_LookupW,site_level_range_boardW,$B12,date_range_boardW,G$9),TEXT(SUMIFS(Comparison_LookupW,site_level_range_boardW,$B12,date_range_boardW,G$9)/SUMIFS(All_AttendancesW,site_level_range_boardW,$B12,date_range_boardW,G$9),"0.0%")),""))</f>
        <v>843</v>
      </c>
      <c r="H12" s="101">
        <f ca="1">IF(H$9&lt;=MonthDate,IFERROR(IF(LEFT(Lookups!$L$5,6)="Number",SUMIFS(Comparison_Lookup,site_level_range_board,$B12,date_range_board,H$9),TEXT(SUMIFS(Comparison_Lookup,site_level_range_board,$B12,date_range_board,H$9)/SUMIFS(All_Attendances,site_level_range_board,$B12,date_range_board,H$9),"0.0%")),""),IFERROR(IF(LEFT(Lookups!$L$5,6)="Number",SUMIFS(Comparison_LookupW,site_level_range_boardW,$B12,date_range_boardW,H$9),TEXT(SUMIFS(Comparison_LookupW,site_level_range_boardW,$B12,date_range_boardW,H$9)/SUMIFS(All_AttendancesW,site_level_range_boardW,$B12,date_range_boardW,H$9),"0.0%")),""))</f>
        <v>824</v>
      </c>
      <c r="I12" s="101">
        <f ca="1">IF(I$9&lt;=MonthDate,IFERROR(IF(LEFT(Lookups!$L$5,6)="Number",SUMIFS(Comparison_Lookup,site_level_range_board,$B12,date_range_board,I$9),TEXT(SUMIFS(Comparison_Lookup,site_level_range_board,$B12,date_range_board,I$9)/SUMIFS(All_Attendances,site_level_range_board,$B12,date_range_board,I$9),"0.0%")),""),IFERROR(IF(LEFT(Lookups!$L$5,6)="Number",SUMIFS(Comparison_LookupW,site_level_range_boardW,$B12,date_range_boardW,I$9),TEXT(SUMIFS(Comparison_LookupW,site_level_range_boardW,$B12,date_range_boardW,I$9)/SUMIFS(All_AttendancesW,site_level_range_boardW,$B12,date_range_boardW,I$9),"0.0%")),""))</f>
        <v>863</v>
      </c>
      <c r="J12" s="101">
        <f ca="1">IF(J$9&lt;=MonthDate,IFERROR(IF(LEFT(Lookups!$L$5,6)="Number",SUMIFS(Comparison_Lookup,site_level_range_board,$B12,date_range_board,J$9),TEXT(SUMIFS(Comparison_Lookup,site_level_range_board,$B12,date_range_board,J$9)/SUMIFS(All_Attendances,site_level_range_board,$B12,date_range_board,J$9),"0.0%")),""),IFERROR(IF(LEFT(Lookups!$L$5,6)="Number",SUMIFS(Comparison_LookupW,site_level_range_boardW,$B12,date_range_boardW,J$9),TEXT(SUMIFS(Comparison_LookupW,site_level_range_boardW,$B12,date_range_boardW,J$9)/SUMIFS(All_AttendancesW,site_level_range_boardW,$B12,date_range_boardW,J$9),"0.0%")),""))</f>
        <v>932</v>
      </c>
      <c r="K12" s="175">
        <f ca="1">IF(K$9&lt;=MonthDate,IFERROR(IF(LEFT(Lookups!$L$5,6)="Number",SUMIFS(Comparison_Lookup,site_level_range_board,$B12,date_range_board,K$9),TEXT(SUMIFS(Comparison_Lookup,site_level_range_board,$B12,date_range_board,K$9)/SUMIFS(All_Attendances,site_level_range_board,$B12,date_range_board,K$9),"0.0%")),""),IFERROR(IF(LEFT(Lookups!$L$5,6)="Number",SUMIFS(Comparison_LookupW,site_level_range_boardW,$B12,date_range_boardW,K$9),TEXT(SUMIFS(Comparison_LookupW,site_level_range_boardW,$B12,date_range_boardW,K$9)/SUMIFS(All_AttendancesW,site_level_range_boardW,$B12,date_range_boardW,K$9),"0.0%")),""))</f>
        <v>936</v>
      </c>
      <c r="L12" s="243">
        <f ca="1">IF(L$9&lt;=MonthDate,IFERROR(IF(LEFT(Lookups!$L$5,6)="Number",SUMIFS(Comparison_Lookup,site_level_range_board,$B12,date_range_board,L$9),TEXT(SUMIFS(Comparison_Lookup,site_level_range_board,$B12,date_range_board,L$9)/SUMIFS(All_Attendances,site_level_range_board,$B12,date_range_board,L$9),"0.0%")),""),IFERROR(IF(LEFT(Lookups!$L$5,6)="Number",SUMIFS(Comparison_LookupW,site_level_range_boardW,$B12,date_range_boardW,L$9),TEXT(SUMIFS(Comparison_LookupW,site_level_range_boardW,$B12,date_range_boardW,L$9)/SUMIFS(All_AttendancesW,site_level_range_boardW,$B12,date_range_boardW,L$9),"0.0%")),""))</f>
        <v>864</v>
      </c>
      <c r="M12" s="175">
        <f ca="1">IF(M$9&lt;=MonthDate,IFERROR(IF(LEFT(Lookups!$L$5,6)="Number",SUMIFS(Comparison_Lookup,site_level_range_board,$B12,date_range_board,M$9),TEXT(SUMIFS(Comparison_Lookup,site_level_range_board,$B12,date_range_board,M$9)/SUMIFS(All_Attendances,site_level_range_board,$B12,date_range_board,M$9),"0.0%")),""),IFERROR(IF(LEFT(Lookups!$L$5,6)="Number",SUMIFS(Comparison_LookupW,site_level_range_boardW,$B12,date_range_boardW,M$9),TEXT(SUMIFS(Comparison_LookupW,site_level_range_boardW,$B12,date_range_boardW,M$9)/SUMIFS(All_AttendancesW,site_level_range_boardW,$B12,date_range_boardW,M$9),"0.0%")),""))</f>
        <v>896</v>
      </c>
      <c r="N12" s="175">
        <f ca="1">IF(N$9&lt;=MonthDate,IFERROR(IF(LEFT(Lookups!$L$5,6)="Number",SUMIFS(Comparison_Lookup,site_level_range_board,$B12,date_range_board,N$9),TEXT(SUMIFS(Comparison_Lookup,site_level_range_board,$B12,date_range_board,N$9)/SUMIFS(All_Attendances,site_level_range_board,$B12,date_range_board,N$9),"0.0%")),""),IFERROR(IF(LEFT(Lookups!$L$5,6)="Number",SUMIFS(Comparison_LookupW,site_level_range_boardW,$B12,date_range_boardW,N$9),TEXT(SUMIFS(Comparison_LookupW,site_level_range_boardW,$B12,date_range_boardW,N$9)/SUMIFS(All_AttendancesW,site_level_range_boardW,$B12,date_range_boardW,N$9),"0.0%")),""))</f>
        <v>842</v>
      </c>
    </row>
    <row r="13" spans="1:14" ht="15" customHeight="1">
      <c r="B13" s="60" t="s">
        <v>71</v>
      </c>
      <c r="C13" s="90">
        <f ca="1">IF(C$9&lt;=MonthDate,IFERROR(IF(LEFT(Lookups!$L$5,6)="Number",SUMIFS(Comparison_Lookup,site_level_range_board,$B13,date_range_board,C$9),TEXT(SUMIFS(Comparison_Lookup,site_level_range_board,$B13,date_range_board,C$9)/SUMIFS(All_Attendances,site_level_range_board,$B13,date_range_board,C$9),"0.0%")),""),IFERROR(IF(LEFT(Lookups!$L$5,6)="Number",SUMIFS(Comparison_LookupW,site_level_range_boardW,$B13,date_range_boardW,C$9),TEXT(SUMIFS(Comparison_LookupW,site_level_range_boardW,$B13,date_range_boardW,C$9)/SUMIFS(All_AttendancesW,site_level_range_boardW,$B13,date_range_boardW,C$9),"0.0%")),""))</f>
        <v>1283</v>
      </c>
      <c r="D13" s="101">
        <f ca="1">IF(D$9&lt;=MonthDate,IFERROR(IF(LEFT(Lookups!$L$5,6)="Number",SUMIFS(Comparison_Lookup,site_level_range_board,$B13,date_range_board,D$9),TEXT(SUMIFS(Comparison_Lookup,site_level_range_board,$B13,date_range_board,D$9)/SUMIFS(All_Attendances,site_level_range_board,$B13,date_range_board,D$9),"0.0%")),""),IFERROR(IF(LEFT(Lookups!$L$5,6)="Number",SUMIFS(Comparison_LookupW,site_level_range_boardW,$B13,date_range_boardW,D$9),TEXT(SUMIFS(Comparison_LookupW,site_level_range_boardW,$B13,date_range_boardW,D$9)/SUMIFS(All_AttendancesW,site_level_range_boardW,$B13,date_range_boardW,D$9),"0.0%")),""))</f>
        <v>1115</v>
      </c>
      <c r="E13" s="101">
        <f ca="1">IF(E$9&lt;=MonthDate,IFERROR(IF(LEFT(Lookups!$L$5,6)="Number",SUMIFS(Comparison_Lookup,site_level_range_board,$B13,date_range_board,E$9),TEXT(SUMIFS(Comparison_Lookup,site_level_range_board,$B13,date_range_board,E$9)/SUMIFS(All_Attendances,site_level_range_board,$B13,date_range_board,E$9),"0.0%")),""),IFERROR(IF(LEFT(Lookups!$L$5,6)="Number",SUMIFS(Comparison_LookupW,site_level_range_boardW,$B13,date_range_boardW,E$9),TEXT(SUMIFS(Comparison_LookupW,site_level_range_boardW,$B13,date_range_boardW,E$9)/SUMIFS(All_AttendancesW,site_level_range_boardW,$B13,date_range_boardW,E$9),"0.0%")),""))</f>
        <v>1108</v>
      </c>
      <c r="F13" s="195">
        <f ca="1">IF(F$9&lt;=MonthDate,IFERROR(IF(LEFT(Lookups!$L$5,6)="Number",SUMIFS(Comparison_Lookup,site_level_range_board,$B13,date_range_board,F$9),TEXT(SUMIFS(Comparison_Lookup,site_level_range_board,$B13,date_range_board,F$9)/SUMIFS(All_Attendances,site_level_range_board,$B13,date_range_board,F$9),"0.0%")),""),IFERROR(IF(LEFT(Lookups!$L$5,6)="Number",SUMIFS(Comparison_LookupW,site_level_range_boardW,$B13,date_range_boardW,F$9),TEXT(SUMIFS(Comparison_LookupW,site_level_range_boardW,$B13,date_range_boardW,F$9)/SUMIFS(All_AttendancesW,site_level_range_boardW,$B13,date_range_boardW,F$9),"0.0%")),""))</f>
        <v>1176</v>
      </c>
      <c r="G13" s="101">
        <f ca="1">IF(G$9&lt;=MonthDate,IFERROR(IF(LEFT(Lookups!$L$5,6)="Number",SUMIFS(Comparison_Lookup,site_level_range_board,$B13,date_range_board,G$9),TEXT(SUMIFS(Comparison_Lookup,site_level_range_board,$B13,date_range_board,G$9)/SUMIFS(All_Attendances,site_level_range_board,$B13,date_range_board,G$9),"0.0%")),""),IFERROR(IF(LEFT(Lookups!$L$5,6)="Number",SUMIFS(Comparison_LookupW,site_level_range_boardW,$B13,date_range_boardW,G$9),TEXT(SUMIFS(Comparison_LookupW,site_level_range_boardW,$B13,date_range_boardW,G$9)/SUMIFS(All_AttendancesW,site_level_range_boardW,$B13,date_range_boardW,G$9),"0.0%")),""))</f>
        <v>1137</v>
      </c>
      <c r="H13" s="101">
        <f ca="1">IF(H$9&lt;=MonthDate,IFERROR(IF(LEFT(Lookups!$L$5,6)="Number",SUMIFS(Comparison_Lookup,site_level_range_board,$B13,date_range_board,H$9),TEXT(SUMIFS(Comparison_Lookup,site_level_range_board,$B13,date_range_board,H$9)/SUMIFS(All_Attendances,site_level_range_board,$B13,date_range_board,H$9),"0.0%")),""),IFERROR(IF(LEFT(Lookups!$L$5,6)="Number",SUMIFS(Comparison_LookupW,site_level_range_boardW,$B13,date_range_boardW,H$9),TEXT(SUMIFS(Comparison_LookupW,site_level_range_boardW,$B13,date_range_boardW,H$9)/SUMIFS(All_AttendancesW,site_level_range_boardW,$B13,date_range_boardW,H$9),"0.0%")),""))</f>
        <v>1137</v>
      </c>
      <c r="I13" s="101">
        <f ca="1">IF(I$9&lt;=MonthDate,IFERROR(IF(LEFT(Lookups!$L$5,6)="Number",SUMIFS(Comparison_Lookup,site_level_range_board,$B13,date_range_board,I$9),TEXT(SUMIFS(Comparison_Lookup,site_level_range_board,$B13,date_range_board,I$9)/SUMIFS(All_Attendances,site_level_range_board,$B13,date_range_board,I$9),"0.0%")),""),IFERROR(IF(LEFT(Lookups!$L$5,6)="Number",SUMIFS(Comparison_LookupW,site_level_range_boardW,$B13,date_range_boardW,I$9),TEXT(SUMIFS(Comparison_LookupW,site_level_range_boardW,$B13,date_range_boardW,I$9)/SUMIFS(All_AttendancesW,site_level_range_boardW,$B13,date_range_boardW,I$9),"0.0%")),""))</f>
        <v>1157</v>
      </c>
      <c r="J13" s="101">
        <f ca="1">IF(J$9&lt;=MonthDate,IFERROR(IF(LEFT(Lookups!$L$5,6)="Number",SUMIFS(Comparison_Lookup,site_level_range_board,$B13,date_range_board,J$9),TEXT(SUMIFS(Comparison_Lookup,site_level_range_board,$B13,date_range_board,J$9)/SUMIFS(All_Attendances,site_level_range_board,$B13,date_range_board,J$9),"0.0%")),""),IFERROR(IF(LEFT(Lookups!$L$5,6)="Number",SUMIFS(Comparison_LookupW,site_level_range_boardW,$B13,date_range_boardW,J$9),TEXT(SUMIFS(Comparison_LookupW,site_level_range_boardW,$B13,date_range_boardW,J$9)/SUMIFS(All_AttendancesW,site_level_range_boardW,$B13,date_range_boardW,J$9),"0.0%")),""))</f>
        <v>1196</v>
      </c>
      <c r="K13" s="175">
        <f ca="1">IF(K$9&lt;=MonthDate,IFERROR(IF(LEFT(Lookups!$L$5,6)="Number",SUMIFS(Comparison_Lookup,site_level_range_board,$B13,date_range_board,K$9),TEXT(SUMIFS(Comparison_Lookup,site_level_range_board,$B13,date_range_board,K$9)/SUMIFS(All_Attendances,site_level_range_board,$B13,date_range_board,K$9),"0.0%")),""),IFERROR(IF(LEFT(Lookups!$L$5,6)="Number",SUMIFS(Comparison_LookupW,site_level_range_boardW,$B13,date_range_boardW,K$9),TEXT(SUMIFS(Comparison_LookupW,site_level_range_boardW,$B13,date_range_boardW,K$9)/SUMIFS(All_AttendancesW,site_level_range_boardW,$B13,date_range_boardW,K$9),"0.0%")),""))</f>
        <v>1218</v>
      </c>
      <c r="L13" s="243">
        <f ca="1">IF(L$9&lt;=MonthDate,IFERROR(IF(LEFT(Lookups!$L$5,6)="Number",SUMIFS(Comparison_Lookup,site_level_range_board,$B13,date_range_board,L$9),TEXT(SUMIFS(Comparison_Lookup,site_level_range_board,$B13,date_range_board,L$9)/SUMIFS(All_Attendances,site_level_range_board,$B13,date_range_board,L$9),"0.0%")),""),IFERROR(IF(LEFT(Lookups!$L$5,6)="Number",SUMIFS(Comparison_LookupW,site_level_range_boardW,$B13,date_range_boardW,L$9),TEXT(SUMIFS(Comparison_LookupW,site_level_range_boardW,$B13,date_range_boardW,L$9)/SUMIFS(All_AttendancesW,site_level_range_boardW,$B13,date_range_boardW,L$9),"0.0%")),""))</f>
        <v>1219</v>
      </c>
      <c r="M13" s="175">
        <f ca="1">IF(M$9&lt;=MonthDate,IFERROR(IF(LEFT(Lookups!$L$5,6)="Number",SUMIFS(Comparison_Lookup,site_level_range_board,$B13,date_range_board,M$9),TEXT(SUMIFS(Comparison_Lookup,site_level_range_board,$B13,date_range_board,M$9)/SUMIFS(All_Attendances,site_level_range_board,$B13,date_range_board,M$9),"0.0%")),""),IFERROR(IF(LEFT(Lookups!$L$5,6)="Number",SUMIFS(Comparison_LookupW,site_level_range_boardW,$B13,date_range_boardW,M$9),TEXT(SUMIFS(Comparison_LookupW,site_level_range_boardW,$B13,date_range_boardW,M$9)/SUMIFS(All_AttendancesW,site_level_range_boardW,$B13,date_range_boardW,M$9),"0.0%")),""))</f>
        <v>1198</v>
      </c>
      <c r="N13" s="175">
        <f ca="1">IF(N$9&lt;=MonthDate,IFERROR(IF(LEFT(Lookups!$L$5,6)="Number",SUMIFS(Comparison_Lookup,site_level_range_board,$B13,date_range_board,N$9),TEXT(SUMIFS(Comparison_Lookup,site_level_range_board,$B13,date_range_board,N$9)/SUMIFS(All_Attendances,site_level_range_board,$B13,date_range_board,N$9),"0.0%")),""),IFERROR(IF(LEFT(Lookups!$L$5,6)="Number",SUMIFS(Comparison_LookupW,site_level_range_boardW,$B13,date_range_boardW,N$9),TEXT(SUMIFS(Comparison_LookupW,site_level_range_boardW,$B13,date_range_boardW,N$9)/SUMIFS(All_AttendancesW,site_level_range_boardW,$B13,date_range_boardW,N$9),"0.0%")),""))</f>
        <v>1086</v>
      </c>
    </row>
    <row r="14" spans="1:14" ht="15" customHeight="1">
      <c r="B14" s="60" t="s">
        <v>69</v>
      </c>
      <c r="C14" s="90">
        <f ca="1">IF(C$9&lt;=MonthDate,IFERROR(IF(LEFT(Lookups!$L$5,6)="Number",SUMIFS(Comparison_Lookup,site_level_range_board,$B14,date_range_board,C$9),TEXT(SUMIFS(Comparison_Lookup,site_level_range_board,$B14,date_range_board,C$9)/SUMIFS(All_Attendances,site_level_range_board,$B14,date_range_board,C$9),"0.0%")),""),IFERROR(IF(LEFT(Lookups!$L$5,6)="Number",SUMIFS(Comparison_LookupW,site_level_range_boardW,$B14,date_range_boardW,C$9),TEXT(SUMIFS(Comparison_LookupW,site_level_range_boardW,$B14,date_range_boardW,C$9)/SUMIFS(All_AttendancesW,site_level_range_boardW,$B14,date_range_boardW,C$9),"0.0%")),""))</f>
        <v>1256</v>
      </c>
      <c r="D14" s="101">
        <f ca="1">IF(D$9&lt;=MonthDate,IFERROR(IF(LEFT(Lookups!$L$5,6)="Number",SUMIFS(Comparison_Lookup,site_level_range_board,$B14,date_range_board,D$9),TEXT(SUMIFS(Comparison_Lookup,site_level_range_board,$B14,date_range_board,D$9)/SUMIFS(All_Attendances,site_level_range_board,$B14,date_range_board,D$9),"0.0%")),""),IFERROR(IF(LEFT(Lookups!$L$5,6)="Number",SUMIFS(Comparison_LookupW,site_level_range_boardW,$B14,date_range_boardW,D$9),TEXT(SUMIFS(Comparison_LookupW,site_level_range_boardW,$B14,date_range_boardW,D$9)/SUMIFS(All_AttendancesW,site_level_range_boardW,$B14,date_range_boardW,D$9),"0.0%")),""))</f>
        <v>1155</v>
      </c>
      <c r="E14" s="101">
        <f ca="1">IF(E$9&lt;=MonthDate,IFERROR(IF(LEFT(Lookups!$L$5,6)="Number",SUMIFS(Comparison_Lookup,site_level_range_board,$B14,date_range_board,E$9),TEXT(SUMIFS(Comparison_Lookup,site_level_range_board,$B14,date_range_board,E$9)/SUMIFS(All_Attendances,site_level_range_board,$B14,date_range_board,E$9),"0.0%")),""),IFERROR(IF(LEFT(Lookups!$L$5,6)="Number",SUMIFS(Comparison_LookupW,site_level_range_boardW,$B14,date_range_boardW,E$9),TEXT(SUMIFS(Comparison_LookupW,site_level_range_boardW,$B14,date_range_boardW,E$9)/SUMIFS(All_AttendancesW,site_level_range_boardW,$B14,date_range_boardW,E$9),"0.0%")),""))</f>
        <v>1207</v>
      </c>
      <c r="F14" s="195">
        <f ca="1">IF(F$9&lt;=MonthDate,IFERROR(IF(LEFT(Lookups!$L$5,6)="Number",SUMIFS(Comparison_Lookup,site_level_range_board,$B14,date_range_board,F$9),TEXT(SUMIFS(Comparison_Lookup,site_level_range_board,$B14,date_range_board,F$9)/SUMIFS(All_Attendances,site_level_range_board,$B14,date_range_board,F$9),"0.0%")),""),IFERROR(IF(LEFT(Lookups!$L$5,6)="Number",SUMIFS(Comparison_LookupW,site_level_range_boardW,$B14,date_range_boardW,F$9),TEXT(SUMIFS(Comparison_LookupW,site_level_range_boardW,$B14,date_range_boardW,F$9)/SUMIFS(All_AttendancesW,site_level_range_boardW,$B14,date_range_boardW,F$9),"0.0%")),""))</f>
        <v>1198</v>
      </c>
      <c r="G14" s="101">
        <f ca="1">IF(G$9&lt;=MonthDate,IFERROR(IF(LEFT(Lookups!$L$5,6)="Number",SUMIFS(Comparison_Lookup,site_level_range_board,$B14,date_range_board,G$9),TEXT(SUMIFS(Comparison_Lookup,site_level_range_board,$B14,date_range_board,G$9)/SUMIFS(All_Attendances,site_level_range_board,$B14,date_range_board,G$9),"0.0%")),""),IFERROR(IF(LEFT(Lookups!$L$5,6)="Number",SUMIFS(Comparison_LookupW,site_level_range_boardW,$B14,date_range_boardW,G$9),TEXT(SUMIFS(Comparison_LookupW,site_level_range_boardW,$B14,date_range_boardW,G$9)/SUMIFS(All_AttendancesW,site_level_range_boardW,$B14,date_range_boardW,G$9),"0.0%")),""))</f>
        <v>1208</v>
      </c>
      <c r="H14" s="101">
        <f ca="1">IF(H$9&lt;=MonthDate,IFERROR(IF(LEFT(Lookups!$L$5,6)="Number",SUMIFS(Comparison_Lookup,site_level_range_board,$B14,date_range_board,H$9),TEXT(SUMIFS(Comparison_Lookup,site_level_range_board,$B14,date_range_board,H$9)/SUMIFS(All_Attendances,site_level_range_board,$B14,date_range_board,H$9),"0.0%")),""),IFERROR(IF(LEFT(Lookups!$L$5,6)="Number",SUMIFS(Comparison_LookupW,site_level_range_boardW,$B14,date_range_boardW,H$9),TEXT(SUMIFS(Comparison_LookupW,site_level_range_boardW,$B14,date_range_boardW,H$9)/SUMIFS(All_AttendancesW,site_level_range_boardW,$B14,date_range_boardW,H$9),"0.0%")),""))</f>
        <v>1156</v>
      </c>
      <c r="I14" s="101">
        <f ca="1">IF(I$9&lt;=MonthDate,IFERROR(IF(LEFT(Lookups!$L$5,6)="Number",SUMIFS(Comparison_Lookup,site_level_range_board,$B14,date_range_board,I$9),TEXT(SUMIFS(Comparison_Lookup,site_level_range_board,$B14,date_range_board,I$9)/SUMIFS(All_Attendances,site_level_range_board,$B14,date_range_board,I$9),"0.0%")),""),IFERROR(IF(LEFT(Lookups!$L$5,6)="Number",SUMIFS(Comparison_LookupW,site_level_range_boardW,$B14,date_range_boardW,I$9),TEXT(SUMIFS(Comparison_LookupW,site_level_range_boardW,$B14,date_range_boardW,I$9)/SUMIFS(All_AttendancesW,site_level_range_boardW,$B14,date_range_boardW,I$9),"0.0%")),""))</f>
        <v>1289</v>
      </c>
      <c r="J14" s="101">
        <f ca="1">IF(J$9&lt;=MonthDate,IFERROR(IF(LEFT(Lookups!$L$5,6)="Number",SUMIFS(Comparison_Lookup,site_level_range_board,$B14,date_range_board,J$9),TEXT(SUMIFS(Comparison_Lookup,site_level_range_board,$B14,date_range_board,J$9)/SUMIFS(All_Attendances,site_level_range_board,$B14,date_range_board,J$9),"0.0%")),""),IFERROR(IF(LEFT(Lookups!$L$5,6)="Number",SUMIFS(Comparison_LookupW,site_level_range_boardW,$B14,date_range_boardW,J$9),TEXT(SUMIFS(Comparison_LookupW,site_level_range_boardW,$B14,date_range_boardW,J$9)/SUMIFS(All_AttendancesW,site_level_range_boardW,$B14,date_range_boardW,J$9),"0.0%")),""))</f>
        <v>1137</v>
      </c>
      <c r="K14" s="175">
        <f ca="1">IF(K$9&lt;=MonthDate,IFERROR(IF(LEFT(Lookups!$L$5,6)="Number",SUMIFS(Comparison_Lookup,site_level_range_board,$B14,date_range_board,K$9),TEXT(SUMIFS(Comparison_Lookup,site_level_range_board,$B14,date_range_board,K$9)/SUMIFS(All_Attendances,site_level_range_board,$B14,date_range_board,K$9),"0.0%")),""),IFERROR(IF(LEFT(Lookups!$L$5,6)="Number",SUMIFS(Comparison_LookupW,site_level_range_boardW,$B14,date_range_boardW,K$9),TEXT(SUMIFS(Comparison_LookupW,site_level_range_boardW,$B14,date_range_boardW,K$9)/SUMIFS(All_AttendancesW,site_level_range_boardW,$B14,date_range_boardW,K$9),"0.0%")),""))</f>
        <v>1120</v>
      </c>
      <c r="L14" s="243">
        <f ca="1">IF(L$9&lt;=MonthDate,IFERROR(IF(LEFT(Lookups!$L$5,6)="Number",SUMIFS(Comparison_Lookup,site_level_range_board,$B14,date_range_board,L$9),TEXT(SUMIFS(Comparison_Lookup,site_level_range_board,$B14,date_range_board,L$9)/SUMIFS(All_Attendances,site_level_range_board,$B14,date_range_board,L$9),"0.0%")),""),IFERROR(IF(LEFT(Lookups!$L$5,6)="Number",SUMIFS(Comparison_LookupW,site_level_range_boardW,$B14,date_range_boardW,L$9),TEXT(SUMIFS(Comparison_LookupW,site_level_range_boardW,$B14,date_range_boardW,L$9)/SUMIFS(All_AttendancesW,site_level_range_boardW,$B14,date_range_boardW,L$9),"0.0%")),""))</f>
        <v>1213</v>
      </c>
      <c r="M14" s="175">
        <f ca="1">IF(M$9&lt;=MonthDate,IFERROR(IF(LEFT(Lookups!$L$5,6)="Number",SUMIFS(Comparison_Lookup,site_level_range_board,$B14,date_range_board,M$9),TEXT(SUMIFS(Comparison_Lookup,site_level_range_board,$B14,date_range_board,M$9)/SUMIFS(All_Attendances,site_level_range_board,$B14,date_range_board,M$9),"0.0%")),""),IFERROR(IF(LEFT(Lookups!$L$5,6)="Number",SUMIFS(Comparison_LookupW,site_level_range_boardW,$B14,date_range_boardW,M$9),TEXT(SUMIFS(Comparison_LookupW,site_level_range_boardW,$B14,date_range_boardW,M$9)/SUMIFS(All_AttendancesW,site_level_range_boardW,$B14,date_range_boardW,M$9),"0.0%")),""))</f>
        <v>1188</v>
      </c>
      <c r="N14" s="175">
        <f ca="1">IF(N$9&lt;=MonthDate,IFERROR(IF(LEFT(Lookups!$L$5,6)="Number",SUMIFS(Comparison_Lookup,site_level_range_board,$B14,date_range_board,N$9),TEXT(SUMIFS(Comparison_Lookup,site_level_range_board,$B14,date_range_board,N$9)/SUMIFS(All_Attendances,site_level_range_board,$B14,date_range_board,N$9),"0.0%")),""),IFERROR(IF(LEFT(Lookups!$L$5,6)="Number",SUMIFS(Comparison_LookupW,site_level_range_boardW,$B14,date_range_boardW,N$9),TEXT(SUMIFS(Comparison_LookupW,site_level_range_boardW,$B14,date_range_boardW,N$9)/SUMIFS(All_AttendancesW,site_level_range_boardW,$B14,date_range_boardW,N$9),"0.0%")),""))</f>
        <v>1076</v>
      </c>
    </row>
    <row r="15" spans="1:14" ht="15" customHeight="1">
      <c r="B15" s="60" t="s">
        <v>122</v>
      </c>
      <c r="C15" s="90">
        <f ca="1">IF(C$9&lt;=MonthDate,IFERROR(IF(LEFT(Lookups!$L$5,6)="Number",SUMIFS(Comparison_Lookup,site_level_range_board,$B15,date_range_board,C$9),TEXT(SUMIFS(Comparison_Lookup,site_level_range_board,$B15,date_range_board,C$9)/SUMIFS(All_Attendances,site_level_range_board,$B15,date_range_board,C$9),"0.0%")),""),IFERROR(IF(LEFT(Lookups!$L$5,6)="Number",SUMIFS(Comparison_LookupW,site_level_range_boardW,$B15,date_range_boardW,C$9),TEXT(SUMIFS(Comparison_LookupW,site_level_range_boardW,$B15,date_range_boardW,C$9)/SUMIFS(All_AttendancesW,site_level_range_boardW,$B15,date_range_boardW,C$9),"0.0%")),""))</f>
        <v>1951</v>
      </c>
      <c r="D15" s="101">
        <f ca="1">IF(D$9&lt;=MonthDate,IFERROR(IF(LEFT(Lookups!$L$5,6)="Number",SUMIFS(Comparison_Lookup,site_level_range_board,$B15,date_range_board,D$9),TEXT(SUMIFS(Comparison_Lookup,site_level_range_board,$B15,date_range_board,D$9)/SUMIFS(All_Attendances,site_level_range_board,$B15,date_range_board,D$9),"0.0%")),""),IFERROR(IF(LEFT(Lookups!$L$5,6)="Number",SUMIFS(Comparison_LookupW,site_level_range_boardW,$B15,date_range_boardW,D$9),TEXT(SUMIFS(Comparison_LookupW,site_level_range_boardW,$B15,date_range_boardW,D$9)/SUMIFS(All_AttendancesW,site_level_range_boardW,$B15,date_range_boardW,D$9),"0.0%")),""))</f>
        <v>1770</v>
      </c>
      <c r="E15" s="101">
        <f ca="1">IF(E$9&lt;=MonthDate,IFERROR(IF(LEFT(Lookups!$L$5,6)="Number",SUMIFS(Comparison_Lookup,site_level_range_board,$B15,date_range_board,E$9),TEXT(SUMIFS(Comparison_Lookup,site_level_range_board,$B15,date_range_board,E$9)/SUMIFS(All_Attendances,site_level_range_board,$B15,date_range_board,E$9),"0.0%")),""),IFERROR(IF(LEFT(Lookups!$L$5,6)="Number",SUMIFS(Comparison_LookupW,site_level_range_boardW,$B15,date_range_boardW,E$9),TEXT(SUMIFS(Comparison_LookupW,site_level_range_boardW,$B15,date_range_boardW,E$9)/SUMIFS(All_AttendancesW,site_level_range_boardW,$B15,date_range_boardW,E$9),"0.0%")),""))</f>
        <v>1723</v>
      </c>
      <c r="F15" s="195">
        <f ca="1">IF(F$9&lt;=MonthDate,IFERROR(IF(LEFT(Lookups!$L$5,6)="Number",SUMIFS(Comparison_Lookup,site_level_range_board,$B15,date_range_board,F$9),TEXT(SUMIFS(Comparison_Lookup,site_level_range_board,$B15,date_range_board,F$9)/SUMIFS(All_Attendances,site_level_range_board,$B15,date_range_board,F$9),"0.0%")),""),IFERROR(IF(LEFT(Lookups!$L$5,6)="Number",SUMIFS(Comparison_LookupW,site_level_range_boardW,$B15,date_range_boardW,F$9),TEXT(SUMIFS(Comparison_LookupW,site_level_range_boardW,$B15,date_range_boardW,F$9)/SUMIFS(All_AttendancesW,site_level_range_boardW,$B15,date_range_boardW,F$9),"0.0%")),""))</f>
        <v>1868</v>
      </c>
      <c r="G15" s="101">
        <f ca="1">IF(G$9&lt;=MonthDate,IFERROR(IF(LEFT(Lookups!$L$5,6)="Number",SUMIFS(Comparison_Lookup,site_level_range_board,$B15,date_range_board,G$9),TEXT(SUMIFS(Comparison_Lookup,site_level_range_board,$B15,date_range_board,G$9)/SUMIFS(All_Attendances,site_level_range_board,$B15,date_range_board,G$9),"0.0%")),""),IFERROR(IF(LEFT(Lookups!$L$5,6)="Number",SUMIFS(Comparison_LookupW,site_level_range_boardW,$B15,date_range_boardW,G$9),TEXT(SUMIFS(Comparison_LookupW,site_level_range_boardW,$B15,date_range_boardW,G$9)/SUMIFS(All_AttendancesW,site_level_range_boardW,$B15,date_range_boardW,G$9),"0.0%")),""))</f>
        <v>1768</v>
      </c>
      <c r="H15" s="101">
        <f ca="1">IF(H$9&lt;=MonthDate,IFERROR(IF(LEFT(Lookups!$L$5,6)="Number",SUMIFS(Comparison_Lookup,site_level_range_board,$B15,date_range_board,H$9),TEXT(SUMIFS(Comparison_Lookup,site_level_range_board,$B15,date_range_board,H$9)/SUMIFS(All_Attendances,site_level_range_board,$B15,date_range_board,H$9),"0.0%")),""),IFERROR(IF(LEFT(Lookups!$L$5,6)="Number",SUMIFS(Comparison_LookupW,site_level_range_boardW,$B15,date_range_boardW,H$9),TEXT(SUMIFS(Comparison_LookupW,site_level_range_boardW,$B15,date_range_boardW,H$9)/SUMIFS(All_AttendancesW,site_level_range_boardW,$B15,date_range_boardW,H$9),"0.0%")),""))</f>
        <v>1791</v>
      </c>
      <c r="I15" s="101">
        <f ca="1">IF(I$9&lt;=MonthDate,IFERROR(IF(LEFT(Lookups!$L$5,6)="Number",SUMIFS(Comparison_Lookup,site_level_range_board,$B15,date_range_board,I$9),TEXT(SUMIFS(Comparison_Lookup,site_level_range_board,$B15,date_range_board,I$9)/SUMIFS(All_Attendances,site_level_range_board,$B15,date_range_board,I$9),"0.0%")),""),IFERROR(IF(LEFT(Lookups!$L$5,6)="Number",SUMIFS(Comparison_LookupW,site_level_range_boardW,$B15,date_range_boardW,I$9),TEXT(SUMIFS(Comparison_LookupW,site_level_range_boardW,$B15,date_range_boardW,I$9)/SUMIFS(All_AttendancesW,site_level_range_boardW,$B15,date_range_boardW,I$9),"0.0%")),""))</f>
        <v>1731</v>
      </c>
      <c r="J15" s="101">
        <f ca="1">IF(J$9&lt;=MonthDate,IFERROR(IF(LEFT(Lookups!$L$5,6)="Number",SUMIFS(Comparison_Lookup,site_level_range_board,$B15,date_range_board,J$9),TEXT(SUMIFS(Comparison_Lookup,site_level_range_board,$B15,date_range_board,J$9)/SUMIFS(All_Attendances,site_level_range_board,$B15,date_range_board,J$9),"0.0%")),""),IFERROR(IF(LEFT(Lookups!$L$5,6)="Number",SUMIFS(Comparison_LookupW,site_level_range_boardW,$B15,date_range_boardW,J$9),TEXT(SUMIFS(Comparison_LookupW,site_level_range_boardW,$B15,date_range_boardW,J$9)/SUMIFS(All_AttendancesW,site_level_range_boardW,$B15,date_range_boardW,J$9),"0.0%")),""))</f>
        <v>1810</v>
      </c>
      <c r="K15" s="175">
        <f ca="1">IF(K$9&lt;=MonthDate,IFERROR(IF(LEFT(Lookups!$L$5,6)="Number",SUMIFS(Comparison_Lookup,site_level_range_board,$B15,date_range_board,K$9),TEXT(SUMIFS(Comparison_Lookup,site_level_range_board,$B15,date_range_board,K$9)/SUMIFS(All_Attendances,site_level_range_board,$B15,date_range_board,K$9),"0.0%")),""),IFERROR(IF(LEFT(Lookups!$L$5,6)="Number",SUMIFS(Comparison_LookupW,site_level_range_boardW,$B15,date_range_boardW,K$9),TEXT(SUMIFS(Comparison_LookupW,site_level_range_boardW,$B15,date_range_boardW,K$9)/SUMIFS(All_AttendancesW,site_level_range_boardW,$B15,date_range_boardW,K$9),"0.0%")),""))</f>
        <v>1972</v>
      </c>
      <c r="L15" s="243">
        <f ca="1">IF(L$9&lt;=MonthDate,IFERROR(IF(LEFT(Lookups!$L$5,6)="Number",SUMIFS(Comparison_Lookup,site_level_range_board,$B15,date_range_board,L$9),TEXT(SUMIFS(Comparison_Lookup,site_level_range_board,$B15,date_range_board,L$9)/SUMIFS(All_Attendances,site_level_range_board,$B15,date_range_board,L$9),"0.0%")),""),IFERROR(IF(LEFT(Lookups!$L$5,6)="Number",SUMIFS(Comparison_LookupW,site_level_range_boardW,$B15,date_range_boardW,L$9),TEXT(SUMIFS(Comparison_LookupW,site_level_range_boardW,$B15,date_range_boardW,L$9)/SUMIFS(All_AttendancesW,site_level_range_boardW,$B15,date_range_boardW,L$9),"0.0%")),""))</f>
        <v>1864</v>
      </c>
      <c r="M15" s="175">
        <f ca="1">IF(M$9&lt;=MonthDate,IFERROR(IF(LEFT(Lookups!$L$5,6)="Number",SUMIFS(Comparison_Lookup,site_level_range_board,$B15,date_range_board,M$9),TEXT(SUMIFS(Comparison_Lookup,site_level_range_board,$B15,date_range_board,M$9)/SUMIFS(All_Attendances,site_level_range_board,$B15,date_range_board,M$9),"0.0%")),""),IFERROR(IF(LEFT(Lookups!$L$5,6)="Number",SUMIFS(Comparison_LookupW,site_level_range_boardW,$B15,date_range_boardW,M$9),TEXT(SUMIFS(Comparison_LookupW,site_level_range_boardW,$B15,date_range_boardW,M$9)/SUMIFS(All_AttendancesW,site_level_range_boardW,$B15,date_range_boardW,M$9),"0.0%")),""))</f>
        <v>1863</v>
      </c>
      <c r="N15" s="175">
        <f ca="1">IF(N$9&lt;=MonthDate,IFERROR(IF(LEFT(Lookups!$L$5,6)="Number",SUMIFS(Comparison_Lookup,site_level_range_board,$B15,date_range_board,N$9),TEXT(SUMIFS(Comparison_Lookup,site_level_range_board,$B15,date_range_board,N$9)/SUMIFS(All_Attendances,site_level_range_board,$B15,date_range_board,N$9),"0.0%")),""),IFERROR(IF(LEFT(Lookups!$L$5,6)="Number",SUMIFS(Comparison_LookupW,site_level_range_boardW,$B15,date_range_boardW,N$9),TEXT(SUMIFS(Comparison_LookupW,site_level_range_boardW,$B15,date_range_boardW,N$9)/SUMIFS(All_AttendancesW,site_level_range_boardW,$B15,date_range_boardW,N$9),"0.0%")),""))</f>
        <v>1669</v>
      </c>
    </row>
    <row r="16" spans="1:14" ht="15" customHeight="1">
      <c r="B16" s="60" t="s">
        <v>72</v>
      </c>
      <c r="C16" s="90">
        <f ca="1">IF(C$9&lt;=MonthDate,IFERROR(IF(LEFT(Lookups!$L$5,6)="Number",SUMIFS(Comparison_Lookup,site_level_range_board,$B16,date_range_board,C$9),TEXT(SUMIFS(Comparison_Lookup,site_level_range_board,$B16,date_range_board,C$9)/SUMIFS(All_Attendances,site_level_range_board,$B16,date_range_board,C$9),"0.0%")),""),IFERROR(IF(LEFT(Lookups!$L$5,6)="Number",SUMIFS(Comparison_LookupW,site_level_range_boardW,$B16,date_range_boardW,C$9),TEXT(SUMIFS(Comparison_LookupW,site_level_range_boardW,$B16,date_range_boardW,C$9)/SUMIFS(All_AttendancesW,site_level_range_boardW,$B16,date_range_boardW,C$9),"0.0%")),""))</f>
        <v>6877</v>
      </c>
      <c r="D16" s="101">
        <f ca="1">IF(D$9&lt;=MonthDate,IFERROR(IF(LEFT(Lookups!$L$5,6)="Number",SUMIFS(Comparison_Lookup,site_level_range_board,$B16,date_range_board,D$9),TEXT(SUMIFS(Comparison_Lookup,site_level_range_board,$B16,date_range_board,D$9)/SUMIFS(All_Attendances,site_level_range_board,$B16,date_range_board,D$9),"0.0%")),""),IFERROR(IF(LEFT(Lookups!$L$5,6)="Number",SUMIFS(Comparison_LookupW,site_level_range_boardW,$B16,date_range_boardW,D$9),TEXT(SUMIFS(Comparison_LookupW,site_level_range_boardW,$B16,date_range_boardW,D$9)/SUMIFS(All_AttendancesW,site_level_range_boardW,$B16,date_range_boardW,D$9),"0.0%")),""))</f>
        <v>6723</v>
      </c>
      <c r="E16" s="101">
        <f ca="1">IF(E$9&lt;=MonthDate,IFERROR(IF(LEFT(Lookups!$L$5,6)="Number",SUMIFS(Comparison_Lookup,site_level_range_board,$B16,date_range_board,E$9),TEXT(SUMIFS(Comparison_Lookup,site_level_range_board,$B16,date_range_board,E$9)/SUMIFS(All_Attendances,site_level_range_board,$B16,date_range_board,E$9),"0.0%")),""),IFERROR(IF(LEFT(Lookups!$L$5,6)="Number",SUMIFS(Comparison_LookupW,site_level_range_boardW,$B16,date_range_boardW,E$9),TEXT(SUMIFS(Comparison_LookupW,site_level_range_boardW,$B16,date_range_boardW,E$9)/SUMIFS(All_AttendancesW,site_level_range_boardW,$B16,date_range_boardW,E$9),"0.0%")),""))</f>
        <v>6320</v>
      </c>
      <c r="F16" s="195">
        <f ca="1">IF(F$9&lt;=MonthDate,IFERROR(IF(LEFT(Lookups!$L$5,6)="Number",SUMIFS(Comparison_Lookup,site_level_range_board,$B16,date_range_board,F$9),TEXT(SUMIFS(Comparison_Lookup,site_level_range_board,$B16,date_range_board,F$9)/SUMIFS(All_Attendances,site_level_range_board,$B16,date_range_board,F$9),"0.0%")),""),IFERROR(IF(LEFT(Lookups!$L$5,6)="Number",SUMIFS(Comparison_LookupW,site_level_range_boardW,$B16,date_range_boardW,F$9),TEXT(SUMIFS(Comparison_LookupW,site_level_range_boardW,$B16,date_range_boardW,F$9)/SUMIFS(All_AttendancesW,site_level_range_boardW,$B16,date_range_boardW,F$9),"0.0%")),""))</f>
        <v>6728</v>
      </c>
      <c r="G16" s="101">
        <f ca="1">IF(G$9&lt;=MonthDate,IFERROR(IF(LEFT(Lookups!$L$5,6)="Number",SUMIFS(Comparison_Lookup,site_level_range_board,$B16,date_range_board,G$9),TEXT(SUMIFS(Comparison_Lookup,site_level_range_board,$B16,date_range_board,G$9)/SUMIFS(All_Attendances,site_level_range_board,$B16,date_range_board,G$9),"0.0%")),""),IFERROR(IF(LEFT(Lookups!$L$5,6)="Number",SUMIFS(Comparison_LookupW,site_level_range_boardW,$B16,date_range_boardW,G$9),TEXT(SUMIFS(Comparison_LookupW,site_level_range_boardW,$B16,date_range_boardW,G$9)/SUMIFS(All_AttendancesW,site_level_range_boardW,$B16,date_range_boardW,G$9),"0.0%")),""))</f>
        <v>6708</v>
      </c>
      <c r="H16" s="101">
        <f ca="1">IF(H$9&lt;=MonthDate,IFERROR(IF(LEFT(Lookups!$L$5,6)="Number",SUMIFS(Comparison_Lookup,site_level_range_board,$B16,date_range_board,H$9),TEXT(SUMIFS(Comparison_Lookup,site_level_range_board,$B16,date_range_board,H$9)/SUMIFS(All_Attendances,site_level_range_board,$B16,date_range_board,H$9),"0.0%")),""),IFERROR(IF(LEFT(Lookups!$L$5,6)="Number",SUMIFS(Comparison_LookupW,site_level_range_boardW,$B16,date_range_boardW,H$9),TEXT(SUMIFS(Comparison_LookupW,site_level_range_boardW,$B16,date_range_boardW,H$9)/SUMIFS(All_AttendancesW,site_level_range_boardW,$B16,date_range_boardW,H$9),"0.0%")),""))</f>
        <v>6431</v>
      </c>
      <c r="I16" s="101">
        <f ca="1">IF(I$9&lt;=MonthDate,IFERROR(IF(LEFT(Lookups!$L$5,6)="Number",SUMIFS(Comparison_Lookup,site_level_range_board,$B16,date_range_board,I$9),TEXT(SUMIFS(Comparison_Lookup,site_level_range_board,$B16,date_range_board,I$9)/SUMIFS(All_Attendances,site_level_range_board,$B16,date_range_board,I$9),"0.0%")),""),IFERROR(IF(LEFT(Lookups!$L$5,6)="Number",SUMIFS(Comparison_LookupW,site_level_range_boardW,$B16,date_range_boardW,I$9),TEXT(SUMIFS(Comparison_LookupW,site_level_range_boardW,$B16,date_range_boardW,I$9)/SUMIFS(All_AttendancesW,site_level_range_boardW,$B16,date_range_boardW,I$9),"0.0%")),""))</f>
        <v>6819</v>
      </c>
      <c r="J16" s="101">
        <f ca="1">IF(J$9&lt;=MonthDate,IFERROR(IF(LEFT(Lookups!$L$5,6)="Number",SUMIFS(Comparison_Lookup,site_level_range_board,$B16,date_range_board,J$9),TEXT(SUMIFS(Comparison_Lookup,site_level_range_board,$B16,date_range_board,J$9)/SUMIFS(All_Attendances,site_level_range_board,$B16,date_range_board,J$9),"0.0%")),""),IFERROR(IF(LEFT(Lookups!$L$5,6)="Number",SUMIFS(Comparison_LookupW,site_level_range_boardW,$B16,date_range_boardW,J$9),TEXT(SUMIFS(Comparison_LookupW,site_level_range_boardW,$B16,date_range_boardW,J$9)/SUMIFS(All_AttendancesW,site_level_range_boardW,$B16,date_range_boardW,J$9),"0.0%")),""))</f>
        <v>6383</v>
      </c>
      <c r="K16" s="175">
        <f ca="1">IF(K$9&lt;=MonthDate,IFERROR(IF(LEFT(Lookups!$L$5,6)="Number",SUMIFS(Comparison_Lookup,site_level_range_board,$B16,date_range_board,K$9),TEXT(SUMIFS(Comparison_Lookup,site_level_range_board,$B16,date_range_board,K$9)/SUMIFS(All_Attendances,site_level_range_board,$B16,date_range_board,K$9),"0.0%")),""),IFERROR(IF(LEFT(Lookups!$L$5,6)="Number",SUMIFS(Comparison_LookupW,site_level_range_boardW,$B16,date_range_boardW,K$9),TEXT(SUMIFS(Comparison_LookupW,site_level_range_boardW,$B16,date_range_boardW,K$9)/SUMIFS(All_AttendancesW,site_level_range_boardW,$B16,date_range_boardW,K$9),"0.0%")),""))</f>
        <v>6714</v>
      </c>
      <c r="L16" s="243">
        <f ca="1">IF(L$9&lt;=MonthDate,IFERROR(IF(LEFT(Lookups!$L$5,6)="Number",SUMIFS(Comparison_Lookup,site_level_range_board,$B16,date_range_board,L$9),TEXT(SUMIFS(Comparison_Lookup,site_level_range_board,$B16,date_range_board,L$9)/SUMIFS(All_Attendances,site_level_range_board,$B16,date_range_board,L$9),"0.0%")),""),IFERROR(IF(LEFT(Lookups!$L$5,6)="Number",SUMIFS(Comparison_LookupW,site_level_range_boardW,$B16,date_range_boardW,L$9),TEXT(SUMIFS(Comparison_LookupW,site_level_range_boardW,$B16,date_range_boardW,L$9)/SUMIFS(All_AttendancesW,site_level_range_boardW,$B16,date_range_boardW,L$9),"0.0%")),""))</f>
        <v>6552</v>
      </c>
      <c r="M16" s="175">
        <f ca="1">IF(M$9&lt;=MonthDate,IFERROR(IF(LEFT(Lookups!$L$5,6)="Number",SUMIFS(Comparison_Lookup,site_level_range_board,$B16,date_range_board,M$9),TEXT(SUMIFS(Comparison_Lookup,site_level_range_board,$B16,date_range_board,M$9)/SUMIFS(All_Attendances,site_level_range_board,$B16,date_range_board,M$9),"0.0%")),""),IFERROR(IF(LEFT(Lookups!$L$5,6)="Number",SUMIFS(Comparison_LookupW,site_level_range_boardW,$B16,date_range_boardW,M$9),TEXT(SUMIFS(Comparison_LookupW,site_level_range_boardW,$B16,date_range_boardW,M$9)/SUMIFS(All_AttendancesW,site_level_range_boardW,$B16,date_range_boardW,M$9),"0.0%")),""))</f>
        <v>6588</v>
      </c>
      <c r="N16" s="175">
        <f ca="1">IF(N$9&lt;=MonthDate,IFERROR(IF(LEFT(Lookups!$L$5,6)="Number",SUMIFS(Comparison_Lookup,site_level_range_board,$B16,date_range_board,N$9),TEXT(SUMIFS(Comparison_Lookup,site_level_range_board,$B16,date_range_board,N$9)/SUMIFS(All_Attendances,site_level_range_board,$B16,date_range_board,N$9),"0.0%")),""),IFERROR(IF(LEFT(Lookups!$L$5,6)="Number",SUMIFS(Comparison_LookupW,site_level_range_boardW,$B16,date_range_boardW,N$9),TEXT(SUMIFS(Comparison_LookupW,site_level_range_boardW,$B16,date_range_boardW,N$9)/SUMIFS(All_AttendancesW,site_level_range_boardW,$B16,date_range_boardW,N$9),"0.0%")),""))</f>
        <v>5606</v>
      </c>
    </row>
    <row r="17" spans="2:14" ht="15" customHeight="1">
      <c r="B17" s="60" t="s">
        <v>129</v>
      </c>
      <c r="C17" s="90">
        <f ca="1">IF(C$9&lt;=MonthDate,IFERROR(IF(LEFT(Lookups!$L$5,6)="Number",SUMIFS(Comparison_Lookup,site_level_range_board,$B17,date_range_board,C$9),TEXT(SUMIFS(Comparison_Lookup,site_level_range_board,$B17,date_range_board,C$9)/SUMIFS(All_Attendances,site_level_range_board,$B17,date_range_board,C$9),"0.0%")),""),IFERROR(IF(LEFT(Lookups!$L$5,6)="Number",SUMIFS(Comparison_LookupW,site_level_range_boardW,$B17,date_range_boardW,C$9),TEXT(SUMIFS(Comparison_LookupW,site_level_range_boardW,$B17,date_range_boardW,C$9)/SUMIFS(All_AttendancesW,site_level_range_boardW,$B17,date_range_boardW,C$9),"0.0%")),""))</f>
        <v>1128</v>
      </c>
      <c r="D17" s="101">
        <f ca="1">IF(D$9&lt;=MonthDate,IFERROR(IF(LEFT(Lookups!$L$5,6)="Number",SUMIFS(Comparison_Lookup,site_level_range_board,$B17,date_range_board,D$9),TEXT(SUMIFS(Comparison_Lookup,site_level_range_board,$B17,date_range_board,D$9)/SUMIFS(All_Attendances,site_level_range_board,$B17,date_range_board,D$9),"0.0%")),""),IFERROR(IF(LEFT(Lookups!$L$5,6)="Number",SUMIFS(Comparison_LookupW,site_level_range_boardW,$B17,date_range_boardW,D$9),TEXT(SUMIFS(Comparison_LookupW,site_level_range_boardW,$B17,date_range_boardW,D$9)/SUMIFS(All_AttendancesW,site_level_range_boardW,$B17,date_range_boardW,D$9),"0.0%")),""))</f>
        <v>949</v>
      </c>
      <c r="E17" s="101">
        <f ca="1">IF(E$9&lt;=MonthDate,IFERROR(IF(LEFT(Lookups!$L$5,6)="Number",SUMIFS(Comparison_Lookup,site_level_range_board,$B17,date_range_board,E$9),TEXT(SUMIFS(Comparison_Lookup,site_level_range_board,$B17,date_range_board,E$9)/SUMIFS(All_Attendances,site_level_range_board,$B17,date_range_board,E$9),"0.0%")),""),IFERROR(IF(LEFT(Lookups!$L$5,6)="Number",SUMIFS(Comparison_LookupW,site_level_range_boardW,$B17,date_range_boardW,E$9),TEXT(SUMIFS(Comparison_LookupW,site_level_range_boardW,$B17,date_range_boardW,E$9)/SUMIFS(All_AttendancesW,site_level_range_boardW,$B17,date_range_boardW,E$9),"0.0%")),""))</f>
        <v>959</v>
      </c>
      <c r="F17" s="195">
        <f ca="1">IF(F$9&lt;=MonthDate,IFERROR(IF(LEFT(Lookups!$L$5,6)="Number",SUMIFS(Comparison_Lookup,site_level_range_board,$B17,date_range_board,F$9),TEXT(SUMIFS(Comparison_Lookup,site_level_range_board,$B17,date_range_board,F$9)/SUMIFS(All_Attendances,site_level_range_board,$B17,date_range_board,F$9),"0.0%")),""),IFERROR(IF(LEFT(Lookups!$L$5,6)="Number",SUMIFS(Comparison_LookupW,site_level_range_boardW,$B17,date_range_boardW,F$9),TEXT(SUMIFS(Comparison_LookupW,site_level_range_boardW,$B17,date_range_boardW,F$9)/SUMIFS(All_AttendancesW,site_level_range_boardW,$B17,date_range_boardW,F$9),"0.0%")),""))</f>
        <v>1072</v>
      </c>
      <c r="G17" s="101">
        <f ca="1">IF(G$9&lt;=MonthDate,IFERROR(IF(LEFT(Lookups!$L$5,6)="Number",SUMIFS(Comparison_Lookup,site_level_range_board,$B17,date_range_board,G$9),TEXT(SUMIFS(Comparison_Lookup,site_level_range_board,$B17,date_range_board,G$9)/SUMIFS(All_Attendances,site_level_range_board,$B17,date_range_board,G$9),"0.0%")),""),IFERROR(IF(LEFT(Lookups!$L$5,6)="Number",SUMIFS(Comparison_LookupW,site_level_range_boardW,$B17,date_range_boardW,G$9),TEXT(SUMIFS(Comparison_LookupW,site_level_range_boardW,$B17,date_range_boardW,G$9)/SUMIFS(All_AttendancesW,site_level_range_boardW,$B17,date_range_boardW,G$9),"0.0%")),""))</f>
        <v>971</v>
      </c>
      <c r="H17" s="101">
        <f ca="1">IF(H$9&lt;=MonthDate,IFERROR(IF(LEFT(Lookups!$L$5,6)="Number",SUMIFS(Comparison_Lookup,site_level_range_board,$B17,date_range_board,H$9),TEXT(SUMIFS(Comparison_Lookup,site_level_range_board,$B17,date_range_board,H$9)/SUMIFS(All_Attendances,site_level_range_board,$B17,date_range_board,H$9),"0.0%")),""),IFERROR(IF(LEFT(Lookups!$L$5,6)="Number",SUMIFS(Comparison_LookupW,site_level_range_boardW,$B17,date_range_boardW,H$9),TEXT(SUMIFS(Comparison_LookupW,site_level_range_boardW,$B17,date_range_boardW,H$9)/SUMIFS(All_AttendancesW,site_level_range_boardW,$B17,date_range_boardW,H$9),"0.0%")),""))</f>
        <v>955</v>
      </c>
      <c r="I17" s="101">
        <f ca="1">IF(I$9&lt;=MonthDate,IFERROR(IF(LEFT(Lookups!$L$5,6)="Number",SUMIFS(Comparison_Lookup,site_level_range_board,$B17,date_range_board,I$9),TEXT(SUMIFS(Comparison_Lookup,site_level_range_board,$B17,date_range_board,I$9)/SUMIFS(All_Attendances,site_level_range_board,$B17,date_range_board,I$9),"0.0%")),""),IFERROR(IF(LEFT(Lookups!$L$5,6)="Number",SUMIFS(Comparison_LookupW,site_level_range_boardW,$B17,date_range_boardW,I$9),TEXT(SUMIFS(Comparison_LookupW,site_level_range_boardW,$B17,date_range_boardW,I$9)/SUMIFS(All_AttendancesW,site_level_range_boardW,$B17,date_range_boardW,I$9),"0.0%")),""))</f>
        <v>1062</v>
      </c>
      <c r="J17" s="101">
        <f ca="1">IF(J$9&lt;=MonthDate,IFERROR(IF(LEFT(Lookups!$L$5,6)="Number",SUMIFS(Comparison_Lookup,site_level_range_board,$B17,date_range_board,J$9),TEXT(SUMIFS(Comparison_Lookup,site_level_range_board,$B17,date_range_board,J$9)/SUMIFS(All_Attendances,site_level_range_board,$B17,date_range_board,J$9),"0.0%")),""),IFERROR(IF(LEFT(Lookups!$L$5,6)="Number",SUMIFS(Comparison_LookupW,site_level_range_boardW,$B17,date_range_boardW,J$9),TEXT(SUMIFS(Comparison_LookupW,site_level_range_boardW,$B17,date_range_boardW,J$9)/SUMIFS(All_AttendancesW,site_level_range_boardW,$B17,date_range_boardW,J$9),"0.0%")),""))</f>
        <v>973</v>
      </c>
      <c r="K17" s="175">
        <f ca="1">IF(K$9&lt;=MonthDate,IFERROR(IF(LEFT(Lookups!$L$5,6)="Number",SUMIFS(Comparison_Lookup,site_level_range_board,$B17,date_range_board,K$9),TEXT(SUMIFS(Comparison_Lookup,site_level_range_board,$B17,date_range_board,K$9)/SUMIFS(All_Attendances,site_level_range_board,$B17,date_range_board,K$9),"0.0%")),""),IFERROR(IF(LEFT(Lookups!$L$5,6)="Number",SUMIFS(Comparison_LookupW,site_level_range_boardW,$B17,date_range_boardW,K$9),TEXT(SUMIFS(Comparison_LookupW,site_level_range_boardW,$B17,date_range_boardW,K$9)/SUMIFS(All_AttendancesW,site_level_range_boardW,$B17,date_range_boardW,K$9),"0.0%")),""))</f>
        <v>1076</v>
      </c>
      <c r="L17" s="243">
        <f ca="1">IF(L$9&lt;=MonthDate,IFERROR(IF(LEFT(Lookups!$L$5,6)="Number",SUMIFS(Comparison_Lookup,site_level_range_board,$B17,date_range_board,L$9),TEXT(SUMIFS(Comparison_Lookup,site_level_range_board,$B17,date_range_board,L$9)/SUMIFS(All_Attendances,site_level_range_board,$B17,date_range_board,L$9),"0.0%")),""),IFERROR(IF(LEFT(Lookups!$L$5,6)="Number",SUMIFS(Comparison_LookupW,site_level_range_boardW,$B17,date_range_boardW,L$9),TEXT(SUMIFS(Comparison_LookupW,site_level_range_boardW,$B17,date_range_boardW,L$9)/SUMIFS(All_AttendancesW,site_level_range_boardW,$B17,date_range_boardW,L$9),"0.0%")),""))</f>
        <v>1053</v>
      </c>
      <c r="M17" s="175">
        <f ca="1">IF(M$9&lt;=MonthDate,IFERROR(IF(LEFT(Lookups!$L$5,6)="Number",SUMIFS(Comparison_Lookup,site_level_range_board,$B17,date_range_board,M$9),TEXT(SUMIFS(Comparison_Lookup,site_level_range_board,$B17,date_range_board,M$9)/SUMIFS(All_Attendances,site_level_range_board,$B17,date_range_board,M$9),"0.0%")),""),IFERROR(IF(LEFT(Lookups!$L$5,6)="Number",SUMIFS(Comparison_LookupW,site_level_range_boardW,$B17,date_range_boardW,M$9),TEXT(SUMIFS(Comparison_LookupW,site_level_range_boardW,$B17,date_range_boardW,M$9)/SUMIFS(All_AttendancesW,site_level_range_boardW,$B17,date_range_boardW,M$9),"0.0%")),""))</f>
        <v>1105</v>
      </c>
      <c r="N17" s="175">
        <f ca="1">IF(N$9&lt;=MonthDate,IFERROR(IF(LEFT(Lookups!$L$5,6)="Number",SUMIFS(Comparison_Lookup,site_level_range_board,$B17,date_range_board,N$9),TEXT(SUMIFS(Comparison_Lookup,site_level_range_board,$B17,date_range_board,N$9)/SUMIFS(All_Attendances,site_level_range_board,$B17,date_range_board,N$9),"0.0%")),""),IFERROR(IF(LEFT(Lookups!$L$5,6)="Number",SUMIFS(Comparison_LookupW,site_level_range_boardW,$B17,date_range_boardW,N$9),TEXT(SUMIFS(Comparison_LookupW,site_level_range_boardW,$B17,date_range_boardW,N$9)/SUMIFS(All_AttendancesW,site_level_range_boardW,$B17,date_range_boardW,N$9),"0.0%")),""))</f>
        <v>958</v>
      </c>
    </row>
    <row r="18" spans="2:14" ht="15" customHeight="1">
      <c r="B18" s="60" t="s">
        <v>73</v>
      </c>
      <c r="C18" s="90">
        <f ca="1">IF(C$9&lt;=MonthDate,IFERROR(IF(LEFT(Lookups!$L$5,6)="Number",SUMIFS(Comparison_Lookup,site_level_range_board,$B18,date_range_board,C$9),TEXT(SUMIFS(Comparison_Lookup,site_level_range_board,$B18,date_range_board,C$9)/SUMIFS(All_Attendances,site_level_range_board,$B18,date_range_board,C$9),"0.0%")),""),IFERROR(IF(LEFT(Lookups!$L$5,6)="Number",SUMIFS(Comparison_LookupW,site_level_range_boardW,$B18,date_range_boardW,C$9),TEXT(SUMIFS(Comparison_LookupW,site_level_range_boardW,$B18,date_range_boardW,C$9)/SUMIFS(All_AttendancesW,site_level_range_boardW,$B18,date_range_boardW,C$9),"0.0%")),""))</f>
        <v>3891</v>
      </c>
      <c r="D18" s="101">
        <f ca="1">IF(D$9&lt;=MonthDate,IFERROR(IF(LEFT(Lookups!$L$5,6)="Number",SUMIFS(Comparison_Lookup,site_level_range_board,$B18,date_range_board,D$9),TEXT(SUMIFS(Comparison_Lookup,site_level_range_board,$B18,date_range_board,D$9)/SUMIFS(All_Attendances,site_level_range_board,$B18,date_range_board,D$9),"0.0%")),""),IFERROR(IF(LEFT(Lookups!$L$5,6)="Number",SUMIFS(Comparison_LookupW,site_level_range_boardW,$B18,date_range_boardW,D$9),TEXT(SUMIFS(Comparison_LookupW,site_level_range_boardW,$B18,date_range_boardW,D$9)/SUMIFS(All_AttendancesW,site_level_range_boardW,$B18,date_range_boardW,D$9),"0.0%")),""))</f>
        <v>3748</v>
      </c>
      <c r="E18" s="101">
        <f ca="1">IF(E$9&lt;=MonthDate,IFERROR(IF(LEFT(Lookups!$L$5,6)="Number",SUMIFS(Comparison_Lookup,site_level_range_board,$B18,date_range_board,E$9),TEXT(SUMIFS(Comparison_Lookup,site_level_range_board,$B18,date_range_board,E$9)/SUMIFS(All_Attendances,site_level_range_board,$B18,date_range_board,E$9),"0.0%")),""),IFERROR(IF(LEFT(Lookups!$L$5,6)="Number",SUMIFS(Comparison_LookupW,site_level_range_boardW,$B18,date_range_boardW,E$9),TEXT(SUMIFS(Comparison_LookupW,site_level_range_boardW,$B18,date_range_boardW,E$9)/SUMIFS(All_AttendancesW,site_level_range_boardW,$B18,date_range_boardW,E$9),"0.0%")),""))</f>
        <v>3535</v>
      </c>
      <c r="F18" s="195">
        <f ca="1">IF(F$9&lt;=MonthDate,IFERROR(IF(LEFT(Lookups!$L$5,6)="Number",SUMIFS(Comparison_Lookup,site_level_range_board,$B18,date_range_board,F$9),TEXT(SUMIFS(Comparison_Lookup,site_level_range_board,$B18,date_range_board,F$9)/SUMIFS(All_Attendances,site_level_range_board,$B18,date_range_board,F$9),"0.0%")),""),IFERROR(IF(LEFT(Lookups!$L$5,6)="Number",SUMIFS(Comparison_LookupW,site_level_range_boardW,$B18,date_range_boardW,F$9),TEXT(SUMIFS(Comparison_LookupW,site_level_range_boardW,$B18,date_range_boardW,F$9)/SUMIFS(All_AttendancesW,site_level_range_boardW,$B18,date_range_boardW,F$9),"0.0%")),""))</f>
        <v>3745</v>
      </c>
      <c r="G18" s="101">
        <f ca="1">IF(G$9&lt;=MonthDate,IFERROR(IF(LEFT(Lookups!$L$5,6)="Number",SUMIFS(Comparison_Lookup,site_level_range_board,$B18,date_range_board,G$9),TEXT(SUMIFS(Comparison_Lookup,site_level_range_board,$B18,date_range_board,G$9)/SUMIFS(All_Attendances,site_level_range_board,$B18,date_range_board,G$9),"0.0%")),""),IFERROR(IF(LEFT(Lookups!$L$5,6)="Number",SUMIFS(Comparison_LookupW,site_level_range_boardW,$B18,date_range_boardW,G$9),TEXT(SUMIFS(Comparison_LookupW,site_level_range_boardW,$B18,date_range_boardW,G$9)/SUMIFS(All_AttendancesW,site_level_range_boardW,$B18,date_range_boardW,G$9),"0.0%")),""))</f>
        <v>3655</v>
      </c>
      <c r="H18" s="101">
        <f ca="1">IF(H$9&lt;=MonthDate,IFERROR(IF(LEFT(Lookups!$L$5,6)="Number",SUMIFS(Comparison_Lookup,site_level_range_board,$B18,date_range_board,H$9),TEXT(SUMIFS(Comparison_Lookup,site_level_range_board,$B18,date_range_board,H$9)/SUMIFS(All_Attendances,site_level_range_board,$B18,date_range_board,H$9),"0.0%")),""),IFERROR(IF(LEFT(Lookups!$L$5,6)="Number",SUMIFS(Comparison_LookupW,site_level_range_boardW,$B18,date_range_boardW,H$9),TEXT(SUMIFS(Comparison_LookupW,site_level_range_boardW,$B18,date_range_boardW,H$9)/SUMIFS(All_AttendancesW,site_level_range_boardW,$B18,date_range_boardW,H$9),"0.0%")),""))</f>
        <v>3725</v>
      </c>
      <c r="I18" s="101">
        <f ca="1">IF(I$9&lt;=MonthDate,IFERROR(IF(LEFT(Lookups!$L$5,6)="Number",SUMIFS(Comparison_Lookup,site_level_range_board,$B18,date_range_board,I$9),TEXT(SUMIFS(Comparison_Lookup,site_level_range_board,$B18,date_range_board,I$9)/SUMIFS(All_Attendances,site_level_range_board,$B18,date_range_board,I$9),"0.0%")),""),IFERROR(IF(LEFT(Lookups!$L$5,6)="Number",SUMIFS(Comparison_LookupW,site_level_range_boardW,$B18,date_range_boardW,I$9),TEXT(SUMIFS(Comparison_LookupW,site_level_range_boardW,$B18,date_range_boardW,I$9)/SUMIFS(All_AttendancesW,site_level_range_boardW,$B18,date_range_boardW,I$9),"0.0%")),""))</f>
        <v>3712</v>
      </c>
      <c r="J18" s="101">
        <f ca="1">IF(J$9&lt;=MonthDate,IFERROR(IF(LEFT(Lookups!$L$5,6)="Number",SUMIFS(Comparison_Lookup,site_level_range_board,$B18,date_range_board,J$9),TEXT(SUMIFS(Comparison_Lookup,site_level_range_board,$B18,date_range_board,J$9)/SUMIFS(All_Attendances,site_level_range_board,$B18,date_range_board,J$9),"0.0%")),""),IFERROR(IF(LEFT(Lookups!$L$5,6)="Number",SUMIFS(Comparison_LookupW,site_level_range_boardW,$B18,date_range_boardW,J$9),TEXT(SUMIFS(Comparison_LookupW,site_level_range_boardW,$B18,date_range_boardW,J$9)/SUMIFS(All_AttendancesW,site_level_range_boardW,$B18,date_range_boardW,J$9),"0.0%")),""))</f>
        <v>3551</v>
      </c>
      <c r="K18" s="175">
        <f ca="1">IF(K$9&lt;=MonthDate,IFERROR(IF(LEFT(Lookups!$L$5,6)="Number",SUMIFS(Comparison_Lookup,site_level_range_board,$B18,date_range_board,K$9),TEXT(SUMIFS(Comparison_Lookup,site_level_range_board,$B18,date_range_board,K$9)/SUMIFS(All_Attendances,site_level_range_board,$B18,date_range_board,K$9),"0.0%")),""),IFERROR(IF(LEFT(Lookups!$L$5,6)="Number",SUMIFS(Comparison_LookupW,site_level_range_boardW,$B18,date_range_boardW,K$9),TEXT(SUMIFS(Comparison_LookupW,site_level_range_boardW,$B18,date_range_boardW,K$9)/SUMIFS(All_AttendancesW,site_level_range_boardW,$B18,date_range_boardW,K$9),"0.0%")),""))</f>
        <v>3710</v>
      </c>
      <c r="L18" s="243">
        <f ca="1">IF(L$9&lt;=MonthDate,IFERROR(IF(LEFT(Lookups!$L$5,6)="Number",SUMIFS(Comparison_Lookup,site_level_range_board,$B18,date_range_board,L$9),TEXT(SUMIFS(Comparison_Lookup,site_level_range_board,$B18,date_range_board,L$9)/SUMIFS(All_Attendances,site_level_range_board,$B18,date_range_board,L$9),"0.0%")),""),IFERROR(IF(LEFT(Lookups!$L$5,6)="Number",SUMIFS(Comparison_LookupW,site_level_range_boardW,$B18,date_range_boardW,L$9),TEXT(SUMIFS(Comparison_LookupW,site_level_range_boardW,$B18,date_range_boardW,L$9)/SUMIFS(All_AttendancesW,site_level_range_boardW,$B18,date_range_boardW,L$9),"0.0%")),""))</f>
        <v>3759</v>
      </c>
      <c r="M18" s="175">
        <f ca="1">IF(M$9&lt;=MonthDate,IFERROR(IF(LEFT(Lookups!$L$5,6)="Number",SUMIFS(Comparison_Lookup,site_level_range_board,$B18,date_range_board,M$9),TEXT(SUMIFS(Comparison_Lookup,site_level_range_board,$B18,date_range_board,M$9)/SUMIFS(All_Attendances,site_level_range_board,$B18,date_range_board,M$9),"0.0%")),""),IFERROR(IF(LEFT(Lookups!$L$5,6)="Number",SUMIFS(Comparison_LookupW,site_level_range_boardW,$B18,date_range_boardW,M$9),TEXT(SUMIFS(Comparison_LookupW,site_level_range_boardW,$B18,date_range_boardW,M$9)/SUMIFS(All_AttendancesW,site_level_range_boardW,$B18,date_range_boardW,M$9),"0.0%")),""))</f>
        <v>3722</v>
      </c>
      <c r="N18" s="175">
        <f ca="1">IF(N$9&lt;=MonthDate,IFERROR(IF(LEFT(Lookups!$L$5,6)="Number",SUMIFS(Comparison_Lookup,site_level_range_board,$B18,date_range_board,N$9),TEXT(SUMIFS(Comparison_Lookup,site_level_range_board,$B18,date_range_board,N$9)/SUMIFS(All_Attendances,site_level_range_board,$B18,date_range_board,N$9),"0.0%")),""),IFERROR(IF(LEFT(Lookups!$L$5,6)="Number",SUMIFS(Comparison_LookupW,site_level_range_boardW,$B18,date_range_boardW,N$9),TEXT(SUMIFS(Comparison_LookupW,site_level_range_boardW,$B18,date_range_boardW,N$9)/SUMIFS(All_AttendancesW,site_level_range_boardW,$B18,date_range_boardW,N$9),"0.0%")),""))</f>
        <v>3369</v>
      </c>
    </row>
    <row r="19" spans="2:14" ht="15" customHeight="1">
      <c r="B19" s="60" t="s">
        <v>123</v>
      </c>
      <c r="C19" s="90">
        <f ca="1">IF(C$9&lt;=MonthDate,IFERROR(IF(LEFT(Lookups!$L$5,6)="Number",SUMIFS(Comparison_Lookup,site_level_range_board,$B19,date_range_board,C$9),TEXT(SUMIFS(Comparison_Lookup,site_level_range_board,$B19,date_range_board,C$9)/SUMIFS(All_Attendances,site_level_range_board,$B19,date_range_board,C$9),"0.0%")),""),IFERROR(IF(LEFT(Lookups!$L$5,6)="Number",SUMIFS(Comparison_LookupW,site_level_range_boardW,$B19,date_range_boardW,C$9),TEXT(SUMIFS(Comparison_LookupW,site_level_range_boardW,$B19,date_range_boardW,C$9)/SUMIFS(All_AttendancesW,site_level_range_boardW,$B19,date_range_boardW,C$9),"0.0%")),""))</f>
        <v>4395</v>
      </c>
      <c r="D19" s="101">
        <f ca="1">IF(D$9&lt;=MonthDate,IFERROR(IF(LEFT(Lookups!$L$5,6)="Number",SUMIFS(Comparison_Lookup,site_level_range_board,$B19,date_range_board,D$9),TEXT(SUMIFS(Comparison_Lookup,site_level_range_board,$B19,date_range_board,D$9)/SUMIFS(All_Attendances,site_level_range_board,$B19,date_range_board,D$9),"0.0%")),""),IFERROR(IF(LEFT(Lookups!$L$5,6)="Number",SUMIFS(Comparison_LookupW,site_level_range_boardW,$B19,date_range_boardW,D$9),TEXT(SUMIFS(Comparison_LookupW,site_level_range_boardW,$B19,date_range_boardW,D$9)/SUMIFS(All_AttendancesW,site_level_range_boardW,$B19,date_range_boardW,D$9),"0.0%")),""))</f>
        <v>4257</v>
      </c>
      <c r="E19" s="101">
        <f ca="1">IF(E$9&lt;=MonthDate,IFERROR(IF(LEFT(Lookups!$L$5,6)="Number",SUMIFS(Comparison_Lookup,site_level_range_board,$B19,date_range_board,E$9),TEXT(SUMIFS(Comparison_Lookup,site_level_range_board,$B19,date_range_board,E$9)/SUMIFS(All_Attendances,site_level_range_board,$B19,date_range_board,E$9),"0.0%")),""),IFERROR(IF(LEFT(Lookups!$L$5,6)="Number",SUMIFS(Comparison_LookupW,site_level_range_boardW,$B19,date_range_boardW,E$9),TEXT(SUMIFS(Comparison_LookupW,site_level_range_boardW,$B19,date_range_boardW,E$9)/SUMIFS(All_AttendancesW,site_level_range_boardW,$B19,date_range_boardW,E$9),"0.0%")),""))</f>
        <v>3996</v>
      </c>
      <c r="F19" s="195">
        <f ca="1">IF(F$9&lt;=MonthDate,IFERROR(IF(LEFT(Lookups!$L$5,6)="Number",SUMIFS(Comparison_Lookup,site_level_range_board,$B19,date_range_board,F$9),TEXT(SUMIFS(Comparison_Lookup,site_level_range_board,$B19,date_range_board,F$9)/SUMIFS(All_Attendances,site_level_range_board,$B19,date_range_board,F$9),"0.0%")),""),IFERROR(IF(LEFT(Lookups!$L$5,6)="Number",SUMIFS(Comparison_LookupW,site_level_range_boardW,$B19,date_range_boardW,F$9),TEXT(SUMIFS(Comparison_LookupW,site_level_range_boardW,$B19,date_range_boardW,F$9)/SUMIFS(All_AttendancesW,site_level_range_boardW,$B19,date_range_boardW,F$9),"0.0%")),""))</f>
        <v>4364</v>
      </c>
      <c r="G19" s="101">
        <f ca="1">IF(G$9&lt;=MonthDate,IFERROR(IF(LEFT(Lookups!$L$5,6)="Number",SUMIFS(Comparison_Lookup,site_level_range_board,$B19,date_range_board,G$9),TEXT(SUMIFS(Comparison_Lookup,site_level_range_board,$B19,date_range_board,G$9)/SUMIFS(All_Attendances,site_level_range_board,$B19,date_range_board,G$9),"0.0%")),""),IFERROR(IF(LEFT(Lookups!$L$5,6)="Number",SUMIFS(Comparison_LookupW,site_level_range_boardW,$B19,date_range_boardW,G$9),TEXT(SUMIFS(Comparison_LookupW,site_level_range_boardW,$B19,date_range_boardW,G$9)/SUMIFS(All_AttendancesW,site_level_range_boardW,$B19,date_range_boardW,G$9),"0.0%")),""))</f>
        <v>4332</v>
      </c>
      <c r="H19" s="101">
        <f ca="1">IF(H$9&lt;=MonthDate,IFERROR(IF(LEFT(Lookups!$L$5,6)="Number",SUMIFS(Comparison_Lookup,site_level_range_board,$B19,date_range_board,H$9),TEXT(SUMIFS(Comparison_Lookup,site_level_range_board,$B19,date_range_board,H$9)/SUMIFS(All_Attendances,site_level_range_board,$B19,date_range_board,H$9),"0.0%")),""),IFERROR(IF(LEFT(Lookups!$L$5,6)="Number",SUMIFS(Comparison_LookupW,site_level_range_boardW,$B19,date_range_boardW,H$9),TEXT(SUMIFS(Comparison_LookupW,site_level_range_boardW,$B19,date_range_boardW,H$9)/SUMIFS(All_AttendancesW,site_level_range_boardW,$B19,date_range_boardW,H$9),"0.0%")),""))</f>
        <v>4366</v>
      </c>
      <c r="I19" s="101">
        <f ca="1">IF(I$9&lt;=MonthDate,IFERROR(IF(LEFT(Lookups!$L$5,6)="Number",SUMIFS(Comparison_Lookup,site_level_range_board,$B19,date_range_board,I$9),TEXT(SUMIFS(Comparison_Lookup,site_level_range_board,$B19,date_range_board,I$9)/SUMIFS(All_Attendances,site_level_range_board,$B19,date_range_board,I$9),"0.0%")),""),IFERROR(IF(LEFT(Lookups!$L$5,6)="Number",SUMIFS(Comparison_LookupW,site_level_range_boardW,$B19,date_range_boardW,I$9),TEXT(SUMIFS(Comparison_LookupW,site_level_range_boardW,$B19,date_range_boardW,I$9)/SUMIFS(All_AttendancesW,site_level_range_boardW,$B19,date_range_boardW,I$9),"0.0%")),""))</f>
        <v>4362</v>
      </c>
      <c r="J19" s="101">
        <f ca="1">IF(J$9&lt;=MonthDate,IFERROR(IF(LEFT(Lookups!$L$5,6)="Number",SUMIFS(Comparison_Lookup,site_level_range_board,$B19,date_range_board,J$9),TEXT(SUMIFS(Comparison_Lookup,site_level_range_board,$B19,date_range_board,J$9)/SUMIFS(All_Attendances,site_level_range_board,$B19,date_range_board,J$9),"0.0%")),""),IFERROR(IF(LEFT(Lookups!$L$5,6)="Number",SUMIFS(Comparison_LookupW,site_level_range_boardW,$B19,date_range_boardW,J$9),TEXT(SUMIFS(Comparison_LookupW,site_level_range_boardW,$B19,date_range_boardW,J$9)/SUMIFS(All_AttendancesW,site_level_range_boardW,$B19,date_range_boardW,J$9),"0.0%")),""))</f>
        <v>4156</v>
      </c>
      <c r="K19" s="175">
        <f ca="1">IF(K$9&lt;=MonthDate,IFERROR(IF(LEFT(Lookups!$L$5,6)="Number",SUMIFS(Comparison_Lookup,site_level_range_board,$B19,date_range_board,K$9),TEXT(SUMIFS(Comparison_Lookup,site_level_range_board,$B19,date_range_board,K$9)/SUMIFS(All_Attendances,site_level_range_board,$B19,date_range_board,K$9),"0.0%")),""),IFERROR(IF(LEFT(Lookups!$L$5,6)="Number",SUMIFS(Comparison_LookupW,site_level_range_boardW,$B19,date_range_boardW,K$9),TEXT(SUMIFS(Comparison_LookupW,site_level_range_boardW,$B19,date_range_boardW,K$9)/SUMIFS(All_AttendancesW,site_level_range_boardW,$B19,date_range_boardW,K$9),"0.0%")),""))</f>
        <v>4351</v>
      </c>
      <c r="L19" s="243">
        <f ca="1">IF(L$9&lt;=MonthDate,IFERROR(IF(LEFT(Lookups!$L$5,6)="Number",SUMIFS(Comparison_Lookup,site_level_range_board,$B19,date_range_board,L$9),TEXT(SUMIFS(Comparison_Lookup,site_level_range_board,$B19,date_range_board,L$9)/SUMIFS(All_Attendances,site_level_range_board,$B19,date_range_board,L$9),"0.0%")),""),IFERROR(IF(LEFT(Lookups!$L$5,6)="Number",SUMIFS(Comparison_LookupW,site_level_range_boardW,$B19,date_range_boardW,L$9),TEXT(SUMIFS(Comparison_LookupW,site_level_range_boardW,$B19,date_range_boardW,L$9)/SUMIFS(All_AttendancesW,site_level_range_boardW,$B19,date_range_boardW,L$9),"0.0%")),""))</f>
        <v>4373</v>
      </c>
      <c r="M19" s="175">
        <f ca="1">IF(M$9&lt;=MonthDate,IFERROR(IF(LEFT(Lookups!$L$5,6)="Number",SUMIFS(Comparison_Lookup,site_level_range_board,$B19,date_range_board,M$9),TEXT(SUMIFS(Comparison_Lookup,site_level_range_board,$B19,date_range_board,M$9)/SUMIFS(All_Attendances,site_level_range_board,$B19,date_range_board,M$9),"0.0%")),""),IFERROR(IF(LEFT(Lookups!$L$5,6)="Number",SUMIFS(Comparison_LookupW,site_level_range_boardW,$B19,date_range_boardW,M$9),TEXT(SUMIFS(Comparison_LookupW,site_level_range_boardW,$B19,date_range_boardW,M$9)/SUMIFS(All_AttendancesW,site_level_range_boardW,$B19,date_range_boardW,M$9),"0.0%")),""))</f>
        <v>4258</v>
      </c>
      <c r="N19" s="175">
        <f ca="1">IF(N$9&lt;=MonthDate,IFERROR(IF(LEFT(Lookups!$L$5,6)="Number",SUMIFS(Comparison_Lookup,site_level_range_board,$B19,date_range_board,N$9),TEXT(SUMIFS(Comparison_Lookup,site_level_range_board,$B19,date_range_board,N$9)/SUMIFS(All_Attendances,site_level_range_board,$B19,date_range_board,N$9),"0.0%")),""),IFERROR(IF(LEFT(Lookups!$L$5,6)="Number",SUMIFS(Comparison_LookupW,site_level_range_boardW,$B19,date_range_boardW,N$9),TEXT(SUMIFS(Comparison_LookupW,site_level_range_boardW,$B19,date_range_boardW,N$9)/SUMIFS(All_AttendancesW,site_level_range_boardW,$B19,date_range_boardW,N$9),"0.0%")),""))</f>
        <v>3631</v>
      </c>
    </row>
    <row r="20" spans="2:14" ht="15" customHeight="1">
      <c r="B20" s="60" t="s">
        <v>117</v>
      </c>
      <c r="C20" s="90">
        <f ca="1">IF(C$9&lt;=MonthDate,IFERROR(IF(LEFT(Lookups!$L$5,6)="Number",SUMIFS(Comparison_Lookup,site_level_range_board,$B20,date_range_board,C$9),TEXT(SUMIFS(Comparison_Lookup,site_level_range_board,$B20,date_range_board,C$9)/SUMIFS(All_Attendances,site_level_range_board,$B20,date_range_board,C$9),"0.0%")),""),IFERROR(IF(LEFT(Lookups!$L$5,6)="Number",SUMIFS(Comparison_LookupW,site_level_range_boardW,$B20,date_range_boardW,C$9),TEXT(SUMIFS(Comparison_LookupW,site_level_range_boardW,$B20,date_range_boardW,C$9)/SUMIFS(All_AttendancesW,site_level_range_boardW,$B20,date_range_boardW,C$9),"0.0%")),""))</f>
        <v>114</v>
      </c>
      <c r="D20" s="101">
        <f ca="1">IF(D$9&lt;=MonthDate,IFERROR(IF(LEFT(Lookups!$L$5,6)="Number",SUMIFS(Comparison_Lookup,site_level_range_board,$B20,date_range_board,D$9),TEXT(SUMIFS(Comparison_Lookup,site_level_range_board,$B20,date_range_board,D$9)/SUMIFS(All_Attendances,site_level_range_board,$B20,date_range_board,D$9),"0.0%")),""),IFERROR(IF(LEFT(Lookups!$L$5,6)="Number",SUMIFS(Comparison_LookupW,site_level_range_boardW,$B20,date_range_boardW,D$9),TEXT(SUMIFS(Comparison_LookupW,site_level_range_boardW,$B20,date_range_boardW,D$9)/SUMIFS(All_AttendancesW,site_level_range_boardW,$B20,date_range_boardW,D$9),"0.0%")),""))</f>
        <v>100</v>
      </c>
      <c r="E20" s="101">
        <f ca="1">IF(E$9&lt;=MonthDate,IFERROR(IF(LEFT(Lookups!$L$5,6)="Number",SUMIFS(Comparison_Lookup,site_level_range_board,$B20,date_range_board,E$9),TEXT(SUMIFS(Comparison_Lookup,site_level_range_board,$B20,date_range_board,E$9)/SUMIFS(All_Attendances,site_level_range_board,$B20,date_range_board,E$9),"0.0%")),""),IFERROR(IF(LEFT(Lookups!$L$5,6)="Number",SUMIFS(Comparison_LookupW,site_level_range_boardW,$B20,date_range_boardW,E$9),TEXT(SUMIFS(Comparison_LookupW,site_level_range_boardW,$B20,date_range_boardW,E$9)/SUMIFS(All_AttendancesW,site_level_range_boardW,$B20,date_range_boardW,E$9),"0.0%")),""))</f>
        <v>100</v>
      </c>
      <c r="F20" s="195">
        <f ca="1">IF(F$9&lt;=MonthDate,IFERROR(IF(LEFT(Lookups!$L$5,6)="Number",SUMIFS(Comparison_Lookup,site_level_range_board,$B20,date_range_board,F$9),TEXT(SUMIFS(Comparison_Lookup,site_level_range_board,$B20,date_range_board,F$9)/SUMIFS(All_Attendances,site_level_range_board,$B20,date_range_board,F$9),"0.0%")),""),IFERROR(IF(LEFT(Lookups!$L$5,6)="Number",SUMIFS(Comparison_LookupW,site_level_range_boardW,$B20,date_range_boardW,F$9),TEXT(SUMIFS(Comparison_LookupW,site_level_range_boardW,$B20,date_range_boardW,F$9)/SUMIFS(All_AttendancesW,site_level_range_boardW,$B20,date_range_boardW,F$9),"0.0%")),""))</f>
        <v>71</v>
      </c>
      <c r="G20" s="101">
        <f ca="1">IF(G$9&lt;=MonthDate,IFERROR(IF(LEFT(Lookups!$L$5,6)="Number",SUMIFS(Comparison_Lookup,site_level_range_board,$B20,date_range_board,G$9),TEXT(SUMIFS(Comparison_Lookup,site_level_range_board,$B20,date_range_board,G$9)/SUMIFS(All_Attendances,site_level_range_board,$B20,date_range_board,G$9),"0.0%")),""),IFERROR(IF(LEFT(Lookups!$L$5,6)="Number",SUMIFS(Comparison_LookupW,site_level_range_boardW,$B20,date_range_boardW,G$9),TEXT(SUMIFS(Comparison_LookupW,site_level_range_boardW,$B20,date_range_boardW,G$9)/SUMIFS(All_AttendancesW,site_level_range_boardW,$B20,date_range_boardW,G$9),"0.0%")),""))</f>
        <v>101</v>
      </c>
      <c r="H20" s="101">
        <f ca="1">IF(H$9&lt;=MonthDate,IFERROR(IF(LEFT(Lookups!$L$5,6)="Number",SUMIFS(Comparison_Lookup,site_level_range_board,$B20,date_range_board,H$9),TEXT(SUMIFS(Comparison_Lookup,site_level_range_board,$B20,date_range_board,H$9)/SUMIFS(All_Attendances,site_level_range_board,$B20,date_range_board,H$9),"0.0%")),""),IFERROR(IF(LEFT(Lookups!$L$5,6)="Number",SUMIFS(Comparison_LookupW,site_level_range_boardW,$B20,date_range_boardW,H$9),TEXT(SUMIFS(Comparison_LookupW,site_level_range_boardW,$B20,date_range_boardW,H$9)/SUMIFS(All_AttendancesW,site_level_range_boardW,$B20,date_range_boardW,H$9),"0.0%")),""))</f>
        <v>108</v>
      </c>
      <c r="I20" s="101">
        <f ca="1">IF(I$9&lt;=MonthDate,IFERROR(IF(LEFT(Lookups!$L$5,6)="Number",SUMIFS(Comparison_Lookup,site_level_range_board,$B20,date_range_board,I$9),TEXT(SUMIFS(Comparison_Lookup,site_level_range_board,$B20,date_range_board,I$9)/SUMIFS(All_Attendances,site_level_range_board,$B20,date_range_board,I$9),"0.0%")),""),IFERROR(IF(LEFT(Lookups!$L$5,6)="Number",SUMIFS(Comparison_LookupW,site_level_range_boardW,$B20,date_range_boardW,I$9),TEXT(SUMIFS(Comparison_LookupW,site_level_range_boardW,$B20,date_range_boardW,I$9)/SUMIFS(All_AttendancesW,site_level_range_boardW,$B20,date_range_boardW,I$9),"0.0%")),""))</f>
        <v>103</v>
      </c>
      <c r="J20" s="101">
        <f ca="1">IF(J$9&lt;=MonthDate,IFERROR(IF(LEFT(Lookups!$L$5,6)="Number",SUMIFS(Comparison_Lookup,site_level_range_board,$B20,date_range_board,J$9),TEXT(SUMIFS(Comparison_Lookup,site_level_range_board,$B20,date_range_board,J$9)/SUMIFS(All_Attendances,site_level_range_board,$B20,date_range_board,J$9),"0.0%")),""),IFERROR(IF(LEFT(Lookups!$L$5,6)="Number",SUMIFS(Comparison_LookupW,site_level_range_boardW,$B20,date_range_boardW,J$9),TEXT(SUMIFS(Comparison_LookupW,site_level_range_boardW,$B20,date_range_boardW,J$9)/SUMIFS(All_AttendancesW,site_level_range_boardW,$B20,date_range_boardW,J$9),"0.0%")),""))</f>
        <v>99</v>
      </c>
      <c r="K20" s="175">
        <f ca="1">IF(K$9&lt;=MonthDate,IFERROR(IF(LEFT(Lookups!$L$5,6)="Number",SUMIFS(Comparison_Lookup,site_level_range_board,$B20,date_range_board,K$9),TEXT(SUMIFS(Comparison_Lookup,site_level_range_board,$B20,date_range_board,K$9)/SUMIFS(All_Attendances,site_level_range_board,$B20,date_range_board,K$9),"0.0%")),""),IFERROR(IF(LEFT(Lookups!$L$5,6)="Number",SUMIFS(Comparison_LookupW,site_level_range_boardW,$B20,date_range_boardW,K$9),TEXT(SUMIFS(Comparison_LookupW,site_level_range_boardW,$B20,date_range_boardW,K$9)/SUMIFS(All_AttendancesW,site_level_range_boardW,$B20,date_range_boardW,K$9),"0.0%")),""))</f>
        <v>88</v>
      </c>
      <c r="L20" s="243">
        <f ca="1">IF(L$9&lt;=MonthDate,IFERROR(IF(LEFT(Lookups!$L$5,6)="Number",SUMIFS(Comparison_Lookup,site_level_range_board,$B20,date_range_board,L$9),TEXT(SUMIFS(Comparison_Lookup,site_level_range_board,$B20,date_range_board,L$9)/SUMIFS(All_Attendances,site_level_range_board,$B20,date_range_board,L$9),"0.0%")),""),IFERROR(IF(LEFT(Lookups!$L$5,6)="Number",SUMIFS(Comparison_LookupW,site_level_range_boardW,$B20,date_range_boardW,L$9),TEXT(SUMIFS(Comparison_LookupW,site_level_range_boardW,$B20,date_range_boardW,L$9)/SUMIFS(All_AttendancesW,site_level_range_boardW,$B20,date_range_boardW,L$9),"0.0%")),""))</f>
        <v>106</v>
      </c>
      <c r="M20" s="175">
        <f ca="1">IF(M$9&lt;=MonthDate,IFERROR(IF(LEFT(Lookups!$L$5,6)="Number",SUMIFS(Comparison_Lookup,site_level_range_board,$B20,date_range_board,M$9),TEXT(SUMIFS(Comparison_Lookup,site_level_range_board,$B20,date_range_board,M$9)/SUMIFS(All_Attendances,site_level_range_board,$B20,date_range_board,M$9),"0.0%")),""),IFERROR(IF(LEFT(Lookups!$L$5,6)="Number",SUMIFS(Comparison_LookupW,site_level_range_boardW,$B20,date_range_boardW,M$9),TEXT(SUMIFS(Comparison_LookupW,site_level_range_boardW,$B20,date_range_boardW,M$9)/SUMIFS(All_AttendancesW,site_level_range_boardW,$B20,date_range_boardW,M$9),"0.0%")),""))</f>
        <v>98</v>
      </c>
      <c r="N20" s="175">
        <f ca="1">IF(N$9&lt;=MonthDate,IFERROR(IF(LEFT(Lookups!$L$5,6)="Number",SUMIFS(Comparison_Lookup,site_level_range_board,$B20,date_range_board,N$9),TEXT(SUMIFS(Comparison_Lookup,site_level_range_board,$B20,date_range_board,N$9)/SUMIFS(All_Attendances,site_level_range_board,$B20,date_range_board,N$9),"0.0%")),""),IFERROR(IF(LEFT(Lookups!$L$5,6)="Number",SUMIFS(Comparison_LookupW,site_level_range_boardW,$B20,date_range_boardW,N$9),TEXT(SUMIFS(Comparison_LookupW,site_level_range_boardW,$B20,date_range_boardW,N$9)/SUMIFS(All_AttendancesW,site_level_range_boardW,$B20,date_range_boardW,N$9),"0.0%")),""))</f>
        <v>94</v>
      </c>
    </row>
    <row r="21" spans="2:14" ht="15" customHeight="1">
      <c r="B21" s="60" t="s">
        <v>141</v>
      </c>
      <c r="C21" s="90">
        <f ca="1">IF(C$9&lt;=MonthDate,IFERROR(IF(LEFT(Lookups!$L$5,6)="Number",SUMIFS(Comparison_Lookup,site_level_range_board,$B21,date_range_board,C$9),TEXT(SUMIFS(Comparison_Lookup,site_level_range_board,$B21,date_range_board,C$9)/SUMIFS(All_Attendances,site_level_range_board,$B21,date_range_board,C$9),"0.0%")),""),IFERROR(IF(LEFT(Lookups!$L$5,6)="Number",SUMIFS(Comparison_LookupW,site_level_range_boardW,$B21,date_range_boardW,C$9),TEXT(SUMIFS(Comparison_LookupW,site_level_range_boardW,$B21,date_range_boardW,C$9)/SUMIFS(All_AttendancesW,site_level_range_boardW,$B21,date_range_boardW,C$9),"0.0%")),""))</f>
        <v>143</v>
      </c>
      <c r="D21" s="101">
        <f ca="1">IF(D$9&lt;=MonthDate,IFERROR(IF(LEFT(Lookups!$L$5,6)="Number",SUMIFS(Comparison_Lookup,site_level_range_board,$B21,date_range_board,D$9),TEXT(SUMIFS(Comparison_Lookup,site_level_range_board,$B21,date_range_board,D$9)/SUMIFS(All_Attendances,site_level_range_board,$B21,date_range_board,D$9),"0.0%")),""),IFERROR(IF(LEFT(Lookups!$L$5,6)="Number",SUMIFS(Comparison_LookupW,site_level_range_boardW,$B21,date_range_boardW,D$9),TEXT(SUMIFS(Comparison_LookupW,site_level_range_boardW,$B21,date_range_boardW,D$9)/SUMIFS(All_AttendancesW,site_level_range_boardW,$B21,date_range_boardW,D$9),"0.0%")),""))</f>
        <v>110</v>
      </c>
      <c r="E21" s="101">
        <f ca="1">IF(E$9&lt;=MonthDate,IFERROR(IF(LEFT(Lookups!$L$5,6)="Number",SUMIFS(Comparison_Lookup,site_level_range_board,$B21,date_range_board,E$9),TEXT(SUMIFS(Comparison_Lookup,site_level_range_board,$B21,date_range_board,E$9)/SUMIFS(All_Attendances,site_level_range_board,$B21,date_range_board,E$9),"0.0%")),""),IFERROR(IF(LEFT(Lookups!$L$5,6)="Number",SUMIFS(Comparison_LookupW,site_level_range_boardW,$B21,date_range_boardW,E$9),TEXT(SUMIFS(Comparison_LookupW,site_level_range_boardW,$B21,date_range_boardW,E$9)/SUMIFS(All_AttendancesW,site_level_range_boardW,$B21,date_range_boardW,E$9),"0.0%")),""))</f>
        <v>126</v>
      </c>
      <c r="F21" s="195">
        <f ca="1">IF(F$9&lt;=MonthDate,IFERROR(IF(LEFT(Lookups!$L$5,6)="Number",SUMIFS(Comparison_Lookup,site_level_range_board,$B21,date_range_board,F$9),TEXT(SUMIFS(Comparison_Lookup,site_level_range_board,$B21,date_range_board,F$9)/SUMIFS(All_Attendances,site_level_range_board,$B21,date_range_board,F$9),"0.0%")),""),IFERROR(IF(LEFT(Lookups!$L$5,6)="Number",SUMIFS(Comparison_LookupW,site_level_range_boardW,$B21,date_range_boardW,F$9),TEXT(SUMIFS(Comparison_LookupW,site_level_range_boardW,$B21,date_range_boardW,F$9)/SUMIFS(All_AttendancesW,site_level_range_boardW,$B21,date_range_boardW,F$9),"0.0%")),""))</f>
        <v>144</v>
      </c>
      <c r="G21" s="101">
        <f ca="1">IF(G$9&lt;=MonthDate,IFERROR(IF(LEFT(Lookups!$L$5,6)="Number",SUMIFS(Comparison_Lookup,site_level_range_board,$B21,date_range_board,G$9),TEXT(SUMIFS(Comparison_Lookup,site_level_range_board,$B21,date_range_board,G$9)/SUMIFS(All_Attendances,site_level_range_board,$B21,date_range_board,G$9),"0.0%")),""),IFERROR(IF(LEFT(Lookups!$L$5,6)="Number",SUMIFS(Comparison_LookupW,site_level_range_boardW,$B21,date_range_boardW,G$9),TEXT(SUMIFS(Comparison_LookupW,site_level_range_boardW,$B21,date_range_boardW,G$9)/SUMIFS(All_AttendancesW,site_level_range_boardW,$B21,date_range_boardW,G$9),"0.0%")),""))</f>
        <v>112</v>
      </c>
      <c r="H21" s="101">
        <f ca="1">IF(H$9&lt;=MonthDate,IFERROR(IF(LEFT(Lookups!$L$5,6)="Number",SUMIFS(Comparison_Lookup,site_level_range_board,$B21,date_range_board,H$9),TEXT(SUMIFS(Comparison_Lookup,site_level_range_board,$B21,date_range_board,H$9)/SUMIFS(All_Attendances,site_level_range_board,$B21,date_range_board,H$9),"0.0%")),""),IFERROR(IF(LEFT(Lookups!$L$5,6)="Number",SUMIFS(Comparison_LookupW,site_level_range_boardW,$B21,date_range_boardW,H$9),TEXT(SUMIFS(Comparison_LookupW,site_level_range_boardW,$B21,date_range_boardW,H$9)/SUMIFS(All_AttendancesW,site_level_range_boardW,$B21,date_range_boardW,H$9),"0.0%")),""))</f>
        <v>121</v>
      </c>
      <c r="I21" s="101">
        <f ca="1">IF(I$9&lt;=MonthDate,IFERROR(IF(LEFT(Lookups!$L$5,6)="Number",SUMIFS(Comparison_Lookup,site_level_range_board,$B21,date_range_board,I$9),TEXT(SUMIFS(Comparison_Lookup,site_level_range_board,$B21,date_range_board,I$9)/SUMIFS(All_Attendances,site_level_range_board,$B21,date_range_board,I$9),"0.0%")),""),IFERROR(IF(LEFT(Lookups!$L$5,6)="Number",SUMIFS(Comparison_LookupW,site_level_range_boardW,$B21,date_range_boardW,I$9),TEXT(SUMIFS(Comparison_LookupW,site_level_range_boardW,$B21,date_range_boardW,I$9)/SUMIFS(All_AttendancesW,site_level_range_boardW,$B21,date_range_boardW,I$9),"0.0%")),""))</f>
        <v>140</v>
      </c>
      <c r="J21" s="101">
        <f ca="1">IF(J$9&lt;=MonthDate,IFERROR(IF(LEFT(Lookups!$L$5,6)="Number",SUMIFS(Comparison_Lookup,site_level_range_board,$B21,date_range_board,J$9),TEXT(SUMIFS(Comparison_Lookup,site_level_range_board,$B21,date_range_board,J$9)/SUMIFS(All_Attendances,site_level_range_board,$B21,date_range_board,J$9),"0.0%")),""),IFERROR(IF(LEFT(Lookups!$L$5,6)="Number",SUMIFS(Comparison_LookupW,site_level_range_boardW,$B21,date_range_boardW,J$9),TEXT(SUMIFS(Comparison_LookupW,site_level_range_boardW,$B21,date_range_boardW,J$9)/SUMIFS(All_AttendancesW,site_level_range_boardW,$B21,date_range_boardW,J$9),"0.0%")),""))</f>
        <v>138</v>
      </c>
      <c r="K21" s="175">
        <f ca="1">IF(K$9&lt;=MonthDate,IFERROR(IF(LEFT(Lookups!$L$5,6)="Number",SUMIFS(Comparison_Lookup,site_level_range_board,$B21,date_range_board,K$9),TEXT(SUMIFS(Comparison_Lookup,site_level_range_board,$B21,date_range_board,K$9)/SUMIFS(All_Attendances,site_level_range_board,$B21,date_range_board,K$9),"0.0%")),""),IFERROR(IF(LEFT(Lookups!$L$5,6)="Number",SUMIFS(Comparison_LookupW,site_level_range_boardW,$B21,date_range_boardW,K$9),TEXT(SUMIFS(Comparison_LookupW,site_level_range_boardW,$B21,date_range_boardW,K$9)/SUMIFS(All_AttendancesW,site_level_range_boardW,$B21,date_range_boardW,K$9),"0.0%")),""))</f>
        <v>124</v>
      </c>
      <c r="L21" s="243">
        <f ca="1">IF(L$9&lt;=MonthDate,IFERROR(IF(LEFT(Lookups!$L$5,6)="Number",SUMIFS(Comparison_Lookup,site_level_range_board,$B21,date_range_board,L$9),TEXT(SUMIFS(Comparison_Lookup,site_level_range_board,$B21,date_range_board,L$9)/SUMIFS(All_Attendances,site_level_range_board,$B21,date_range_board,L$9),"0.0%")),""),IFERROR(IF(LEFT(Lookups!$L$5,6)="Number",SUMIFS(Comparison_LookupW,site_level_range_boardW,$B21,date_range_boardW,L$9),TEXT(SUMIFS(Comparison_LookupW,site_level_range_boardW,$B21,date_range_boardW,L$9)/SUMIFS(All_AttendancesW,site_level_range_boardW,$B21,date_range_boardW,L$9),"0.0%")),""))</f>
        <v>146</v>
      </c>
      <c r="M21" s="175">
        <f ca="1">IF(M$9&lt;=MonthDate,IFERROR(IF(LEFT(Lookups!$L$5,6)="Number",SUMIFS(Comparison_Lookup,site_level_range_board,$B21,date_range_board,M$9),TEXT(SUMIFS(Comparison_Lookup,site_level_range_board,$B21,date_range_board,M$9)/SUMIFS(All_Attendances,site_level_range_board,$B21,date_range_board,M$9),"0.0%")),""),IFERROR(IF(LEFT(Lookups!$L$5,6)="Number",SUMIFS(Comparison_LookupW,site_level_range_boardW,$B21,date_range_boardW,M$9),TEXT(SUMIFS(Comparison_LookupW,site_level_range_boardW,$B21,date_range_boardW,M$9)/SUMIFS(All_AttendancesW,site_level_range_boardW,$B21,date_range_boardW,M$9),"0.0%")),""))</f>
        <v>149</v>
      </c>
      <c r="N21" s="175">
        <f ca="1">IF(N$9&lt;=MonthDate,IFERROR(IF(LEFT(Lookups!$L$5,6)="Number",SUMIFS(Comparison_Lookup,site_level_range_board,$B21,date_range_board,N$9),TEXT(SUMIFS(Comparison_Lookup,site_level_range_board,$B21,date_range_board,N$9)/SUMIFS(All_Attendances,site_level_range_board,$B21,date_range_board,N$9),"0.0%")),""),IFERROR(IF(LEFT(Lookups!$L$5,6)="Number",SUMIFS(Comparison_LookupW,site_level_range_boardW,$B21,date_range_boardW,N$9),TEXT(SUMIFS(Comparison_LookupW,site_level_range_boardW,$B21,date_range_boardW,N$9)/SUMIFS(All_AttendancesW,site_level_range_boardW,$B21,date_range_boardW,N$9),"0.0%")),""))</f>
        <v>149</v>
      </c>
    </row>
    <row r="22" spans="2:14" ht="15" customHeight="1">
      <c r="B22" s="60" t="s">
        <v>136</v>
      </c>
      <c r="C22" s="90">
        <f ca="1">IF(C$9&lt;=MonthDate,IFERROR(IF(LEFT(Lookups!$L$5,6)="Number",SUMIFS(Comparison_Lookup,site_level_range_board,$B22,date_range_board,C$9),TEXT(SUMIFS(Comparison_Lookup,site_level_range_board,$B22,date_range_board,C$9)/SUMIFS(All_Attendances,site_level_range_board,$B22,date_range_board,C$9),"0.0%")),""),IFERROR(IF(LEFT(Lookups!$L$5,6)="Number",SUMIFS(Comparison_LookupW,site_level_range_boardW,$B22,date_range_boardW,C$9),TEXT(SUMIFS(Comparison_LookupW,site_level_range_boardW,$B22,date_range_boardW,C$9)/SUMIFS(All_AttendancesW,site_level_range_boardW,$B22,date_range_boardW,C$9),"0.0%")),""))</f>
        <v>1425</v>
      </c>
      <c r="D22" s="101">
        <f ca="1">IF(D$9&lt;=MonthDate,IFERROR(IF(LEFT(Lookups!$L$5,6)="Number",SUMIFS(Comparison_Lookup,site_level_range_board,$B22,date_range_board,D$9),TEXT(SUMIFS(Comparison_Lookup,site_level_range_board,$B22,date_range_board,D$9)/SUMIFS(All_Attendances,site_level_range_board,$B22,date_range_board,D$9),"0.0%")),""),IFERROR(IF(LEFT(Lookups!$L$5,6)="Number",SUMIFS(Comparison_LookupW,site_level_range_boardW,$B22,date_range_boardW,D$9),TEXT(SUMIFS(Comparison_LookupW,site_level_range_boardW,$B22,date_range_boardW,D$9)/SUMIFS(All_AttendancesW,site_level_range_boardW,$B22,date_range_boardW,D$9),"0.0%")),""))</f>
        <v>1369</v>
      </c>
      <c r="E22" s="101">
        <f ca="1">IF(E$9&lt;=MonthDate,IFERROR(IF(LEFT(Lookups!$L$5,6)="Number",SUMIFS(Comparison_Lookup,site_level_range_board,$B22,date_range_board,E$9),TEXT(SUMIFS(Comparison_Lookup,site_level_range_board,$B22,date_range_board,E$9)/SUMIFS(All_Attendances,site_level_range_board,$B22,date_range_board,E$9),"0.0%")),""),IFERROR(IF(LEFT(Lookups!$L$5,6)="Number",SUMIFS(Comparison_LookupW,site_level_range_boardW,$B22,date_range_boardW,E$9),TEXT(SUMIFS(Comparison_LookupW,site_level_range_boardW,$B22,date_range_boardW,E$9)/SUMIFS(All_AttendancesW,site_level_range_boardW,$B22,date_range_boardW,E$9),"0.0%")),""))</f>
        <v>1360</v>
      </c>
      <c r="F22" s="195">
        <f ca="1">IF(F$9&lt;=MonthDate,IFERROR(IF(LEFT(Lookups!$L$5,6)="Number",SUMIFS(Comparison_Lookup,site_level_range_board,$B22,date_range_board,F$9),TEXT(SUMIFS(Comparison_Lookup,site_level_range_board,$B22,date_range_board,F$9)/SUMIFS(All_Attendances,site_level_range_board,$B22,date_range_board,F$9),"0.0%")),""),IFERROR(IF(LEFT(Lookups!$L$5,6)="Number",SUMIFS(Comparison_LookupW,site_level_range_boardW,$B22,date_range_boardW,F$9),TEXT(SUMIFS(Comparison_LookupW,site_level_range_boardW,$B22,date_range_boardW,F$9)/SUMIFS(All_AttendancesW,site_level_range_boardW,$B22,date_range_boardW,F$9),"0.0%")),""))</f>
        <v>1388</v>
      </c>
      <c r="G22" s="101">
        <f ca="1">IF(G$9&lt;=MonthDate,IFERROR(IF(LEFT(Lookups!$L$5,6)="Number",SUMIFS(Comparison_Lookup,site_level_range_board,$B22,date_range_board,G$9),TEXT(SUMIFS(Comparison_Lookup,site_level_range_board,$B22,date_range_board,G$9)/SUMIFS(All_Attendances,site_level_range_board,$B22,date_range_board,G$9),"0.0%")),""),IFERROR(IF(LEFT(Lookups!$L$5,6)="Number",SUMIFS(Comparison_LookupW,site_level_range_boardW,$B22,date_range_boardW,G$9),TEXT(SUMIFS(Comparison_LookupW,site_level_range_boardW,$B22,date_range_boardW,G$9)/SUMIFS(All_AttendancesW,site_level_range_boardW,$B22,date_range_boardW,G$9),"0.0%")),""))</f>
        <v>1420</v>
      </c>
      <c r="H22" s="101">
        <f ca="1">IF(H$9&lt;=MonthDate,IFERROR(IF(LEFT(Lookups!$L$5,6)="Number",SUMIFS(Comparison_Lookup,site_level_range_board,$B22,date_range_board,H$9),TEXT(SUMIFS(Comparison_Lookup,site_level_range_board,$B22,date_range_board,H$9)/SUMIFS(All_Attendances,site_level_range_board,$B22,date_range_board,H$9),"0.0%")),""),IFERROR(IF(LEFT(Lookups!$L$5,6)="Number",SUMIFS(Comparison_LookupW,site_level_range_boardW,$B22,date_range_boardW,H$9),TEXT(SUMIFS(Comparison_LookupW,site_level_range_boardW,$B22,date_range_boardW,H$9)/SUMIFS(All_AttendancesW,site_level_range_boardW,$B22,date_range_boardW,H$9),"0.0%")),""))</f>
        <v>1316</v>
      </c>
      <c r="I22" s="101">
        <f ca="1">IF(I$9&lt;=MonthDate,IFERROR(IF(LEFT(Lookups!$L$5,6)="Number",SUMIFS(Comparison_Lookup,site_level_range_board,$B22,date_range_board,I$9),TEXT(SUMIFS(Comparison_Lookup,site_level_range_board,$B22,date_range_board,I$9)/SUMIFS(All_Attendances,site_level_range_board,$B22,date_range_board,I$9),"0.0%")),""),IFERROR(IF(LEFT(Lookups!$L$5,6)="Number",SUMIFS(Comparison_LookupW,site_level_range_boardW,$B22,date_range_boardW,I$9),TEXT(SUMIFS(Comparison_LookupW,site_level_range_boardW,$B22,date_range_boardW,I$9)/SUMIFS(All_AttendancesW,site_level_range_boardW,$B22,date_range_boardW,I$9),"0.0%")),""))</f>
        <v>1295</v>
      </c>
      <c r="J22" s="101">
        <f ca="1">IF(J$9&lt;=MonthDate,IFERROR(IF(LEFT(Lookups!$L$5,6)="Number",SUMIFS(Comparison_Lookup,site_level_range_board,$B22,date_range_board,J$9),TEXT(SUMIFS(Comparison_Lookup,site_level_range_board,$B22,date_range_board,J$9)/SUMIFS(All_Attendances,site_level_range_board,$B22,date_range_board,J$9),"0.0%")),""),IFERROR(IF(LEFT(Lookups!$L$5,6)="Number",SUMIFS(Comparison_LookupW,site_level_range_boardW,$B22,date_range_boardW,J$9),TEXT(SUMIFS(Comparison_LookupW,site_level_range_boardW,$B22,date_range_boardW,J$9)/SUMIFS(All_AttendancesW,site_level_range_boardW,$B22,date_range_boardW,J$9),"0.0%")),""))</f>
        <v>1370</v>
      </c>
      <c r="K22" s="175">
        <f ca="1">IF(K$9&lt;=MonthDate,IFERROR(IF(LEFT(Lookups!$L$5,6)="Number",SUMIFS(Comparison_Lookup,site_level_range_board,$B22,date_range_board,K$9),TEXT(SUMIFS(Comparison_Lookup,site_level_range_board,$B22,date_range_board,K$9)/SUMIFS(All_Attendances,site_level_range_board,$B22,date_range_board,K$9),"0.0%")),""),IFERROR(IF(LEFT(Lookups!$L$5,6)="Number",SUMIFS(Comparison_LookupW,site_level_range_boardW,$B22,date_range_boardW,K$9),TEXT(SUMIFS(Comparison_LookupW,site_level_range_boardW,$B22,date_range_boardW,K$9)/SUMIFS(All_AttendancesW,site_level_range_boardW,$B22,date_range_boardW,K$9),"0.0%")),""))</f>
        <v>1309</v>
      </c>
      <c r="L22" s="243">
        <f ca="1">IF(L$9&lt;=MonthDate,IFERROR(IF(LEFT(Lookups!$L$5,6)="Number",SUMIFS(Comparison_Lookup,site_level_range_board,$B22,date_range_board,L$9),TEXT(SUMIFS(Comparison_Lookup,site_level_range_board,$B22,date_range_board,L$9)/SUMIFS(All_Attendances,site_level_range_board,$B22,date_range_board,L$9),"0.0%")),""),IFERROR(IF(LEFT(Lookups!$L$5,6)="Number",SUMIFS(Comparison_LookupW,site_level_range_boardW,$B22,date_range_boardW,L$9),TEXT(SUMIFS(Comparison_LookupW,site_level_range_boardW,$B22,date_range_boardW,L$9)/SUMIFS(All_AttendancesW,site_level_range_boardW,$B22,date_range_boardW,L$9),"0.0%")),""))</f>
        <v>1414</v>
      </c>
      <c r="M22" s="175">
        <f ca="1">IF(M$9&lt;=MonthDate,IFERROR(IF(LEFT(Lookups!$L$5,6)="Number",SUMIFS(Comparison_Lookup,site_level_range_board,$B22,date_range_board,M$9),TEXT(SUMIFS(Comparison_Lookup,site_level_range_board,$B22,date_range_board,M$9)/SUMIFS(All_Attendances,site_level_range_board,$B22,date_range_board,M$9),"0.0%")),""),IFERROR(IF(LEFT(Lookups!$L$5,6)="Number",SUMIFS(Comparison_LookupW,site_level_range_boardW,$B22,date_range_boardW,M$9),TEXT(SUMIFS(Comparison_LookupW,site_level_range_boardW,$B22,date_range_boardW,M$9)/SUMIFS(All_AttendancesW,site_level_range_boardW,$B22,date_range_boardW,M$9),"0.0%")),""))</f>
        <v>1389</v>
      </c>
      <c r="N22" s="175">
        <f ca="1">IF(N$9&lt;=MonthDate,IFERROR(IF(LEFT(Lookups!$L$5,6)="Number",SUMIFS(Comparison_Lookup,site_level_range_board,$B22,date_range_board,N$9),TEXT(SUMIFS(Comparison_Lookup,site_level_range_board,$B22,date_range_board,N$9)/SUMIFS(All_Attendances,site_level_range_board,$B22,date_range_board,N$9),"0.0%")),""),IFERROR(IF(LEFT(Lookups!$L$5,6)="Number",SUMIFS(Comparison_LookupW,site_level_range_boardW,$B22,date_range_boardW,N$9),TEXT(SUMIFS(Comparison_LookupW,site_level_range_boardW,$B22,date_range_boardW,N$9)/SUMIFS(All_AttendancesW,site_level_range_boardW,$B22,date_range_boardW,N$9),"0.0%")),""))</f>
        <v>1213</v>
      </c>
    </row>
    <row r="23" spans="2:14" ht="15" customHeight="1" thickBot="1">
      <c r="B23" s="61" t="s">
        <v>139</v>
      </c>
      <c r="C23" s="91">
        <f ca="1">IF(C$9&lt;=MonthDate,IFERROR(IF(LEFT(Lookups!$L$5,6)="Number",SUMIFS(Comparison_Lookup,site_level_range_board,$B23,date_range_board,C$9),TEXT(SUMIFS(Comparison_Lookup,site_level_range_board,$B23,date_range_board,C$9)/SUMIFS(All_Attendances,site_level_range_board,$B23,date_range_board,C$9),"0.0%")),""),IFERROR(IF(LEFT(Lookups!$L$5,6)="Number",SUMIFS(Comparison_LookupW,site_level_range_boardW,$B23,date_range_boardW,C$9),TEXT(SUMIFS(Comparison_LookupW,site_level_range_boardW,$B23,date_range_boardW,C$9)/SUMIFS(All_AttendancesW,site_level_range_boardW,$B23,date_range_boardW,C$9),"0.0%")),""))</f>
        <v>138</v>
      </c>
      <c r="D23" s="71">
        <f ca="1">IF(D$9&lt;=MonthDate,IFERROR(IF(LEFT(Lookups!$L$5,6)="Number",SUMIFS(Comparison_Lookup,site_level_range_board,$B23,date_range_board,D$9),TEXT(SUMIFS(Comparison_Lookup,site_level_range_board,$B23,date_range_board,D$9)/SUMIFS(All_Attendances,site_level_range_board,$B23,date_range_board,D$9),"0.0%")),""),IFERROR(IF(LEFT(Lookups!$L$5,6)="Number",SUMIFS(Comparison_LookupW,site_level_range_boardW,$B23,date_range_boardW,D$9),TEXT(SUMIFS(Comparison_LookupW,site_level_range_boardW,$B23,date_range_boardW,D$9)/SUMIFS(All_AttendancesW,site_level_range_boardW,$B23,date_range_boardW,D$9),"0.0%")),""))</f>
        <v>116</v>
      </c>
      <c r="E23" s="71">
        <f ca="1">IF(E$9&lt;=MonthDate,IFERROR(IF(LEFT(Lookups!$L$5,6)="Number",SUMIFS(Comparison_Lookup,site_level_range_board,$B23,date_range_board,E$9),TEXT(SUMIFS(Comparison_Lookup,site_level_range_board,$B23,date_range_board,E$9)/SUMIFS(All_Attendances,site_level_range_board,$B23,date_range_board,E$9),"0.0%")),""),IFERROR(IF(LEFT(Lookups!$L$5,6)="Number",SUMIFS(Comparison_LookupW,site_level_range_boardW,$B23,date_range_boardW,E$9),TEXT(SUMIFS(Comparison_LookupW,site_level_range_boardW,$B23,date_range_boardW,E$9)/SUMIFS(All_AttendancesW,site_level_range_boardW,$B23,date_range_boardW,E$9),"0.0%")),""))</f>
        <v>125</v>
      </c>
      <c r="F23" s="191">
        <f ca="1">IF(F$9&lt;=MonthDate,IFERROR(IF(LEFT(Lookups!$L$5,6)="Number",SUMIFS(Comparison_Lookup,site_level_range_board,$B23,date_range_board,F$9),TEXT(SUMIFS(Comparison_Lookup,site_level_range_board,$B23,date_range_board,F$9)/SUMIFS(All_Attendances,site_level_range_board,$B23,date_range_board,F$9),"0.0%")),""),IFERROR(IF(LEFT(Lookups!$L$5,6)="Number",SUMIFS(Comparison_LookupW,site_level_range_boardW,$B23,date_range_boardW,F$9),TEXT(SUMIFS(Comparison_LookupW,site_level_range_boardW,$B23,date_range_boardW,F$9)/SUMIFS(All_AttendancesW,site_level_range_boardW,$B23,date_range_boardW,F$9),"0.0%")),""))</f>
        <v>122</v>
      </c>
      <c r="G23" s="71">
        <f ca="1">IF(G$9&lt;=MonthDate,IFERROR(IF(LEFT(Lookups!$L$5,6)="Number",SUMIFS(Comparison_Lookup,site_level_range_board,$B23,date_range_board,G$9),TEXT(SUMIFS(Comparison_Lookup,site_level_range_board,$B23,date_range_board,G$9)/SUMIFS(All_Attendances,site_level_range_board,$B23,date_range_board,G$9),"0.0%")),""),IFERROR(IF(LEFT(Lookups!$L$5,6)="Number",SUMIFS(Comparison_LookupW,site_level_range_boardW,$B23,date_range_boardW,G$9),TEXT(SUMIFS(Comparison_LookupW,site_level_range_boardW,$B23,date_range_boardW,G$9)/SUMIFS(All_AttendancesW,site_level_range_boardW,$B23,date_range_boardW,G$9),"0.0%")),""))</f>
        <v>120</v>
      </c>
      <c r="H23" s="71">
        <f ca="1">IF(H$9&lt;=MonthDate,IFERROR(IF(LEFT(Lookups!$L$5,6)="Number",SUMIFS(Comparison_Lookup,site_level_range_board,$B23,date_range_board,H$9),TEXT(SUMIFS(Comparison_Lookup,site_level_range_board,$B23,date_range_board,H$9)/SUMIFS(All_Attendances,site_level_range_board,$B23,date_range_board,H$9),"0.0%")),""),IFERROR(IF(LEFT(Lookups!$L$5,6)="Number",SUMIFS(Comparison_LookupW,site_level_range_boardW,$B23,date_range_boardW,H$9),TEXT(SUMIFS(Comparison_LookupW,site_level_range_boardW,$B23,date_range_boardW,H$9)/SUMIFS(All_AttendancesW,site_level_range_boardW,$B23,date_range_boardW,H$9),"0.0%")),""))</f>
        <v>108</v>
      </c>
      <c r="I23" s="71">
        <f ca="1">IF(I$9&lt;=MonthDate,IFERROR(IF(LEFT(Lookups!$L$5,6)="Number",SUMIFS(Comparison_Lookup,site_level_range_board,$B23,date_range_board,I$9),TEXT(SUMIFS(Comparison_Lookup,site_level_range_board,$B23,date_range_board,I$9)/SUMIFS(All_Attendances,site_level_range_board,$B23,date_range_board,I$9),"0.0%")),""),IFERROR(IF(LEFT(Lookups!$L$5,6)="Number",SUMIFS(Comparison_LookupW,site_level_range_boardW,$B23,date_range_boardW,I$9),TEXT(SUMIFS(Comparison_LookupW,site_level_range_boardW,$B23,date_range_boardW,I$9)/SUMIFS(All_AttendancesW,site_level_range_boardW,$B23,date_range_boardW,I$9),"0.0%")),""))</f>
        <v>127</v>
      </c>
      <c r="J23" s="71">
        <f ca="1">IF(J$9&lt;=MonthDate,IFERROR(IF(LEFT(Lookups!$L$5,6)="Number",SUMIFS(Comparison_Lookup,site_level_range_board,$B23,date_range_board,J$9),TEXT(SUMIFS(Comparison_Lookup,site_level_range_board,$B23,date_range_board,J$9)/SUMIFS(All_Attendances,site_level_range_board,$B23,date_range_board,J$9),"0.0%")),""),IFERROR(IF(LEFT(Lookups!$L$5,6)="Number",SUMIFS(Comparison_LookupW,site_level_range_boardW,$B23,date_range_boardW,J$9),TEXT(SUMIFS(Comparison_LookupW,site_level_range_boardW,$B23,date_range_boardW,J$9)/SUMIFS(All_AttendancesW,site_level_range_boardW,$B23,date_range_boardW,J$9),"0.0%")),""))</f>
        <v>105</v>
      </c>
      <c r="K23" s="176">
        <f ca="1">IF(K$9&lt;=MonthDate,IFERROR(IF(LEFT(Lookups!$L$5,6)="Number",SUMIFS(Comparison_Lookup,site_level_range_board,$B23,date_range_board,K$9),TEXT(SUMIFS(Comparison_Lookup,site_level_range_board,$B23,date_range_board,K$9)/SUMIFS(All_Attendances,site_level_range_board,$B23,date_range_board,K$9),"0.0%")),""),IFERROR(IF(LEFT(Lookups!$L$5,6)="Number",SUMIFS(Comparison_LookupW,site_level_range_boardW,$B23,date_range_boardW,K$9),TEXT(SUMIFS(Comparison_LookupW,site_level_range_boardW,$B23,date_range_boardW,K$9)/SUMIFS(All_AttendancesW,site_level_range_boardW,$B23,date_range_boardW,K$9),"0.0%")),""))</f>
        <v>128</v>
      </c>
      <c r="L23" s="244">
        <f ca="1">IF(L$9&lt;=MonthDate,IFERROR(IF(LEFT(Lookups!$L$5,6)="Number",SUMIFS(Comparison_Lookup,site_level_range_board,$B23,date_range_board,L$9),TEXT(SUMIFS(Comparison_Lookup,site_level_range_board,$B23,date_range_board,L$9)/SUMIFS(All_Attendances,site_level_range_board,$B23,date_range_board,L$9),"0.0%")),""),IFERROR(IF(LEFT(Lookups!$L$5,6)="Number",SUMIFS(Comparison_LookupW,site_level_range_boardW,$B23,date_range_boardW,L$9),TEXT(SUMIFS(Comparison_LookupW,site_level_range_boardW,$B23,date_range_boardW,L$9)/SUMIFS(All_AttendancesW,site_level_range_boardW,$B23,date_range_boardW,L$9),"0.0%")),""))</f>
        <v>133</v>
      </c>
      <c r="M23" s="176">
        <f ca="1">IF(M$9&lt;=MonthDate,IFERROR(IF(LEFT(Lookups!$L$5,6)="Number",SUMIFS(Comparison_Lookup,site_level_range_board,$B23,date_range_board,M$9),TEXT(SUMIFS(Comparison_Lookup,site_level_range_board,$B23,date_range_board,M$9)/SUMIFS(All_Attendances,site_level_range_board,$B23,date_range_board,M$9),"0.0%")),""),IFERROR(IF(LEFT(Lookups!$L$5,6)="Number",SUMIFS(Comparison_LookupW,site_level_range_boardW,$B23,date_range_boardW,M$9),TEXT(SUMIFS(Comparison_LookupW,site_level_range_boardW,$B23,date_range_boardW,M$9)/SUMIFS(All_AttendancesW,site_level_range_boardW,$B23,date_range_boardW,M$9),"0.0%")),""))</f>
        <v>128</v>
      </c>
      <c r="N23" s="176">
        <f ca="1">IF(N$9&lt;=MonthDate,IFERROR(IF(LEFT(Lookups!$L$5,6)="Number",SUMIFS(Comparison_Lookup,site_level_range_board,$B23,date_range_board,N$9),TEXT(SUMIFS(Comparison_Lookup,site_level_range_board,$B23,date_range_board,N$9)/SUMIFS(All_Attendances,site_level_range_board,$B23,date_range_board,N$9),"0.0%")),""),IFERROR(IF(LEFT(Lookups!$L$5,6)="Number",SUMIFS(Comparison_LookupW,site_level_range_boardW,$B23,date_range_boardW,N$9),TEXT(SUMIFS(Comparison_LookupW,site_level_range_boardW,$B23,date_range_boardW,N$9)/SUMIFS(All_AttendancesW,site_level_range_boardW,$B23,date_range_boardW,N$9),"0.0%")),""))</f>
        <v>116</v>
      </c>
    </row>
    <row r="24" spans="2:14" ht="15" customHeight="1" thickBot="1">
      <c r="B24" s="62" t="s">
        <v>143</v>
      </c>
      <c r="C24" s="89">
        <f ca="1">IF(C9&lt;=MonthDate,IFERROR(IF(LEFT(Lookups!$L$5,6)="Number",SUMIFS(Comparison_Lookup,date_range_board,C$9),TEXT(SUMIFS(Comparison_Lookup,date_range_board,C$9)/SUMIFS(All_Attendances,date_range_board,C$9),"0.0%")),""),IFERROR(IF(LEFT(Lookups!$L$5,6)="Number",SUMIFS(Comparison_LookupW,date_range_boardW,C$9),TEXT(SUMIFS(Comparison_LookupW,date_range_boardW,C$9)/SUMIFS(All_AttendancesW,date_range_boardW,C$9),"0.0%")),""))</f>
        <v>26351</v>
      </c>
      <c r="D24" s="89">
        <f ca="1">IF(D9&lt;=MonthDate,IFERROR(IF(LEFT(Lookups!$L$5,6)="Number",SUMIFS(Comparison_Lookup,date_range_board,D$9),TEXT(SUMIFS(Comparison_Lookup,date_range_board,D$9)/SUMIFS(All_Attendances,date_range_board,D$9),"0.0%")),""),IFERROR(IF(LEFT(Lookups!$L$5,6)="Number",SUMIFS(Comparison_LookupW,date_range_boardW,D$9),TEXT(SUMIFS(Comparison_LookupW,date_range_boardW,D$9)/SUMIFS(All_AttendancesW,date_range_boardW,D$9),"0.0%")),""))</f>
        <v>24888</v>
      </c>
      <c r="E24" s="89">
        <f ca="1">IF(E9&lt;=MonthDate,IFERROR(IF(LEFT(Lookups!$L$5,6)="Number",SUMIFS(Comparison_Lookup,date_range_board,E$9),TEXT(SUMIFS(Comparison_Lookup,date_range_board,E$9)/SUMIFS(All_Attendances,date_range_board,E$9),"0.0%")),""),IFERROR(IF(LEFT(Lookups!$L$5,6)="Number",SUMIFS(Comparison_LookupW,date_range_boardW,E$9),TEXT(SUMIFS(Comparison_LookupW,date_range_boardW,E$9)/SUMIFS(All_AttendancesW,date_range_boardW,E$9),"0.0%")),""))</f>
        <v>24238</v>
      </c>
      <c r="F24" s="192">
        <f ca="1">IF(F9&lt;=MonthDate,IFERROR(IF(LEFT(Lookups!$L$5,6)="Number",SUMIFS(Comparison_Lookup,date_range_board,F$9),TEXT(SUMIFS(Comparison_Lookup,date_range_board,F$9)/SUMIFS(All_Attendances,date_range_board,F$9),"0.0%")),""),IFERROR(IF(LEFT(Lookups!$L$5,6)="Number",SUMIFS(Comparison_LookupW,date_range_boardW,F$9),TEXT(SUMIFS(Comparison_LookupW,date_range_boardW,F$9)/SUMIFS(All_AttendancesW,date_range_boardW,F$9),"0.0%")),""))</f>
        <v>25391</v>
      </c>
      <c r="G24" s="89">
        <f ca="1">IF(G9&lt;=MonthDate,IFERROR(IF(LEFT(Lookups!$L$5,6)="Number",SUMIFS(Comparison_Lookup,date_range_board,G$9),TEXT(SUMIFS(Comparison_Lookup,date_range_board,G$9)/SUMIFS(All_Attendances,date_range_board,G$9),"0.0%")),""),IFERROR(IF(LEFT(Lookups!$L$5,6)="Number",SUMIFS(Comparison_LookupW,date_range_boardW,G$9),TEXT(SUMIFS(Comparison_LookupW,date_range_boardW,G$9)/SUMIFS(All_AttendancesW,date_range_boardW,G$9),"0.0%")),""))</f>
        <v>25038</v>
      </c>
      <c r="H24" s="89">
        <f ca="1">IF(H9&lt;=MonthDate,IFERROR(IF(LEFT(Lookups!$L$5,6)="Number",SUMIFS(Comparison_Lookup,date_range_board,H$9),TEXT(SUMIFS(Comparison_Lookup,date_range_board,H$9)/SUMIFS(All_Attendances,date_range_board,H$9),"0.0%")),""),IFERROR(IF(LEFT(Lookups!$L$5,6)="Number",SUMIFS(Comparison_LookupW,date_range_boardW,H$9),TEXT(SUMIFS(Comparison_LookupW,date_range_boardW,H$9)/SUMIFS(All_AttendancesW,date_range_boardW,H$9),"0.0%")),""))</f>
        <v>24648</v>
      </c>
      <c r="I24" s="89">
        <f ca="1">IF(I9&lt;=MonthDate,IFERROR(IF(LEFT(Lookups!$L$5,6)="Number",SUMIFS(Comparison_Lookup,date_range_board,I$9),TEXT(SUMIFS(Comparison_Lookup,date_range_board,I$9)/SUMIFS(All_Attendances,date_range_board,I$9),"0.0%")),""),IFERROR(IF(LEFT(Lookups!$L$5,6)="Number",SUMIFS(Comparison_LookupW,date_range_boardW,I$9),TEXT(SUMIFS(Comparison_LookupW,date_range_boardW,I$9)/SUMIFS(All_AttendancesW,date_range_boardW,I$9),"0.0%")),""))</f>
        <v>25331</v>
      </c>
      <c r="J24" s="192">
        <f ca="1">IF(J9&lt;=MonthDate,IFERROR(IF(LEFT(Lookups!$L$5,6)="Number",SUMIFS(Comparison_Lookup,date_range_board,J$9),TEXT(SUMIFS(Comparison_Lookup,date_range_board,J$9)/SUMIFS(All_Attendances,date_range_board,J$9),"0.0%")),""),IFERROR(IF(LEFT(Lookups!$L$5,6)="Number",SUMIFS(Comparison_LookupW,date_range_boardW,J$9),TEXT(SUMIFS(Comparison_LookupW,date_range_boardW,J$9)/SUMIFS(All_AttendancesW,date_range_boardW,J$9),"0.0%")),""))</f>
        <v>24494</v>
      </c>
      <c r="K24" s="177">
        <f ca="1">IF(K9&lt;=MonthDate,IFERROR(IF(LEFT(Lookups!$L$5,6)="Number",SUMIFS(Comparison_Lookup,date_range_board,K$9),TEXT(SUMIFS(Comparison_Lookup,date_range_board,K$9)/SUMIFS(All_Attendances,date_range_board,K$9),"0.0%")),""),IFERROR(IF(LEFT(Lookups!$L$5,6)="Number",SUMIFS(Comparison_LookupW,date_range_boardW,K$9),TEXT(SUMIFS(Comparison_LookupW,date_range_boardW,K$9)/SUMIFS(All_AttendancesW,date_range_boardW,K$9),"0.0%")),""))</f>
        <v>25443</v>
      </c>
      <c r="L24" s="245">
        <f ca="1">IF(L9&lt;=MonthDate,IFERROR(IF(LEFT(Lookups!$L$5,6)="Number",SUMIFS(Comparison_Lookup,date_range_board,L$9),TEXT(SUMIFS(Comparison_Lookup,date_range_board,L$9)/SUMIFS(All_Attendances,date_range_board,L$9),"0.0%")),""),IFERROR(IF(LEFT(Lookups!$L$5,6)="Number",SUMIFS(Comparison_LookupW,date_range_boardW,L$9),TEXT(SUMIFS(Comparison_LookupW,date_range_boardW,L$9)/SUMIFS(All_AttendancesW,date_range_boardW,L$9),"0.0%")),""))</f>
        <v>25351</v>
      </c>
      <c r="M24" s="177">
        <f ca="1">IF(M9&lt;=MonthDate,IFERROR(IF(LEFT(Lookups!$L$5,6)="Number",SUMIFS(Comparison_Lookup,date_range_board,M$9),TEXT(SUMIFS(Comparison_Lookup,date_range_board,M$9)/SUMIFS(All_Attendances,date_range_board,M$9),"0.0%")),""),IFERROR(IF(LEFT(Lookups!$L$5,6)="Number",SUMIFS(Comparison_LookupW,date_range_boardW,M$9),TEXT(SUMIFS(Comparison_LookupW,date_range_boardW,M$9)/SUMIFS(All_AttendancesW,date_range_boardW,M$9),"0.0%")),""))</f>
        <v>25223</v>
      </c>
      <c r="N24" s="177">
        <f ca="1">IF(N9&lt;=MonthDate,IFERROR(IF(LEFT(Lookups!$L$5,6)="Number",SUMIFS(Comparison_Lookup,date_range_board,N$9),TEXT(SUMIFS(Comparison_Lookup,date_range_board,N$9)/SUMIFS(All_Attendances,date_range_board,N$9),"0.0%")),""),IFERROR(IF(LEFT(Lookups!$L$5,6)="Number",SUMIFS(Comparison_LookupW,date_range_boardW,N$9),TEXT(SUMIFS(Comparison_LookupW,date_range_boardW,N$9)/SUMIFS(All_AttendancesW,date_range_boardW,N$9),"0.0%")),""))</f>
        <v>22267</v>
      </c>
    </row>
    <row r="25" spans="2:14" ht="21.95" customHeight="1" thickBot="1">
      <c r="B25" s="133" t="s">
        <v>221</v>
      </c>
      <c r="C25" s="134">
        <f t="shared" ref="C25" si="13">INT((C26-DATE(YEAR(C26-WEEKDAY(C26-1)+4),1,3)+WEEKDAY(DATE(YEAR(C26-WEEKDAY(C26-1)+4),1,3))+5)/7)</f>
        <v>28</v>
      </c>
      <c r="D25" s="134">
        <f t="shared" ref="D25" si="14">INT((D26-DATE(YEAR(D26-WEEKDAY(D26-1)+4),1,3)+WEEKDAY(DATE(YEAR(D26-WEEKDAY(D26-1)+4),1,3))+5)/7)</f>
        <v>29</v>
      </c>
      <c r="E25" s="134">
        <f t="shared" ref="E25" si="15">INT((E26-DATE(YEAR(E26-WEEKDAY(E26-1)+4),1,3)+WEEKDAY(DATE(YEAR(E26-WEEKDAY(E26-1)+4),1,3))+5)/7)</f>
        <v>30</v>
      </c>
      <c r="F25" s="134">
        <f t="shared" ref="F25" si="16">INT((F26-DATE(YEAR(F26-WEEKDAY(F26-1)+4),1,3)+WEEKDAY(DATE(YEAR(F26-WEEKDAY(F26-1)+4),1,3))+5)/7)</f>
        <v>31</v>
      </c>
      <c r="G25" s="134">
        <f t="shared" ref="G25" si="17">INT((G26-DATE(YEAR(G26-WEEKDAY(G26-1)+4),1,3)+WEEKDAY(DATE(YEAR(G26-WEEKDAY(G26-1)+4),1,3))+5)/7)</f>
        <v>32</v>
      </c>
      <c r="H25" s="134">
        <f t="shared" ref="H25" si="18">INT((H26-DATE(YEAR(H26-WEEKDAY(H26-1)+4),1,3)+WEEKDAY(DATE(YEAR(H26-WEEKDAY(H26-1)+4),1,3))+5)/7)</f>
        <v>33</v>
      </c>
      <c r="I25" s="134">
        <f t="shared" ref="I25" si="19">INT((I26-DATE(YEAR(I26-WEEKDAY(I26-1)+4),1,3)+WEEKDAY(DATE(YEAR(I26-WEEKDAY(I26-1)+4),1,3))+5)/7)</f>
        <v>34</v>
      </c>
      <c r="J25" s="134">
        <f t="shared" ref="J25" si="20">INT((J26-DATE(YEAR(J26-WEEKDAY(J26-1)+4),1,3)+WEEKDAY(DATE(YEAR(J26-WEEKDAY(J26-1)+4),1,3))+5)/7)</f>
        <v>35</v>
      </c>
      <c r="K25" s="134">
        <f t="shared" ref="K25" si="21">INT((K26-DATE(YEAR(K26-WEEKDAY(K26-1)+4),1,3)+WEEKDAY(DATE(YEAR(K26-WEEKDAY(K26-1)+4),1,3))+5)/7)</f>
        <v>36</v>
      </c>
      <c r="L25" s="134">
        <f t="shared" ref="L25" si="22">INT((L26-DATE(YEAR(L26-WEEKDAY(L26-1)+4),1,3)+WEEKDAY(DATE(YEAR(L26-WEEKDAY(L26-1)+4),1,3))+5)/7)</f>
        <v>37</v>
      </c>
      <c r="M25" s="134">
        <f t="shared" ref="M25" si="23">INT((M26-DATE(YEAR(M26-WEEKDAY(M26-1)+4),1,3)+WEEKDAY(DATE(YEAR(M26-WEEKDAY(M26-1)+4),1,3))+5)/7)</f>
        <v>38</v>
      </c>
      <c r="N25" s="134">
        <f t="shared" ref="N25" si="24">INT((N26-DATE(YEAR(N26-WEEKDAY(N26-1)+4),1,3)+WEEKDAY(DATE(YEAR(N26-WEEKDAY(N26-1)+4),1,3))+5)/7)</f>
        <v>39</v>
      </c>
    </row>
    <row r="26" spans="2:14" ht="15.75" thickBot="1">
      <c r="B26" s="58" t="s">
        <v>182</v>
      </c>
      <c r="C26" s="105">
        <f>N43+7</f>
        <v>42568</v>
      </c>
      <c r="D26" s="105">
        <f>C26+7</f>
        <v>42575</v>
      </c>
      <c r="E26" s="105">
        <f t="shared" ref="E26:N26" si="25">D26+7</f>
        <v>42582</v>
      </c>
      <c r="F26" s="105">
        <f t="shared" si="25"/>
        <v>42589</v>
      </c>
      <c r="G26" s="105">
        <f t="shared" si="25"/>
        <v>42596</v>
      </c>
      <c r="H26" s="105">
        <f t="shared" si="25"/>
        <v>42603</v>
      </c>
      <c r="I26" s="105">
        <f t="shared" si="25"/>
        <v>42610</v>
      </c>
      <c r="J26" s="105">
        <f t="shared" si="25"/>
        <v>42617</v>
      </c>
      <c r="K26" s="105">
        <f t="shared" si="25"/>
        <v>42624</v>
      </c>
      <c r="L26" s="105">
        <f t="shared" si="25"/>
        <v>42631</v>
      </c>
      <c r="M26" s="105">
        <f t="shared" si="25"/>
        <v>42638</v>
      </c>
      <c r="N26" s="105">
        <f t="shared" si="25"/>
        <v>42645</v>
      </c>
    </row>
    <row r="27" spans="2:14" ht="15" customHeight="1">
      <c r="B27" s="59" t="s">
        <v>121</v>
      </c>
      <c r="C27" s="97">
        <f ca="1">IFERROR(IF(LEFT(Lookups!$L$5,6)="Number",SUMIFS(Comparison_Lookup,site_level_range_board,$B27,date_range_board,C$26),TEXT(SUMIFS(Comparison_Lookup,site_level_range_board,$B27,date_range_board,C$26)/SUMIFS(All_Attendances,site_level_range_board,$B27,date_range_board,C$26),"0.0%")),"")</f>
        <v>2110</v>
      </c>
      <c r="D27" s="88">
        <f ca="1">IFERROR(IF(LEFT(Lookups!$L$5,6)="Number",SUMIFS(Comparison_Lookup,site_level_range_board,$B27,date_range_board,D$26),TEXT(SUMIFS(Comparison_Lookup,site_level_range_board,$B27,date_range_board,D$26)/SUMIFS(All_Attendances,site_level_range_board,$B27,date_range_board,D$26),"0.0%")),"")</f>
        <v>2187</v>
      </c>
      <c r="E27" s="88">
        <f ca="1">IFERROR(IF(LEFT(Lookups!$L$5,6)="Number",SUMIFS(Comparison_Lookup,site_level_range_board,$B27,date_range_board,E$26),TEXT(SUMIFS(Comparison_Lookup,site_level_range_board,$B27,date_range_board,E$26)/SUMIFS(All_Attendances,site_level_range_board,$B27,date_range_board,E$26),"0.0%")),"")</f>
        <v>2085</v>
      </c>
      <c r="F27" s="88">
        <f ca="1">IFERROR(IF(LEFT(Lookups!$L$5,6)="Number",SUMIFS(Comparison_Lookup,site_level_range_board,$B27,date_range_board,F$26),TEXT(SUMIFS(Comparison_Lookup,site_level_range_board,$B27,date_range_board,F$26)/SUMIFS(All_Attendances,site_level_range_board,$B27,date_range_board,F$26),"0.0%")),"")</f>
        <v>2172</v>
      </c>
      <c r="G27" s="88">
        <f ca="1">IFERROR(IF(LEFT(Lookups!$L$5,6)="Number",SUMIFS(Comparison_Lookup,site_level_range_board,$B27,date_range_board,G$26),TEXT(SUMIFS(Comparison_Lookup,site_level_range_board,$B27,date_range_board,G$26)/SUMIFS(All_Attendances,site_level_range_board,$B27,date_range_board,G$26),"0.0%")),"")</f>
        <v>2062</v>
      </c>
      <c r="H27" s="88">
        <f ca="1">IFERROR(IF(LEFT(Lookups!$L$5,6)="Number",SUMIFS(Comparison_Lookup,site_level_range_board,$B27,date_range_board,H$26),TEXT(SUMIFS(Comparison_Lookup,site_level_range_board,$B27,date_range_board,H$26)/SUMIFS(All_Attendances,site_level_range_board,$B27,date_range_board,H$26),"0.0%")),"")</f>
        <v>2310</v>
      </c>
      <c r="I27" s="88">
        <f ca="1">IFERROR(IF(LEFT(Lookups!$L$5,6)="Number",SUMIFS(Comparison_Lookup,site_level_range_board,$B27,date_range_board,I$26),TEXT(SUMIFS(Comparison_Lookup,site_level_range_board,$B27,date_range_board,I$26)/SUMIFS(All_Attendances,site_level_range_board,$B27,date_range_board,I$26),"0.0%")),"")</f>
        <v>2306</v>
      </c>
      <c r="J27" s="88">
        <f ca="1">IFERROR(IF(LEFT(Lookups!$L$5,6)="Number",SUMIFS(Comparison_Lookup,site_level_range_board,$B27,date_range_board,J$26),TEXT(SUMIFS(Comparison_Lookup,site_level_range_board,$B27,date_range_board,J$26)/SUMIFS(All_Attendances,site_level_range_board,$B27,date_range_board,J$26),"0.0%")),"")</f>
        <v>2303</v>
      </c>
      <c r="K27" s="88">
        <f ca="1">IFERROR(IF(LEFT(Lookups!$L$5,6)="Number",SUMIFS(Comparison_Lookup,site_level_range_board,$B27,date_range_board,K$26),TEXT(SUMIFS(Comparison_Lookup,site_level_range_board,$B27,date_range_board,K$26)/SUMIFS(All_Attendances,site_level_range_board,$B27,date_range_board,K$26),"0.0%")),"")</f>
        <v>2329</v>
      </c>
      <c r="L27" s="88">
        <f ca="1">IFERROR(IF(LEFT(Lookups!$L$5,6)="Number",SUMIFS(Comparison_Lookup,site_level_range_board,$B27,date_range_board,L$26),TEXT(SUMIFS(Comparison_Lookup,site_level_range_board,$B27,date_range_board,L$26)/SUMIFS(All_Attendances,site_level_range_board,$B27,date_range_board,L$26),"0.0%")),"")</f>
        <v>2291</v>
      </c>
      <c r="M27" s="88">
        <f ca="1">IFERROR(IF(LEFT(Lookups!$L$5,6)="Number",SUMIFS(Comparison_Lookup,site_level_range_board,$B27,date_range_board,M$26),TEXT(SUMIFS(Comparison_Lookup,site_level_range_board,$B27,date_range_board,M$26)/SUMIFS(All_Attendances,site_level_range_board,$B27,date_range_board,M$26),"0.0%")),"")</f>
        <v>2302</v>
      </c>
      <c r="N27" s="88">
        <f ca="1">IFERROR(IF(LEFT(Lookups!$L$5,6)="Number",SUMIFS(Comparison_Lookup,site_level_range_board,$B27,date_range_board,N$26),TEXT(SUMIFS(Comparison_Lookup,site_level_range_board,$B27,date_range_board,N$26)/SUMIFS(All_Attendances,site_level_range_board,$B27,date_range_board,N$26),"0.0%")),"")</f>
        <v>2200</v>
      </c>
    </row>
    <row r="28" spans="2:14" ht="15" customHeight="1">
      <c r="B28" s="60" t="s">
        <v>70</v>
      </c>
      <c r="C28" s="90">
        <f ca="1">IFERROR(IF(LEFT(Lookups!$L$5,6)="Number",SUMIFS(Comparison_Lookup,site_level_range_board,$B28,date_range_board,C$26),TEXT(SUMIFS(Comparison_Lookup,site_level_range_board,$B28,date_range_board,C$26)/SUMIFS(All_Attendances,site_level_range_board,$B28,date_range_board,C$26),"0.0%")),"")</f>
        <v>506</v>
      </c>
      <c r="D28" s="101">
        <f ca="1">IFERROR(IF(LEFT(Lookups!$L$5,6)="Number",SUMIFS(Comparison_Lookup,site_level_range_board,$B28,date_range_board,D$26),TEXT(SUMIFS(Comparison_Lookup,site_level_range_board,$B28,date_range_board,D$26)/SUMIFS(All_Attendances,site_level_range_board,$B28,date_range_board,D$26),"0.0%")),"")</f>
        <v>585</v>
      </c>
      <c r="E28" s="101">
        <f ca="1">IFERROR(IF(LEFT(Lookups!$L$5,6)="Number",SUMIFS(Comparison_Lookup,site_level_range_board,$B28,date_range_board,E$26),TEXT(SUMIFS(Comparison_Lookup,site_level_range_board,$B28,date_range_board,E$26)/SUMIFS(All_Attendances,site_level_range_board,$B28,date_range_board,E$26),"0.0%")),"")</f>
        <v>546</v>
      </c>
      <c r="F28" s="101">
        <f ca="1">IFERROR(IF(LEFT(Lookups!$L$5,6)="Number",SUMIFS(Comparison_Lookup,site_level_range_board,$B28,date_range_board,F$26),TEXT(SUMIFS(Comparison_Lookup,site_level_range_board,$B28,date_range_board,F$26)/SUMIFS(All_Attendances,site_level_range_board,$B28,date_range_board,F$26),"0.0%")),"")</f>
        <v>594</v>
      </c>
      <c r="G28" s="101">
        <f ca="1">IFERROR(IF(LEFT(Lookups!$L$5,6)="Number",SUMIFS(Comparison_Lookup,site_level_range_board,$B28,date_range_board,G$26),TEXT(SUMIFS(Comparison_Lookup,site_level_range_board,$B28,date_range_board,G$26)/SUMIFS(All_Attendances,site_level_range_board,$B28,date_range_board,G$26),"0.0%")),"")</f>
        <v>538</v>
      </c>
      <c r="H28" s="101">
        <f ca="1">IFERROR(IF(LEFT(Lookups!$L$5,6)="Number",SUMIFS(Comparison_Lookup,site_level_range_board,$B28,date_range_board,H$26),TEXT(SUMIFS(Comparison_Lookup,site_level_range_board,$B28,date_range_board,H$26)/SUMIFS(All_Attendances,site_level_range_board,$B28,date_range_board,H$26),"0.0%")),"")</f>
        <v>556</v>
      </c>
      <c r="I28" s="101">
        <f ca="1">IFERROR(IF(LEFT(Lookups!$L$5,6)="Number",SUMIFS(Comparison_Lookup,site_level_range_board,$B28,date_range_board,I$26),TEXT(SUMIFS(Comparison_Lookup,site_level_range_board,$B28,date_range_board,I$26)/SUMIFS(All_Attendances,site_level_range_board,$B28,date_range_board,I$26),"0.0%")),"")</f>
        <v>612</v>
      </c>
      <c r="J28" s="101">
        <f ca="1">IFERROR(IF(LEFT(Lookups!$L$5,6)="Number",SUMIFS(Comparison_Lookup,site_level_range_board,$B28,date_range_board,J$26),TEXT(SUMIFS(Comparison_Lookup,site_level_range_board,$B28,date_range_board,J$26)/SUMIFS(All_Attendances,site_level_range_board,$B28,date_range_board,J$26),"0.0%")),"")</f>
        <v>603</v>
      </c>
      <c r="K28" s="101">
        <f ca="1">IFERROR(IF(LEFT(Lookups!$L$5,6)="Number",SUMIFS(Comparison_Lookup,site_level_range_board,$B28,date_range_board,K$26),TEXT(SUMIFS(Comparison_Lookup,site_level_range_board,$B28,date_range_board,K$26)/SUMIFS(All_Attendances,site_level_range_board,$B28,date_range_board,K$26),"0.0%")),"")</f>
        <v>600</v>
      </c>
      <c r="L28" s="101">
        <f ca="1">IFERROR(IF(LEFT(Lookups!$L$5,6)="Number",SUMIFS(Comparison_Lookup,site_level_range_board,$B28,date_range_board,L$26),TEXT(SUMIFS(Comparison_Lookup,site_level_range_board,$B28,date_range_board,L$26)/SUMIFS(All_Attendances,site_level_range_board,$B28,date_range_board,L$26),"0.0%")),"")</f>
        <v>600</v>
      </c>
      <c r="M28" s="101">
        <f ca="1">IFERROR(IF(LEFT(Lookups!$L$5,6)="Number",SUMIFS(Comparison_Lookup,site_level_range_board,$B28,date_range_board,M$26),TEXT(SUMIFS(Comparison_Lookup,site_level_range_board,$B28,date_range_board,M$26)/SUMIFS(All_Attendances,site_level_range_board,$B28,date_range_board,M$26),"0.0%")),"")</f>
        <v>558</v>
      </c>
      <c r="N28" s="101">
        <f ca="1">IFERROR(IF(LEFT(Lookups!$L$5,6)="Number",SUMIFS(Comparison_Lookup,site_level_range_board,$B28,date_range_board,N$26),TEXT(SUMIFS(Comparison_Lookup,site_level_range_board,$B28,date_range_board,N$26)/SUMIFS(All_Attendances,site_level_range_board,$B28,date_range_board,N$26),"0.0%")),"")</f>
        <v>568</v>
      </c>
    </row>
    <row r="29" spans="2:14" ht="15" customHeight="1">
      <c r="B29" s="60" t="s">
        <v>140</v>
      </c>
      <c r="C29" s="90">
        <f ca="1">IFERROR(IF(LEFT(Lookups!$L$5,6)="Number",SUMIFS(Comparison_Lookup,site_level_range_board,$B29,date_range_board,C$26),TEXT(SUMIFS(Comparison_Lookup,site_level_range_board,$B29,date_range_board,C$26)/SUMIFS(All_Attendances,site_level_range_board,$B29,date_range_board,C$26),"0.0%")),"")</f>
        <v>919</v>
      </c>
      <c r="D29" s="101">
        <f ca="1">IFERROR(IF(LEFT(Lookups!$L$5,6)="Number",SUMIFS(Comparison_Lookup,site_level_range_board,$B29,date_range_board,D$26),TEXT(SUMIFS(Comparison_Lookup,site_level_range_board,$B29,date_range_board,D$26)/SUMIFS(All_Attendances,site_level_range_board,$B29,date_range_board,D$26),"0.0%")),"")</f>
        <v>938</v>
      </c>
      <c r="E29" s="101">
        <f ca="1">IFERROR(IF(LEFT(Lookups!$L$5,6)="Number",SUMIFS(Comparison_Lookup,site_level_range_board,$B29,date_range_board,E$26),TEXT(SUMIFS(Comparison_Lookup,site_level_range_board,$B29,date_range_board,E$26)/SUMIFS(All_Attendances,site_level_range_board,$B29,date_range_board,E$26),"0.0%")),"")</f>
        <v>980</v>
      </c>
      <c r="F29" s="101">
        <f ca="1">IFERROR(IF(LEFT(Lookups!$L$5,6)="Number",SUMIFS(Comparison_Lookup,site_level_range_board,$B29,date_range_board,F$26),TEXT(SUMIFS(Comparison_Lookup,site_level_range_board,$B29,date_range_board,F$26)/SUMIFS(All_Attendances,site_level_range_board,$B29,date_range_board,F$26),"0.0%")),"")</f>
        <v>949</v>
      </c>
      <c r="G29" s="101">
        <f ca="1">IFERROR(IF(LEFT(Lookups!$L$5,6)="Number",SUMIFS(Comparison_Lookup,site_level_range_board,$B29,date_range_board,G$26),TEXT(SUMIFS(Comparison_Lookup,site_level_range_board,$B29,date_range_board,G$26)/SUMIFS(All_Attendances,site_level_range_board,$B29,date_range_board,G$26),"0.0%")),"")</f>
        <v>926</v>
      </c>
      <c r="H29" s="101">
        <f ca="1">IFERROR(IF(LEFT(Lookups!$L$5,6)="Number",SUMIFS(Comparison_Lookup,site_level_range_board,$B29,date_range_board,H$26),TEXT(SUMIFS(Comparison_Lookup,site_level_range_board,$B29,date_range_board,H$26)/SUMIFS(All_Attendances,site_level_range_board,$B29,date_range_board,H$26),"0.0%")),"")</f>
        <v>960</v>
      </c>
      <c r="I29" s="101">
        <f ca="1">IFERROR(IF(LEFT(Lookups!$L$5,6)="Number",SUMIFS(Comparison_Lookup,site_level_range_board,$B29,date_range_board,I$26),TEXT(SUMIFS(Comparison_Lookup,site_level_range_board,$B29,date_range_board,I$26)/SUMIFS(All_Attendances,site_level_range_board,$B29,date_range_board,I$26),"0.0%")),"")</f>
        <v>1043</v>
      </c>
      <c r="J29" s="101">
        <f ca="1">IFERROR(IF(LEFT(Lookups!$L$5,6)="Number",SUMIFS(Comparison_Lookup,site_level_range_board,$B29,date_range_board,J$26),TEXT(SUMIFS(Comparison_Lookup,site_level_range_board,$B29,date_range_board,J$26)/SUMIFS(All_Attendances,site_level_range_board,$B29,date_range_board,J$26),"0.0%")),"")</f>
        <v>1060</v>
      </c>
      <c r="K29" s="101">
        <f ca="1">IFERROR(IF(LEFT(Lookups!$L$5,6)="Number",SUMIFS(Comparison_Lookup,site_level_range_board,$B29,date_range_board,K$26),TEXT(SUMIFS(Comparison_Lookup,site_level_range_board,$B29,date_range_board,K$26)/SUMIFS(All_Attendances,site_level_range_board,$B29,date_range_board,K$26),"0.0%")),"")</f>
        <v>944</v>
      </c>
      <c r="L29" s="101">
        <f ca="1">IFERROR(IF(LEFT(Lookups!$L$5,6)="Number",SUMIFS(Comparison_Lookup,site_level_range_board,$B29,date_range_board,L$26),TEXT(SUMIFS(Comparison_Lookup,site_level_range_board,$B29,date_range_board,L$26)/SUMIFS(All_Attendances,site_level_range_board,$B29,date_range_board,L$26),"0.0%")),"")</f>
        <v>925</v>
      </c>
      <c r="M29" s="101">
        <f ca="1">IFERROR(IF(LEFT(Lookups!$L$5,6)="Number",SUMIFS(Comparison_Lookup,site_level_range_board,$B29,date_range_board,M$26),TEXT(SUMIFS(Comparison_Lookup,site_level_range_board,$B29,date_range_board,M$26)/SUMIFS(All_Attendances,site_level_range_board,$B29,date_range_board,M$26),"0.0%")),"")</f>
        <v>874</v>
      </c>
      <c r="N29" s="101">
        <f ca="1">IFERROR(IF(LEFT(Lookups!$L$5,6)="Number",SUMIFS(Comparison_Lookup,site_level_range_board,$B29,date_range_board,N$26),TEXT(SUMIFS(Comparison_Lookup,site_level_range_board,$B29,date_range_board,N$26)/SUMIFS(All_Attendances,site_level_range_board,$B29,date_range_board,N$26),"0.0%")),"")</f>
        <v>865</v>
      </c>
    </row>
    <row r="30" spans="2:14" ht="15" customHeight="1">
      <c r="B30" s="60" t="s">
        <v>71</v>
      </c>
      <c r="C30" s="90">
        <f ca="1">IFERROR(IF(LEFT(Lookups!$L$5,6)="Number",SUMIFS(Comparison_Lookup,site_level_range_board,$B30,date_range_board,C$26),TEXT(SUMIFS(Comparison_Lookup,site_level_range_board,$B30,date_range_board,C$26)/SUMIFS(All_Attendances,site_level_range_board,$B30,date_range_board,C$26),"0.0%")),"")</f>
        <v>1218</v>
      </c>
      <c r="D30" s="101">
        <f ca="1">IFERROR(IF(LEFT(Lookups!$L$5,6)="Number",SUMIFS(Comparison_Lookup,site_level_range_board,$B30,date_range_board,D$26),TEXT(SUMIFS(Comparison_Lookup,site_level_range_board,$B30,date_range_board,D$26)/SUMIFS(All_Attendances,site_level_range_board,$B30,date_range_board,D$26),"0.0%")),"")</f>
        <v>1255</v>
      </c>
      <c r="E30" s="101">
        <f ca="1">IFERROR(IF(LEFT(Lookups!$L$5,6)="Number",SUMIFS(Comparison_Lookup,site_level_range_board,$B30,date_range_board,E$26),TEXT(SUMIFS(Comparison_Lookup,site_level_range_board,$B30,date_range_board,E$26)/SUMIFS(All_Attendances,site_level_range_board,$B30,date_range_board,E$26),"0.0%")),"")</f>
        <v>1146</v>
      </c>
      <c r="F30" s="101">
        <f ca="1">IFERROR(IF(LEFT(Lookups!$L$5,6)="Number",SUMIFS(Comparison_Lookup,site_level_range_board,$B30,date_range_board,F$26),TEXT(SUMIFS(Comparison_Lookup,site_level_range_board,$B30,date_range_board,F$26)/SUMIFS(All_Attendances,site_level_range_board,$B30,date_range_board,F$26),"0.0%")),"")</f>
        <v>1263</v>
      </c>
      <c r="G30" s="101">
        <f ca="1">IFERROR(IF(LEFT(Lookups!$L$5,6)="Number",SUMIFS(Comparison_Lookup,site_level_range_board,$B30,date_range_board,G$26),TEXT(SUMIFS(Comparison_Lookup,site_level_range_board,$B30,date_range_board,G$26)/SUMIFS(All_Attendances,site_level_range_board,$B30,date_range_board,G$26),"0.0%")),"")</f>
        <v>1214</v>
      </c>
      <c r="H30" s="101">
        <f ca="1">IFERROR(IF(LEFT(Lookups!$L$5,6)="Number",SUMIFS(Comparison_Lookup,site_level_range_board,$B30,date_range_board,H$26),TEXT(SUMIFS(Comparison_Lookup,site_level_range_board,$B30,date_range_board,H$26)/SUMIFS(All_Attendances,site_level_range_board,$B30,date_range_board,H$26),"0.0%")),"")</f>
        <v>1291</v>
      </c>
      <c r="I30" s="101">
        <f ca="1">IFERROR(IF(LEFT(Lookups!$L$5,6)="Number",SUMIFS(Comparison_Lookup,site_level_range_board,$B30,date_range_board,I$26),TEXT(SUMIFS(Comparison_Lookup,site_level_range_board,$B30,date_range_board,I$26)/SUMIFS(All_Attendances,site_level_range_board,$B30,date_range_board,I$26),"0.0%")),"")</f>
        <v>1262</v>
      </c>
      <c r="J30" s="101">
        <f ca="1">IFERROR(IF(LEFT(Lookups!$L$5,6)="Number",SUMIFS(Comparison_Lookup,site_level_range_board,$B30,date_range_board,J$26),TEXT(SUMIFS(Comparison_Lookup,site_level_range_board,$B30,date_range_board,J$26)/SUMIFS(All_Attendances,site_level_range_board,$B30,date_range_board,J$26),"0.0%")),"")</f>
        <v>1356</v>
      </c>
      <c r="K30" s="101">
        <f ca="1">IFERROR(IF(LEFT(Lookups!$L$5,6)="Number",SUMIFS(Comparison_Lookup,site_level_range_board,$B30,date_range_board,K$26),TEXT(SUMIFS(Comparison_Lookup,site_level_range_board,$B30,date_range_board,K$26)/SUMIFS(All_Attendances,site_level_range_board,$B30,date_range_board,K$26),"0.0%")),"")</f>
        <v>1332</v>
      </c>
      <c r="L30" s="101">
        <f ca="1">IFERROR(IF(LEFT(Lookups!$L$5,6)="Number",SUMIFS(Comparison_Lookup,site_level_range_board,$B30,date_range_board,L$26),TEXT(SUMIFS(Comparison_Lookup,site_level_range_board,$B30,date_range_board,L$26)/SUMIFS(All_Attendances,site_level_range_board,$B30,date_range_board,L$26),"0.0%")),"")</f>
        <v>1360</v>
      </c>
      <c r="M30" s="101">
        <f ca="1">IFERROR(IF(LEFT(Lookups!$L$5,6)="Number",SUMIFS(Comparison_Lookup,site_level_range_board,$B30,date_range_board,M$26),TEXT(SUMIFS(Comparison_Lookup,site_level_range_board,$B30,date_range_board,M$26)/SUMIFS(All_Attendances,site_level_range_board,$B30,date_range_board,M$26),"0.0%")),"")</f>
        <v>1262</v>
      </c>
      <c r="N30" s="101">
        <f ca="1">IFERROR(IF(LEFT(Lookups!$L$5,6)="Number",SUMIFS(Comparison_Lookup,site_level_range_board,$B30,date_range_board,N$26),TEXT(SUMIFS(Comparison_Lookup,site_level_range_board,$B30,date_range_board,N$26)/SUMIFS(All_Attendances,site_level_range_board,$B30,date_range_board,N$26),"0.0%")),"")</f>
        <v>1263</v>
      </c>
    </row>
    <row r="31" spans="2:14" ht="15" customHeight="1">
      <c r="B31" s="60" t="s">
        <v>69</v>
      </c>
      <c r="C31" s="90">
        <f ca="1">IFERROR(IF(LEFT(Lookups!$L$5,6)="Number",SUMIFS(Comparison_Lookup,site_level_range_board,$B31,date_range_board,C$26),TEXT(SUMIFS(Comparison_Lookup,site_level_range_board,$B31,date_range_board,C$26)/SUMIFS(All_Attendances,site_level_range_board,$B31,date_range_board,C$26),"0.0%")),"")</f>
        <v>1142</v>
      </c>
      <c r="D31" s="101">
        <f ca="1">IFERROR(IF(LEFT(Lookups!$L$5,6)="Number",SUMIFS(Comparison_Lookup,site_level_range_board,$B31,date_range_board,D$26),TEXT(SUMIFS(Comparison_Lookup,site_level_range_board,$B31,date_range_board,D$26)/SUMIFS(All_Attendances,site_level_range_board,$B31,date_range_board,D$26),"0.0%")),"")</f>
        <v>1259</v>
      </c>
      <c r="E31" s="101">
        <f ca="1">IFERROR(IF(LEFT(Lookups!$L$5,6)="Number",SUMIFS(Comparison_Lookup,site_level_range_board,$B31,date_range_board,E$26),TEXT(SUMIFS(Comparison_Lookup,site_level_range_board,$B31,date_range_board,E$26)/SUMIFS(All_Attendances,site_level_range_board,$B31,date_range_board,E$26),"0.0%")),"")</f>
        <v>1261</v>
      </c>
      <c r="F31" s="101">
        <f ca="1">IFERROR(IF(LEFT(Lookups!$L$5,6)="Number",SUMIFS(Comparison_Lookup,site_level_range_board,$B31,date_range_board,F$26),TEXT(SUMIFS(Comparison_Lookup,site_level_range_board,$B31,date_range_board,F$26)/SUMIFS(All_Attendances,site_level_range_board,$B31,date_range_board,F$26),"0.0%")),"")</f>
        <v>1264</v>
      </c>
      <c r="G31" s="101">
        <f ca="1">IFERROR(IF(LEFT(Lookups!$L$5,6)="Number",SUMIFS(Comparison_Lookup,site_level_range_board,$B31,date_range_board,G$26),TEXT(SUMIFS(Comparison_Lookup,site_level_range_board,$B31,date_range_board,G$26)/SUMIFS(All_Attendances,site_level_range_board,$B31,date_range_board,G$26),"0.0%")),"")</f>
        <v>1175</v>
      </c>
      <c r="H31" s="101">
        <f ca="1">IFERROR(IF(LEFT(Lookups!$L$5,6)="Number",SUMIFS(Comparison_Lookup,site_level_range_board,$B31,date_range_board,H$26),TEXT(SUMIFS(Comparison_Lookup,site_level_range_board,$B31,date_range_board,H$26)/SUMIFS(All_Attendances,site_level_range_board,$B31,date_range_board,H$26),"0.0%")),"")</f>
        <v>1272</v>
      </c>
      <c r="I31" s="101">
        <f ca="1">IFERROR(IF(LEFT(Lookups!$L$5,6)="Number",SUMIFS(Comparison_Lookup,site_level_range_board,$B31,date_range_board,I$26),TEXT(SUMIFS(Comparison_Lookup,site_level_range_board,$B31,date_range_board,I$26)/SUMIFS(All_Attendances,site_level_range_board,$B31,date_range_board,I$26),"0.0%")),"")</f>
        <v>1228</v>
      </c>
      <c r="J31" s="101">
        <f ca="1">IFERROR(IF(LEFT(Lookups!$L$5,6)="Number",SUMIFS(Comparison_Lookup,site_level_range_board,$B31,date_range_board,J$26),TEXT(SUMIFS(Comparison_Lookup,site_level_range_board,$B31,date_range_board,J$26)/SUMIFS(All_Attendances,site_level_range_board,$B31,date_range_board,J$26),"0.0%")),"")</f>
        <v>1286</v>
      </c>
      <c r="K31" s="101">
        <f ca="1">IFERROR(IF(LEFT(Lookups!$L$5,6)="Number",SUMIFS(Comparison_Lookup,site_level_range_board,$B31,date_range_board,K$26),TEXT(SUMIFS(Comparison_Lookup,site_level_range_board,$B31,date_range_board,K$26)/SUMIFS(All_Attendances,site_level_range_board,$B31,date_range_board,K$26),"0.0%")),"")</f>
        <v>1286</v>
      </c>
      <c r="L31" s="101">
        <f ca="1">IFERROR(IF(LEFT(Lookups!$L$5,6)="Number",SUMIFS(Comparison_Lookup,site_level_range_board,$B31,date_range_board,L$26),TEXT(SUMIFS(Comparison_Lookup,site_level_range_board,$B31,date_range_board,L$26)/SUMIFS(All_Attendances,site_level_range_board,$B31,date_range_board,L$26),"0.0%")),"")</f>
        <v>1287</v>
      </c>
      <c r="M31" s="101">
        <f ca="1">IFERROR(IF(LEFT(Lookups!$L$5,6)="Number",SUMIFS(Comparison_Lookup,site_level_range_board,$B31,date_range_board,M$26),TEXT(SUMIFS(Comparison_Lookup,site_level_range_board,$B31,date_range_board,M$26)/SUMIFS(All_Attendances,site_level_range_board,$B31,date_range_board,M$26),"0.0%")),"")</f>
        <v>1243</v>
      </c>
      <c r="N31" s="101">
        <f ca="1">IFERROR(IF(LEFT(Lookups!$L$5,6)="Number",SUMIFS(Comparison_Lookup,site_level_range_board,$B31,date_range_board,N$26),TEXT(SUMIFS(Comparison_Lookup,site_level_range_board,$B31,date_range_board,N$26)/SUMIFS(All_Attendances,site_level_range_board,$B31,date_range_board,N$26),"0.0%")),"")</f>
        <v>1243</v>
      </c>
    </row>
    <row r="32" spans="2:14" ht="15" customHeight="1">
      <c r="B32" s="60" t="s">
        <v>122</v>
      </c>
      <c r="C32" s="90">
        <f ca="1">IFERROR(IF(LEFT(Lookups!$L$5,6)="Number",SUMIFS(Comparison_Lookup,site_level_range_board,$B32,date_range_board,C$26),TEXT(SUMIFS(Comparison_Lookup,site_level_range_board,$B32,date_range_board,C$26)/SUMIFS(All_Attendances,site_level_range_board,$B32,date_range_board,C$26),"0.0%")),"")</f>
        <v>1961</v>
      </c>
      <c r="D32" s="101">
        <f ca="1">IFERROR(IF(LEFT(Lookups!$L$5,6)="Number",SUMIFS(Comparison_Lookup,site_level_range_board,$B32,date_range_board,D$26),TEXT(SUMIFS(Comparison_Lookup,site_level_range_board,$B32,date_range_board,D$26)/SUMIFS(All_Attendances,site_level_range_board,$B32,date_range_board,D$26),"0.0%")),"")</f>
        <v>1918</v>
      </c>
      <c r="E32" s="101">
        <f ca="1">IFERROR(IF(LEFT(Lookups!$L$5,6)="Number",SUMIFS(Comparison_Lookup,site_level_range_board,$B32,date_range_board,E$26),TEXT(SUMIFS(Comparison_Lookup,site_level_range_board,$B32,date_range_board,E$26)/SUMIFS(All_Attendances,site_level_range_board,$B32,date_range_board,E$26),"0.0%")),"")</f>
        <v>1848</v>
      </c>
      <c r="F32" s="101">
        <f ca="1">IFERROR(IF(LEFT(Lookups!$L$5,6)="Number",SUMIFS(Comparison_Lookup,site_level_range_board,$B32,date_range_board,F$26),TEXT(SUMIFS(Comparison_Lookup,site_level_range_board,$B32,date_range_board,F$26)/SUMIFS(All_Attendances,site_level_range_board,$B32,date_range_board,F$26),"0.0%")),"")</f>
        <v>1826</v>
      </c>
      <c r="G32" s="101">
        <f ca="1">IFERROR(IF(LEFT(Lookups!$L$5,6)="Number",SUMIFS(Comparison_Lookup,site_level_range_board,$B32,date_range_board,G$26),TEXT(SUMIFS(Comparison_Lookup,site_level_range_board,$B32,date_range_board,G$26)/SUMIFS(All_Attendances,site_level_range_board,$B32,date_range_board,G$26),"0.0%")),"")</f>
        <v>1755</v>
      </c>
      <c r="H32" s="101">
        <f ca="1">IFERROR(IF(LEFT(Lookups!$L$5,6)="Number",SUMIFS(Comparison_Lookup,site_level_range_board,$B32,date_range_board,H$26),TEXT(SUMIFS(Comparison_Lookup,site_level_range_board,$B32,date_range_board,H$26)/SUMIFS(All_Attendances,site_level_range_board,$B32,date_range_board,H$26),"0.0%")),"")</f>
        <v>2023</v>
      </c>
      <c r="I32" s="101">
        <f ca="1">IFERROR(IF(LEFT(Lookups!$L$5,6)="Number",SUMIFS(Comparison_Lookup,site_level_range_board,$B32,date_range_board,I$26),TEXT(SUMIFS(Comparison_Lookup,site_level_range_board,$B32,date_range_board,I$26)/SUMIFS(All_Attendances,site_level_range_board,$B32,date_range_board,I$26),"0.0%")),"")</f>
        <v>2084</v>
      </c>
      <c r="J32" s="101">
        <f ca="1">IFERROR(IF(LEFT(Lookups!$L$5,6)="Number",SUMIFS(Comparison_Lookup,site_level_range_board,$B32,date_range_board,J$26),TEXT(SUMIFS(Comparison_Lookup,site_level_range_board,$B32,date_range_board,J$26)/SUMIFS(All_Attendances,site_level_range_board,$B32,date_range_board,J$26),"0.0%")),"")</f>
        <v>2107</v>
      </c>
      <c r="K32" s="101">
        <f ca="1">IFERROR(IF(LEFT(Lookups!$L$5,6)="Number",SUMIFS(Comparison_Lookup,site_level_range_board,$B32,date_range_board,K$26),TEXT(SUMIFS(Comparison_Lookup,site_level_range_board,$B32,date_range_board,K$26)/SUMIFS(All_Attendances,site_level_range_board,$B32,date_range_board,K$26),"0.0%")),"")</f>
        <v>2159</v>
      </c>
      <c r="L32" s="101">
        <f ca="1">IFERROR(IF(LEFT(Lookups!$L$5,6)="Number",SUMIFS(Comparison_Lookup,site_level_range_board,$B32,date_range_board,L$26),TEXT(SUMIFS(Comparison_Lookup,site_level_range_board,$B32,date_range_board,L$26)/SUMIFS(All_Attendances,site_level_range_board,$B32,date_range_board,L$26),"0.0%")),"")</f>
        <v>2098</v>
      </c>
      <c r="M32" s="101">
        <f ca="1">IFERROR(IF(LEFT(Lookups!$L$5,6)="Number",SUMIFS(Comparison_Lookup,site_level_range_board,$B32,date_range_board,M$26),TEXT(SUMIFS(Comparison_Lookup,site_level_range_board,$B32,date_range_board,M$26)/SUMIFS(All_Attendances,site_level_range_board,$B32,date_range_board,M$26),"0.0%")),"")</f>
        <v>1974</v>
      </c>
      <c r="N32" s="101">
        <f ca="1">IFERROR(IF(LEFT(Lookups!$L$5,6)="Number",SUMIFS(Comparison_Lookup,site_level_range_board,$B32,date_range_board,N$26),TEXT(SUMIFS(Comparison_Lookup,site_level_range_board,$B32,date_range_board,N$26)/SUMIFS(All_Attendances,site_level_range_board,$B32,date_range_board,N$26),"0.0%")),"")</f>
        <v>2025</v>
      </c>
    </row>
    <row r="33" spans="2:14" ht="15" customHeight="1">
      <c r="B33" s="60" t="s">
        <v>72</v>
      </c>
      <c r="C33" s="90">
        <f ca="1">IFERROR(IF(LEFT(Lookups!$L$5,6)="Number",SUMIFS(Comparison_Lookup,site_level_range_board,$B33,date_range_board,C$26),TEXT(SUMIFS(Comparison_Lookup,site_level_range_board,$B33,date_range_board,C$26)/SUMIFS(All_Attendances,site_level_range_board,$B33,date_range_board,C$26),"0.0%")),"")</f>
        <v>6340</v>
      </c>
      <c r="D33" s="101">
        <f ca="1">IFERROR(IF(LEFT(Lookups!$L$5,6)="Number",SUMIFS(Comparison_Lookup,site_level_range_board,$B33,date_range_board,D$26),TEXT(SUMIFS(Comparison_Lookup,site_level_range_board,$B33,date_range_board,D$26)/SUMIFS(All_Attendances,site_level_range_board,$B33,date_range_board,D$26),"0.0%")),"")</f>
        <v>6593</v>
      </c>
      <c r="E33" s="101">
        <f ca="1">IFERROR(IF(LEFT(Lookups!$L$5,6)="Number",SUMIFS(Comparison_Lookup,site_level_range_board,$B33,date_range_board,E$26),TEXT(SUMIFS(Comparison_Lookup,site_level_range_board,$B33,date_range_board,E$26)/SUMIFS(All_Attendances,site_level_range_board,$B33,date_range_board,E$26),"0.0%")),"")</f>
        <v>6302</v>
      </c>
      <c r="F33" s="101">
        <f ca="1">IFERROR(IF(LEFT(Lookups!$L$5,6)="Number",SUMIFS(Comparison_Lookup,site_level_range_board,$B33,date_range_board,F$26),TEXT(SUMIFS(Comparison_Lookup,site_level_range_board,$B33,date_range_board,F$26)/SUMIFS(All_Attendances,site_level_range_board,$B33,date_range_board,F$26),"0.0%")),"")</f>
        <v>6448</v>
      </c>
      <c r="G33" s="101">
        <f ca="1">IFERROR(IF(LEFT(Lookups!$L$5,6)="Number",SUMIFS(Comparison_Lookup,site_level_range_board,$B33,date_range_board,G$26),TEXT(SUMIFS(Comparison_Lookup,site_level_range_board,$B33,date_range_board,G$26)/SUMIFS(All_Attendances,site_level_range_board,$B33,date_range_board,G$26),"0.0%")),"")</f>
        <v>6239</v>
      </c>
      <c r="H33" s="101">
        <f ca="1">IFERROR(IF(LEFT(Lookups!$L$5,6)="Number",SUMIFS(Comparison_Lookup,site_level_range_board,$B33,date_range_board,H$26),TEXT(SUMIFS(Comparison_Lookup,site_level_range_board,$B33,date_range_board,H$26)/SUMIFS(All_Attendances,site_level_range_board,$B33,date_range_board,H$26),"0.0%")),"")</f>
        <v>6717</v>
      </c>
      <c r="I33" s="101">
        <f ca="1">IFERROR(IF(LEFT(Lookups!$L$5,6)="Number",SUMIFS(Comparison_Lookup,site_level_range_board,$B33,date_range_board,I$26),TEXT(SUMIFS(Comparison_Lookup,site_level_range_board,$B33,date_range_board,I$26)/SUMIFS(All_Attendances,site_level_range_board,$B33,date_range_board,I$26),"0.0%")),"")</f>
        <v>6857</v>
      </c>
      <c r="J33" s="101">
        <f ca="1">IFERROR(IF(LEFT(Lookups!$L$5,6)="Number",SUMIFS(Comparison_Lookup,site_level_range_board,$B33,date_range_board,J$26),TEXT(SUMIFS(Comparison_Lookup,site_level_range_board,$B33,date_range_board,J$26)/SUMIFS(All_Attendances,site_level_range_board,$B33,date_range_board,J$26),"0.0%")),"")</f>
        <v>6929</v>
      </c>
      <c r="K33" s="101">
        <f ca="1">IFERROR(IF(LEFT(Lookups!$L$5,6)="Number",SUMIFS(Comparison_Lookup,site_level_range_board,$B33,date_range_board,K$26),TEXT(SUMIFS(Comparison_Lookup,site_level_range_board,$B33,date_range_board,K$26)/SUMIFS(All_Attendances,site_level_range_board,$B33,date_range_board,K$26),"0.0%")),"")</f>
        <v>6854</v>
      </c>
      <c r="L33" s="101">
        <f ca="1">IFERROR(IF(LEFT(Lookups!$L$5,6)="Number",SUMIFS(Comparison_Lookup,site_level_range_board,$B33,date_range_board,L$26),TEXT(SUMIFS(Comparison_Lookup,site_level_range_board,$B33,date_range_board,L$26)/SUMIFS(All_Attendances,site_level_range_board,$B33,date_range_board,L$26),"0.0%")),"")</f>
        <v>6963</v>
      </c>
      <c r="M33" s="101">
        <f ca="1">IFERROR(IF(LEFT(Lookups!$L$5,6)="Number",SUMIFS(Comparison_Lookup,site_level_range_board,$B33,date_range_board,M$26),TEXT(SUMIFS(Comparison_Lookup,site_level_range_board,$B33,date_range_board,M$26)/SUMIFS(All_Attendances,site_level_range_board,$B33,date_range_board,M$26),"0.0%")),"")</f>
        <v>6532</v>
      </c>
      <c r="N33" s="101">
        <f ca="1">IFERROR(IF(LEFT(Lookups!$L$5,6)="Number",SUMIFS(Comparison_Lookup,site_level_range_board,$B33,date_range_board,N$26),TEXT(SUMIFS(Comparison_Lookup,site_level_range_board,$B33,date_range_board,N$26)/SUMIFS(All_Attendances,site_level_range_board,$B33,date_range_board,N$26),"0.0%")),"")</f>
        <v>6713</v>
      </c>
    </row>
    <row r="34" spans="2:14" ht="15" customHeight="1">
      <c r="B34" s="60" t="s">
        <v>129</v>
      </c>
      <c r="C34" s="90">
        <f ca="1">IFERROR(IF(LEFT(Lookups!$L$5,6)="Number",SUMIFS(Comparison_Lookup,site_level_range_board,$B34,date_range_board,C$26),TEXT(SUMIFS(Comparison_Lookup,site_level_range_board,$B34,date_range_board,C$26)/SUMIFS(All_Attendances,site_level_range_board,$B34,date_range_board,C$26),"0.0%")),"")</f>
        <v>1167</v>
      </c>
      <c r="D34" s="101">
        <f ca="1">IFERROR(IF(LEFT(Lookups!$L$5,6)="Number",SUMIFS(Comparison_Lookup,site_level_range_board,$B34,date_range_board,D$26),TEXT(SUMIFS(Comparison_Lookup,site_level_range_board,$B34,date_range_board,D$26)/SUMIFS(All_Attendances,site_level_range_board,$B34,date_range_board,D$26),"0.0%")),"")</f>
        <v>1223</v>
      </c>
      <c r="E34" s="101">
        <f ca="1">IFERROR(IF(LEFT(Lookups!$L$5,6)="Number",SUMIFS(Comparison_Lookup,site_level_range_board,$B34,date_range_board,E$26),TEXT(SUMIFS(Comparison_Lookup,site_level_range_board,$B34,date_range_board,E$26)/SUMIFS(All_Attendances,site_level_range_board,$B34,date_range_board,E$26),"0.0%")),"")</f>
        <v>1190</v>
      </c>
      <c r="F34" s="101">
        <f ca="1">IFERROR(IF(LEFT(Lookups!$L$5,6)="Number",SUMIFS(Comparison_Lookup,site_level_range_board,$B34,date_range_board,F$26),TEXT(SUMIFS(Comparison_Lookup,site_level_range_board,$B34,date_range_board,F$26)/SUMIFS(All_Attendances,site_level_range_board,$B34,date_range_board,F$26),"0.0%")),"")</f>
        <v>1224</v>
      </c>
      <c r="G34" s="101">
        <f ca="1">IFERROR(IF(LEFT(Lookups!$L$5,6)="Number",SUMIFS(Comparison_Lookup,site_level_range_board,$B34,date_range_board,G$26),TEXT(SUMIFS(Comparison_Lookup,site_level_range_board,$B34,date_range_board,G$26)/SUMIFS(All_Attendances,site_level_range_board,$B34,date_range_board,G$26),"0.0%")),"")</f>
        <v>1214</v>
      </c>
      <c r="H34" s="101">
        <f ca="1">IFERROR(IF(LEFT(Lookups!$L$5,6)="Number",SUMIFS(Comparison_Lookup,site_level_range_board,$B34,date_range_board,H$26),TEXT(SUMIFS(Comparison_Lookup,site_level_range_board,$B34,date_range_board,H$26)/SUMIFS(All_Attendances,site_level_range_board,$B34,date_range_board,H$26),"0.0%")),"")</f>
        <v>1365</v>
      </c>
      <c r="I34" s="101">
        <f ca="1">IFERROR(IF(LEFT(Lookups!$L$5,6)="Number",SUMIFS(Comparison_Lookup,site_level_range_board,$B34,date_range_board,I$26),TEXT(SUMIFS(Comparison_Lookup,site_level_range_board,$B34,date_range_board,I$26)/SUMIFS(All_Attendances,site_level_range_board,$B34,date_range_board,I$26),"0.0%")),"")</f>
        <v>1264</v>
      </c>
      <c r="J34" s="101">
        <f ca="1">IFERROR(IF(LEFT(Lookups!$L$5,6)="Number",SUMIFS(Comparison_Lookup,site_level_range_board,$B34,date_range_board,J$26),TEXT(SUMIFS(Comparison_Lookup,site_level_range_board,$B34,date_range_board,J$26)/SUMIFS(All_Attendances,site_level_range_board,$B34,date_range_board,J$26),"0.0%")),"")</f>
        <v>1273</v>
      </c>
      <c r="K34" s="101">
        <f ca="1">IFERROR(IF(LEFT(Lookups!$L$5,6)="Number",SUMIFS(Comparison_Lookup,site_level_range_board,$B34,date_range_board,K$26),TEXT(SUMIFS(Comparison_Lookup,site_level_range_board,$B34,date_range_board,K$26)/SUMIFS(All_Attendances,site_level_range_board,$B34,date_range_board,K$26),"0.0%")),"")</f>
        <v>1266</v>
      </c>
      <c r="L34" s="101">
        <f ca="1">IFERROR(IF(LEFT(Lookups!$L$5,6)="Number",SUMIFS(Comparison_Lookup,site_level_range_board,$B34,date_range_board,L$26),TEXT(SUMIFS(Comparison_Lookup,site_level_range_board,$B34,date_range_board,L$26)/SUMIFS(All_Attendances,site_level_range_board,$B34,date_range_board,L$26),"0.0%")),"")</f>
        <v>1192</v>
      </c>
      <c r="M34" s="101">
        <f ca="1">IFERROR(IF(LEFT(Lookups!$L$5,6)="Number",SUMIFS(Comparison_Lookup,site_level_range_board,$B34,date_range_board,M$26),TEXT(SUMIFS(Comparison_Lookup,site_level_range_board,$B34,date_range_board,M$26)/SUMIFS(All_Attendances,site_level_range_board,$B34,date_range_board,M$26),"0.0%")),"")</f>
        <v>1166</v>
      </c>
      <c r="N34" s="101">
        <f ca="1">IFERROR(IF(LEFT(Lookups!$L$5,6)="Number",SUMIFS(Comparison_Lookup,site_level_range_board,$B34,date_range_board,N$26),TEXT(SUMIFS(Comparison_Lookup,site_level_range_board,$B34,date_range_board,N$26)/SUMIFS(All_Attendances,site_level_range_board,$B34,date_range_board,N$26),"0.0%")),"")</f>
        <v>1184</v>
      </c>
    </row>
    <row r="35" spans="2:14" ht="15" customHeight="1">
      <c r="B35" s="60" t="s">
        <v>73</v>
      </c>
      <c r="C35" s="90">
        <f ca="1">IFERROR(IF(LEFT(Lookups!$L$5,6)="Number",SUMIFS(Comparison_Lookup,site_level_range_board,$B35,date_range_board,C$26),TEXT(SUMIFS(Comparison_Lookup,site_level_range_board,$B35,date_range_board,C$26)/SUMIFS(All_Attendances,site_level_range_board,$B35,date_range_board,C$26),"0.0%")),"")</f>
        <v>3716</v>
      </c>
      <c r="D35" s="101">
        <f ca="1">IFERROR(IF(LEFT(Lookups!$L$5,6)="Number",SUMIFS(Comparison_Lookup,site_level_range_board,$B35,date_range_board,D$26),TEXT(SUMIFS(Comparison_Lookup,site_level_range_board,$B35,date_range_board,D$26)/SUMIFS(All_Attendances,site_level_range_board,$B35,date_range_board,D$26),"0.0%")),"")</f>
        <v>3808</v>
      </c>
      <c r="E35" s="101">
        <f ca="1">IFERROR(IF(LEFT(Lookups!$L$5,6)="Number",SUMIFS(Comparison_Lookup,site_level_range_board,$B35,date_range_board,E$26),TEXT(SUMIFS(Comparison_Lookup,site_level_range_board,$B35,date_range_board,E$26)/SUMIFS(All_Attendances,site_level_range_board,$B35,date_range_board,E$26),"0.0%")),"")</f>
        <v>3719</v>
      </c>
      <c r="F35" s="101">
        <f ca="1">IFERROR(IF(LEFT(Lookups!$L$5,6)="Number",SUMIFS(Comparison_Lookup,site_level_range_board,$B35,date_range_board,F$26),TEXT(SUMIFS(Comparison_Lookup,site_level_range_board,$B35,date_range_board,F$26)/SUMIFS(All_Attendances,site_level_range_board,$B35,date_range_board,F$26),"0.0%")),"")</f>
        <v>3700</v>
      </c>
      <c r="G35" s="101">
        <f ca="1">IFERROR(IF(LEFT(Lookups!$L$5,6)="Number",SUMIFS(Comparison_Lookup,site_level_range_board,$B35,date_range_board,G$26),TEXT(SUMIFS(Comparison_Lookup,site_level_range_board,$B35,date_range_board,G$26)/SUMIFS(All_Attendances,site_level_range_board,$B35,date_range_board,G$26),"0.0%")),"")</f>
        <v>3406</v>
      </c>
      <c r="H35" s="101">
        <f ca="1">IFERROR(IF(LEFT(Lookups!$L$5,6)="Number",SUMIFS(Comparison_Lookup,site_level_range_board,$B35,date_range_board,H$26),TEXT(SUMIFS(Comparison_Lookup,site_level_range_board,$B35,date_range_board,H$26)/SUMIFS(All_Attendances,site_level_range_board,$B35,date_range_board,H$26),"0.0%")),"")</f>
        <v>3780</v>
      </c>
      <c r="I35" s="101">
        <f ca="1">IFERROR(IF(LEFT(Lookups!$L$5,6)="Number",SUMIFS(Comparison_Lookup,site_level_range_board,$B35,date_range_board,I$26),TEXT(SUMIFS(Comparison_Lookup,site_level_range_board,$B35,date_range_board,I$26)/SUMIFS(All_Attendances,site_level_range_board,$B35,date_range_board,I$26),"0.0%")),"")</f>
        <v>3979</v>
      </c>
      <c r="J35" s="101">
        <f ca="1">IFERROR(IF(LEFT(Lookups!$L$5,6)="Number",SUMIFS(Comparison_Lookup,site_level_range_board,$B35,date_range_board,J$26),TEXT(SUMIFS(Comparison_Lookup,site_level_range_board,$B35,date_range_board,J$26)/SUMIFS(All_Attendances,site_level_range_board,$B35,date_range_board,J$26),"0.0%")),"")</f>
        <v>4019</v>
      </c>
      <c r="K35" s="101">
        <f ca="1">IFERROR(IF(LEFT(Lookups!$L$5,6)="Number",SUMIFS(Comparison_Lookup,site_level_range_board,$B35,date_range_board,K$26),TEXT(SUMIFS(Comparison_Lookup,site_level_range_board,$B35,date_range_board,K$26)/SUMIFS(All_Attendances,site_level_range_board,$B35,date_range_board,K$26),"0.0%")),"")</f>
        <v>4059</v>
      </c>
      <c r="L35" s="101">
        <f ca="1">IFERROR(IF(LEFT(Lookups!$L$5,6)="Number",SUMIFS(Comparison_Lookup,site_level_range_board,$B35,date_range_board,L$26),TEXT(SUMIFS(Comparison_Lookup,site_level_range_board,$B35,date_range_board,L$26)/SUMIFS(All_Attendances,site_level_range_board,$B35,date_range_board,L$26),"0.0%")),"")</f>
        <v>4123</v>
      </c>
      <c r="M35" s="101">
        <f ca="1">IFERROR(IF(LEFT(Lookups!$L$5,6)="Number",SUMIFS(Comparison_Lookup,site_level_range_board,$B35,date_range_board,M$26),TEXT(SUMIFS(Comparison_Lookup,site_level_range_board,$B35,date_range_board,M$26)/SUMIFS(All_Attendances,site_level_range_board,$B35,date_range_board,M$26),"0.0%")),"")</f>
        <v>3759</v>
      </c>
      <c r="N35" s="101">
        <f ca="1">IFERROR(IF(LEFT(Lookups!$L$5,6)="Number",SUMIFS(Comparison_Lookup,site_level_range_board,$B35,date_range_board,N$26),TEXT(SUMIFS(Comparison_Lookup,site_level_range_board,$B35,date_range_board,N$26)/SUMIFS(All_Attendances,site_level_range_board,$B35,date_range_board,N$26),"0.0%")),"")</f>
        <v>3807</v>
      </c>
    </row>
    <row r="36" spans="2:14" ht="15" customHeight="1">
      <c r="B36" s="60" t="s">
        <v>123</v>
      </c>
      <c r="C36" s="90">
        <f ca="1">IFERROR(IF(LEFT(Lookups!$L$5,6)="Number",SUMIFS(Comparison_Lookup,site_level_range_board,$B36,date_range_board,C$26),TEXT(SUMIFS(Comparison_Lookup,site_level_range_board,$B36,date_range_board,C$26)/SUMIFS(All_Attendances,site_level_range_board,$B36,date_range_board,C$26),"0.0%")),"")</f>
        <v>4022</v>
      </c>
      <c r="D36" s="101">
        <f ca="1">IFERROR(IF(LEFT(Lookups!$L$5,6)="Number",SUMIFS(Comparison_Lookup,site_level_range_board,$B36,date_range_board,D$26),TEXT(SUMIFS(Comparison_Lookup,site_level_range_board,$B36,date_range_board,D$26)/SUMIFS(All_Attendances,site_level_range_board,$B36,date_range_board,D$26),"0.0%")),"")</f>
        <v>4064</v>
      </c>
      <c r="E36" s="101">
        <f ca="1">IFERROR(IF(LEFT(Lookups!$L$5,6)="Number",SUMIFS(Comparison_Lookup,site_level_range_board,$B36,date_range_board,E$26),TEXT(SUMIFS(Comparison_Lookup,site_level_range_board,$B36,date_range_board,E$26)/SUMIFS(All_Attendances,site_level_range_board,$B36,date_range_board,E$26),"0.0%")),"")</f>
        <v>3995</v>
      </c>
      <c r="F36" s="101">
        <f ca="1">IFERROR(IF(LEFT(Lookups!$L$5,6)="Number",SUMIFS(Comparison_Lookup,site_level_range_board,$B36,date_range_board,F$26),TEXT(SUMIFS(Comparison_Lookup,site_level_range_board,$B36,date_range_board,F$26)/SUMIFS(All_Attendances,site_level_range_board,$B36,date_range_board,F$26),"0.0%")),"")</f>
        <v>4088</v>
      </c>
      <c r="G36" s="101">
        <f ca="1">IFERROR(IF(LEFT(Lookups!$L$5,6)="Number",SUMIFS(Comparison_Lookup,site_level_range_board,$B36,date_range_board,G$26),TEXT(SUMIFS(Comparison_Lookup,site_level_range_board,$B36,date_range_board,G$26)/SUMIFS(All_Attendances,site_level_range_board,$B36,date_range_board,G$26),"0.0%")),"")</f>
        <v>4043</v>
      </c>
      <c r="H36" s="101">
        <f ca="1">IFERROR(IF(LEFT(Lookups!$L$5,6)="Number",SUMIFS(Comparison_Lookup,site_level_range_board,$B36,date_range_board,H$26),TEXT(SUMIFS(Comparison_Lookup,site_level_range_board,$B36,date_range_board,H$26)/SUMIFS(All_Attendances,site_level_range_board,$B36,date_range_board,H$26),"0.0%")),"")</f>
        <v>4372</v>
      </c>
      <c r="I36" s="101">
        <f ca="1">IFERROR(IF(LEFT(Lookups!$L$5,6)="Number",SUMIFS(Comparison_Lookup,site_level_range_board,$B36,date_range_board,I$26),TEXT(SUMIFS(Comparison_Lookup,site_level_range_board,$B36,date_range_board,I$26)/SUMIFS(All_Attendances,site_level_range_board,$B36,date_range_board,I$26),"0.0%")),"")</f>
        <v>4469</v>
      </c>
      <c r="J36" s="101">
        <f ca="1">IFERROR(IF(LEFT(Lookups!$L$5,6)="Number",SUMIFS(Comparison_Lookup,site_level_range_board,$B36,date_range_board,J$26),TEXT(SUMIFS(Comparison_Lookup,site_level_range_board,$B36,date_range_board,J$26)/SUMIFS(All_Attendances,site_level_range_board,$B36,date_range_board,J$26),"0.0%")),"")</f>
        <v>4522</v>
      </c>
      <c r="K36" s="101">
        <f ca="1">IFERROR(IF(LEFT(Lookups!$L$5,6)="Number",SUMIFS(Comparison_Lookup,site_level_range_board,$B36,date_range_board,K$26),TEXT(SUMIFS(Comparison_Lookup,site_level_range_board,$B36,date_range_board,K$26)/SUMIFS(All_Attendances,site_level_range_board,$B36,date_range_board,K$26),"0.0%")),"")</f>
        <v>4477</v>
      </c>
      <c r="L36" s="101">
        <f ca="1">IFERROR(IF(LEFT(Lookups!$L$5,6)="Number",SUMIFS(Comparison_Lookup,site_level_range_board,$B36,date_range_board,L$26),TEXT(SUMIFS(Comparison_Lookup,site_level_range_board,$B36,date_range_board,L$26)/SUMIFS(All_Attendances,site_level_range_board,$B36,date_range_board,L$26),"0.0%")),"")</f>
        <v>4519</v>
      </c>
      <c r="M36" s="101">
        <f ca="1">IFERROR(IF(LEFT(Lookups!$L$5,6)="Number",SUMIFS(Comparison_Lookup,site_level_range_board,$B36,date_range_board,M$26),TEXT(SUMIFS(Comparison_Lookup,site_level_range_board,$B36,date_range_board,M$26)/SUMIFS(All_Attendances,site_level_range_board,$B36,date_range_board,M$26),"0.0%")),"")</f>
        <v>4509</v>
      </c>
      <c r="N36" s="101">
        <f ca="1">IFERROR(IF(LEFT(Lookups!$L$5,6)="Number",SUMIFS(Comparison_Lookup,site_level_range_board,$B36,date_range_board,N$26),TEXT(SUMIFS(Comparison_Lookup,site_level_range_board,$B36,date_range_board,N$26)/SUMIFS(All_Attendances,site_level_range_board,$B36,date_range_board,N$26),"0.0%")),"")</f>
        <v>4328</v>
      </c>
    </row>
    <row r="37" spans="2:14" ht="15" customHeight="1">
      <c r="B37" s="60" t="s">
        <v>117</v>
      </c>
      <c r="C37" s="90">
        <f ca="1">IFERROR(IF(LEFT(Lookups!$L$5,6)="Number",SUMIFS(Comparison_Lookup,site_level_range_board,$B37,date_range_board,C$26),TEXT(SUMIFS(Comparison_Lookup,site_level_range_board,$B37,date_range_board,C$26)/SUMIFS(All_Attendances,site_level_range_board,$B37,date_range_board,C$26),"0.0%")),"")</f>
        <v>110</v>
      </c>
      <c r="D37" s="101">
        <f ca="1">IFERROR(IF(LEFT(Lookups!$L$5,6)="Number",SUMIFS(Comparison_Lookup,site_level_range_board,$B37,date_range_board,D$26),TEXT(SUMIFS(Comparison_Lookup,site_level_range_board,$B37,date_range_board,D$26)/SUMIFS(All_Attendances,site_level_range_board,$B37,date_range_board,D$26),"0.0%")),"")</f>
        <v>143</v>
      </c>
      <c r="E37" s="101">
        <f ca="1">IFERROR(IF(LEFT(Lookups!$L$5,6)="Number",SUMIFS(Comparison_Lookup,site_level_range_board,$B37,date_range_board,E$26),TEXT(SUMIFS(Comparison_Lookup,site_level_range_board,$B37,date_range_board,E$26)/SUMIFS(All_Attendances,site_level_range_board,$B37,date_range_board,E$26),"0.0%")),"")</f>
        <v>139</v>
      </c>
      <c r="F37" s="101">
        <f ca="1">IFERROR(IF(LEFT(Lookups!$L$5,6)="Number",SUMIFS(Comparison_Lookup,site_level_range_board,$B37,date_range_board,F$26),TEXT(SUMIFS(Comparison_Lookup,site_level_range_board,$B37,date_range_board,F$26)/SUMIFS(All_Attendances,site_level_range_board,$B37,date_range_board,F$26),"0.0%")),"")</f>
        <v>117</v>
      </c>
      <c r="G37" s="101">
        <f ca="1">IFERROR(IF(LEFT(Lookups!$L$5,6)="Number",SUMIFS(Comparison_Lookup,site_level_range_board,$B37,date_range_board,G$26),TEXT(SUMIFS(Comparison_Lookup,site_level_range_board,$B37,date_range_board,G$26)/SUMIFS(All_Attendances,site_level_range_board,$B37,date_range_board,G$26),"0.0%")),"")</f>
        <v>126</v>
      </c>
      <c r="H37" s="101">
        <f ca="1">IFERROR(IF(LEFT(Lookups!$L$5,6)="Number",SUMIFS(Comparison_Lookup,site_level_range_board,$B37,date_range_board,H$26),TEXT(SUMIFS(Comparison_Lookup,site_level_range_board,$B37,date_range_board,H$26)/SUMIFS(All_Attendances,site_level_range_board,$B37,date_range_board,H$26),"0.0%")),"")</f>
        <v>115</v>
      </c>
      <c r="I37" s="101">
        <f ca="1">IFERROR(IF(LEFT(Lookups!$L$5,6)="Number",SUMIFS(Comparison_Lookup,site_level_range_board,$B37,date_range_board,I$26),TEXT(SUMIFS(Comparison_Lookup,site_level_range_board,$B37,date_range_board,I$26)/SUMIFS(All_Attendances,site_level_range_board,$B37,date_range_board,I$26),"0.0%")),"")</f>
        <v>95</v>
      </c>
      <c r="J37" s="101">
        <f ca="1">IFERROR(IF(LEFT(Lookups!$L$5,6)="Number",SUMIFS(Comparison_Lookup,site_level_range_board,$B37,date_range_board,J$26),TEXT(SUMIFS(Comparison_Lookup,site_level_range_board,$B37,date_range_board,J$26)/SUMIFS(All_Attendances,site_level_range_board,$B37,date_range_board,J$26),"0.0%")),"")</f>
        <v>128</v>
      </c>
      <c r="K37" s="101">
        <f ca="1">IFERROR(IF(LEFT(Lookups!$L$5,6)="Number",SUMIFS(Comparison_Lookup,site_level_range_board,$B37,date_range_board,K$26),TEXT(SUMIFS(Comparison_Lookup,site_level_range_board,$B37,date_range_board,K$26)/SUMIFS(All_Attendances,site_level_range_board,$B37,date_range_board,K$26),"0.0%")),"")</f>
        <v>130</v>
      </c>
      <c r="L37" s="101">
        <f ca="1">IFERROR(IF(LEFT(Lookups!$L$5,6)="Number",SUMIFS(Comparison_Lookup,site_level_range_board,$B37,date_range_board,L$26),TEXT(SUMIFS(Comparison_Lookup,site_level_range_board,$B37,date_range_board,L$26)/SUMIFS(All_Attendances,site_level_range_board,$B37,date_range_board,L$26),"0.0%")),"")</f>
        <v>113</v>
      </c>
      <c r="M37" s="101">
        <f ca="1">IFERROR(IF(LEFT(Lookups!$L$5,6)="Number",SUMIFS(Comparison_Lookup,site_level_range_board,$B37,date_range_board,M$26),TEXT(SUMIFS(Comparison_Lookup,site_level_range_board,$B37,date_range_board,M$26)/SUMIFS(All_Attendances,site_level_range_board,$B37,date_range_board,M$26),"0.0%")),"")</f>
        <v>124</v>
      </c>
      <c r="N37" s="101">
        <f ca="1">IFERROR(IF(LEFT(Lookups!$L$5,6)="Number",SUMIFS(Comparison_Lookup,site_level_range_board,$B37,date_range_board,N$26),TEXT(SUMIFS(Comparison_Lookup,site_level_range_board,$B37,date_range_board,N$26)/SUMIFS(All_Attendances,site_level_range_board,$B37,date_range_board,N$26),"0.0%")),"")</f>
        <v>110</v>
      </c>
    </row>
    <row r="38" spans="2:14" ht="15" customHeight="1">
      <c r="B38" s="60" t="s">
        <v>141</v>
      </c>
      <c r="C38" s="90">
        <f ca="1">IFERROR(IF(LEFT(Lookups!$L$5,6)="Number",SUMIFS(Comparison_Lookup,site_level_range_board,$B38,date_range_board,C$26),TEXT(SUMIFS(Comparison_Lookup,site_level_range_board,$B38,date_range_board,C$26)/SUMIFS(All_Attendances,site_level_range_board,$B38,date_range_board,C$26),"0.0%")),"")</f>
        <v>165</v>
      </c>
      <c r="D38" s="101">
        <f ca="1">IFERROR(IF(LEFT(Lookups!$L$5,6)="Number",SUMIFS(Comparison_Lookup,site_level_range_board,$B38,date_range_board,D$26),TEXT(SUMIFS(Comparison_Lookup,site_level_range_board,$B38,date_range_board,D$26)/SUMIFS(All_Attendances,site_level_range_board,$B38,date_range_board,D$26),"0.0%")),"")</f>
        <v>151</v>
      </c>
      <c r="E38" s="101">
        <f ca="1">IFERROR(IF(LEFT(Lookups!$L$5,6)="Number",SUMIFS(Comparison_Lookup,site_level_range_board,$B38,date_range_board,E$26),TEXT(SUMIFS(Comparison_Lookup,site_level_range_board,$B38,date_range_board,E$26)/SUMIFS(All_Attendances,site_level_range_board,$B38,date_range_board,E$26),"0.0%")),"")</f>
        <v>136</v>
      </c>
      <c r="F38" s="101">
        <f ca="1">IFERROR(IF(LEFT(Lookups!$L$5,6)="Number",SUMIFS(Comparison_Lookup,site_level_range_board,$B38,date_range_board,F$26),TEXT(SUMIFS(Comparison_Lookup,site_level_range_board,$B38,date_range_board,F$26)/SUMIFS(All_Attendances,site_level_range_board,$B38,date_range_board,F$26),"0.0%")),"")</f>
        <v>126</v>
      </c>
      <c r="G38" s="101">
        <f ca="1">IFERROR(IF(LEFT(Lookups!$L$5,6)="Number",SUMIFS(Comparison_Lookup,site_level_range_board,$B38,date_range_board,G$26),TEXT(SUMIFS(Comparison_Lookup,site_level_range_board,$B38,date_range_board,G$26)/SUMIFS(All_Attendances,site_level_range_board,$B38,date_range_board,G$26),"0.0%")),"")</f>
        <v>137</v>
      </c>
      <c r="H38" s="101">
        <f ca="1">IFERROR(IF(LEFT(Lookups!$L$5,6)="Number",SUMIFS(Comparison_Lookup,site_level_range_board,$B38,date_range_board,H$26),TEXT(SUMIFS(Comparison_Lookup,site_level_range_board,$B38,date_range_board,H$26)/SUMIFS(All_Attendances,site_level_range_board,$B38,date_range_board,H$26),"0.0%")),"")</f>
        <v>135</v>
      </c>
      <c r="I38" s="101">
        <f ca="1">IFERROR(IF(LEFT(Lookups!$L$5,6)="Number",SUMIFS(Comparison_Lookup,site_level_range_board,$B38,date_range_board,I$26),TEXT(SUMIFS(Comparison_Lookup,site_level_range_board,$B38,date_range_board,I$26)/SUMIFS(All_Attendances,site_level_range_board,$B38,date_range_board,I$26),"0.0%")),"")</f>
        <v>141</v>
      </c>
      <c r="J38" s="101">
        <f ca="1">IFERROR(IF(LEFT(Lookups!$L$5,6)="Number",SUMIFS(Comparison_Lookup,site_level_range_board,$B38,date_range_board,J$26),TEXT(SUMIFS(Comparison_Lookup,site_level_range_board,$B38,date_range_board,J$26)/SUMIFS(All_Attendances,site_level_range_board,$B38,date_range_board,J$26),"0.0%")),"")</f>
        <v>163</v>
      </c>
      <c r="K38" s="101">
        <f ca="1">IFERROR(IF(LEFT(Lookups!$L$5,6)="Number",SUMIFS(Comparison_Lookup,site_level_range_board,$B38,date_range_board,K$26),TEXT(SUMIFS(Comparison_Lookup,site_level_range_board,$B38,date_range_board,K$26)/SUMIFS(All_Attendances,site_level_range_board,$B38,date_range_board,K$26),"0.0%")),"")</f>
        <v>171</v>
      </c>
      <c r="L38" s="101">
        <f ca="1">IFERROR(IF(LEFT(Lookups!$L$5,6)="Number",SUMIFS(Comparison_Lookup,site_level_range_board,$B38,date_range_board,L$26),TEXT(SUMIFS(Comparison_Lookup,site_level_range_board,$B38,date_range_board,L$26)/SUMIFS(All_Attendances,site_level_range_board,$B38,date_range_board,L$26),"0.0%")),"")</f>
        <v>131</v>
      </c>
      <c r="M38" s="101">
        <f ca="1">IFERROR(IF(LEFT(Lookups!$L$5,6)="Number",SUMIFS(Comparison_Lookup,site_level_range_board,$B38,date_range_board,M$26),TEXT(SUMIFS(Comparison_Lookup,site_level_range_board,$B38,date_range_board,M$26)/SUMIFS(All_Attendances,site_level_range_board,$B38,date_range_board,M$26),"0.0%")),"")</f>
        <v>156</v>
      </c>
      <c r="N38" s="101">
        <f ca="1">IFERROR(IF(LEFT(Lookups!$L$5,6)="Number",SUMIFS(Comparison_Lookup,site_level_range_board,$B38,date_range_board,N$26),TEXT(SUMIFS(Comparison_Lookup,site_level_range_board,$B38,date_range_board,N$26)/SUMIFS(All_Attendances,site_level_range_board,$B38,date_range_board,N$26),"0.0%")),"")</f>
        <v>127</v>
      </c>
    </row>
    <row r="39" spans="2:14" ht="15" customHeight="1">
      <c r="B39" s="60" t="s">
        <v>136</v>
      </c>
      <c r="C39" s="90">
        <f ca="1">IFERROR(IF(LEFT(Lookups!$L$5,6)="Number",SUMIFS(Comparison_Lookup,site_level_range_board,$B39,date_range_board,C$26),TEXT(SUMIFS(Comparison_Lookup,site_level_range_board,$B39,date_range_board,C$26)/SUMIFS(All_Attendances,site_level_range_board,$B39,date_range_board,C$26),"0.0%")),"")</f>
        <v>1387</v>
      </c>
      <c r="D39" s="101">
        <f ca="1">IFERROR(IF(LEFT(Lookups!$L$5,6)="Number",SUMIFS(Comparison_Lookup,site_level_range_board,$B39,date_range_board,D$26),TEXT(SUMIFS(Comparison_Lookup,site_level_range_board,$B39,date_range_board,D$26)/SUMIFS(All_Attendances,site_level_range_board,$B39,date_range_board,D$26),"0.0%")),"")</f>
        <v>1487</v>
      </c>
      <c r="E39" s="101">
        <f ca="1">IFERROR(IF(LEFT(Lookups!$L$5,6)="Number",SUMIFS(Comparison_Lookup,site_level_range_board,$B39,date_range_board,E$26),TEXT(SUMIFS(Comparison_Lookup,site_level_range_board,$B39,date_range_board,E$26)/SUMIFS(All_Attendances,site_level_range_board,$B39,date_range_board,E$26),"0.0%")),"")</f>
        <v>1505</v>
      </c>
      <c r="F39" s="101">
        <f ca="1">IFERROR(IF(LEFT(Lookups!$L$5,6)="Number",SUMIFS(Comparison_Lookup,site_level_range_board,$B39,date_range_board,F$26),TEXT(SUMIFS(Comparison_Lookup,site_level_range_board,$B39,date_range_board,F$26)/SUMIFS(All_Attendances,site_level_range_board,$B39,date_range_board,F$26),"0.0%")),"")</f>
        <v>1393</v>
      </c>
      <c r="G39" s="101">
        <f ca="1">IFERROR(IF(LEFT(Lookups!$L$5,6)="Number",SUMIFS(Comparison_Lookup,site_level_range_board,$B39,date_range_board,G$26),TEXT(SUMIFS(Comparison_Lookup,site_level_range_board,$B39,date_range_board,G$26)/SUMIFS(All_Attendances,site_level_range_board,$B39,date_range_board,G$26),"0.0%")),"")</f>
        <v>1453</v>
      </c>
      <c r="H39" s="101">
        <f ca="1">IFERROR(IF(LEFT(Lookups!$L$5,6)="Number",SUMIFS(Comparison_Lookup,site_level_range_board,$B39,date_range_board,H$26),TEXT(SUMIFS(Comparison_Lookup,site_level_range_board,$B39,date_range_board,H$26)/SUMIFS(All_Attendances,site_level_range_board,$B39,date_range_board,H$26),"0.0%")),"")</f>
        <v>1500</v>
      </c>
      <c r="I39" s="101">
        <f ca="1">IFERROR(IF(LEFT(Lookups!$L$5,6)="Number",SUMIFS(Comparison_Lookup,site_level_range_board,$B39,date_range_board,I$26),TEXT(SUMIFS(Comparison_Lookup,site_level_range_board,$B39,date_range_board,I$26)/SUMIFS(All_Attendances,site_level_range_board,$B39,date_range_board,I$26),"0.0%")),"")</f>
        <v>1540</v>
      </c>
      <c r="J39" s="101">
        <f ca="1">IFERROR(IF(LEFT(Lookups!$L$5,6)="Number",SUMIFS(Comparison_Lookup,site_level_range_board,$B39,date_range_board,J$26),TEXT(SUMIFS(Comparison_Lookup,site_level_range_board,$B39,date_range_board,J$26)/SUMIFS(All_Attendances,site_level_range_board,$B39,date_range_board,J$26),"0.0%")),"")</f>
        <v>1531</v>
      </c>
      <c r="K39" s="101">
        <f ca="1">IFERROR(IF(LEFT(Lookups!$L$5,6)="Number",SUMIFS(Comparison_Lookup,site_level_range_board,$B39,date_range_board,K$26),TEXT(SUMIFS(Comparison_Lookup,site_level_range_board,$B39,date_range_board,K$26)/SUMIFS(All_Attendances,site_level_range_board,$B39,date_range_board,K$26),"0.0%")),"")</f>
        <v>1611</v>
      </c>
      <c r="L39" s="101">
        <f ca="1">IFERROR(IF(LEFT(Lookups!$L$5,6)="Number",SUMIFS(Comparison_Lookup,site_level_range_board,$B39,date_range_board,L$26),TEXT(SUMIFS(Comparison_Lookup,site_level_range_board,$B39,date_range_board,L$26)/SUMIFS(All_Attendances,site_level_range_board,$B39,date_range_board,L$26),"0.0%")),"")</f>
        <v>1576</v>
      </c>
      <c r="M39" s="101">
        <f ca="1">IFERROR(IF(LEFT(Lookups!$L$5,6)="Number",SUMIFS(Comparison_Lookup,site_level_range_board,$B39,date_range_board,M$26),TEXT(SUMIFS(Comparison_Lookup,site_level_range_board,$B39,date_range_board,M$26)/SUMIFS(All_Attendances,site_level_range_board,$B39,date_range_board,M$26),"0.0%")),"")</f>
        <v>1519</v>
      </c>
      <c r="N39" s="101">
        <f ca="1">IFERROR(IF(LEFT(Lookups!$L$5,6)="Number",SUMIFS(Comparison_Lookup,site_level_range_board,$B39,date_range_board,N$26),TEXT(SUMIFS(Comparison_Lookup,site_level_range_board,$B39,date_range_board,N$26)/SUMIFS(All_Attendances,site_level_range_board,$B39,date_range_board,N$26),"0.0%")),"")</f>
        <v>1498</v>
      </c>
    </row>
    <row r="40" spans="2:14" ht="15" customHeight="1" thickBot="1">
      <c r="B40" s="61" t="s">
        <v>139</v>
      </c>
      <c r="C40" s="91">
        <f ca="1">IFERROR(IF(LEFT(Lookups!$L$5,6)="Number",SUMIFS(Comparison_Lookup,site_level_range_board,$B40,date_range_board,C$26),TEXT(SUMIFS(Comparison_Lookup,site_level_range_board,$B40,date_range_board,C$26)/SUMIFS(All_Attendances,site_level_range_board,$B40,date_range_board,C$26),"0.0%")),"")</f>
        <v>177</v>
      </c>
      <c r="D40" s="71">
        <f ca="1">IFERROR(IF(LEFT(Lookups!$L$5,6)="Number",SUMIFS(Comparison_Lookup,site_level_range_board,$B40,date_range_board,D$26),TEXT(SUMIFS(Comparison_Lookup,site_level_range_board,$B40,date_range_board,D$26)/SUMIFS(All_Attendances,site_level_range_board,$B40,date_range_board,D$26),"0.0%")),"")</f>
        <v>146</v>
      </c>
      <c r="E40" s="71">
        <f ca="1">IFERROR(IF(LEFT(Lookups!$L$5,6)="Number",SUMIFS(Comparison_Lookup,site_level_range_board,$B40,date_range_board,E$26),TEXT(SUMIFS(Comparison_Lookup,site_level_range_board,$B40,date_range_board,E$26)/SUMIFS(All_Attendances,site_level_range_board,$B40,date_range_board,E$26),"0.0%")),"")</f>
        <v>141</v>
      </c>
      <c r="F40" s="71">
        <f ca="1">IFERROR(IF(LEFT(Lookups!$L$5,6)="Number",SUMIFS(Comparison_Lookup,site_level_range_board,$B40,date_range_board,F$26),TEXT(SUMIFS(Comparison_Lookup,site_level_range_board,$B40,date_range_board,F$26)/SUMIFS(All_Attendances,site_level_range_board,$B40,date_range_board,F$26),"0.0%")),"")</f>
        <v>132</v>
      </c>
      <c r="G40" s="71">
        <f ca="1">IFERROR(IF(LEFT(Lookups!$L$5,6)="Number",SUMIFS(Comparison_Lookup,site_level_range_board,$B40,date_range_board,G$26),TEXT(SUMIFS(Comparison_Lookup,site_level_range_board,$B40,date_range_board,G$26)/SUMIFS(All_Attendances,site_level_range_board,$B40,date_range_board,G$26),"0.0%")),"")</f>
        <v>121</v>
      </c>
      <c r="H40" s="71">
        <f ca="1">IFERROR(IF(LEFT(Lookups!$L$5,6)="Number",SUMIFS(Comparison_Lookup,site_level_range_board,$B40,date_range_board,H$26),TEXT(SUMIFS(Comparison_Lookup,site_level_range_board,$B40,date_range_board,H$26)/SUMIFS(All_Attendances,site_level_range_board,$B40,date_range_board,H$26),"0.0%")),"")</f>
        <v>139</v>
      </c>
      <c r="I40" s="71">
        <f ca="1">IFERROR(IF(LEFT(Lookups!$L$5,6)="Number",SUMIFS(Comparison_Lookup,site_level_range_board,$B40,date_range_board,I$26),TEXT(SUMIFS(Comparison_Lookup,site_level_range_board,$B40,date_range_board,I$26)/SUMIFS(All_Attendances,site_level_range_board,$B40,date_range_board,I$26),"0.0%")),"")</f>
        <v>134</v>
      </c>
      <c r="J40" s="71">
        <f ca="1">IFERROR(IF(LEFT(Lookups!$L$5,6)="Number",SUMIFS(Comparison_Lookup,site_level_range_board,$B40,date_range_board,J$26),TEXT(SUMIFS(Comparison_Lookup,site_level_range_board,$B40,date_range_board,J$26)/SUMIFS(All_Attendances,site_level_range_board,$B40,date_range_board,J$26),"0.0%")),"")</f>
        <v>141</v>
      </c>
      <c r="K40" s="71">
        <f ca="1">IFERROR(IF(LEFT(Lookups!$L$5,6)="Number",SUMIFS(Comparison_Lookup,site_level_range_board,$B40,date_range_board,K$26),TEXT(SUMIFS(Comparison_Lookup,site_level_range_board,$B40,date_range_board,K$26)/SUMIFS(All_Attendances,site_level_range_board,$B40,date_range_board,K$26),"0.0%")),"")</f>
        <v>146</v>
      </c>
      <c r="L40" s="71">
        <f ca="1">IFERROR(IF(LEFT(Lookups!$L$5,6)="Number",SUMIFS(Comparison_Lookup,site_level_range_board,$B40,date_range_board,L$26),TEXT(SUMIFS(Comparison_Lookup,site_level_range_board,$B40,date_range_board,L$26)/SUMIFS(All_Attendances,site_level_range_board,$B40,date_range_board,L$26),"0.0%")),"")</f>
        <v>131</v>
      </c>
      <c r="M40" s="71">
        <f ca="1">IFERROR(IF(LEFT(Lookups!$L$5,6)="Number",SUMIFS(Comparison_Lookup,site_level_range_board,$B40,date_range_board,M$26),TEXT(SUMIFS(Comparison_Lookup,site_level_range_board,$B40,date_range_board,M$26)/SUMIFS(All_Attendances,site_level_range_board,$B40,date_range_board,M$26),"0.0%")),"")</f>
        <v>112</v>
      </c>
      <c r="N40" s="71">
        <f ca="1">IFERROR(IF(LEFT(Lookups!$L$5,6)="Number",SUMIFS(Comparison_Lookup,site_level_range_board,$B40,date_range_board,N$26),TEXT(SUMIFS(Comparison_Lookup,site_level_range_board,$B40,date_range_board,N$26)/SUMIFS(All_Attendances,site_level_range_board,$B40,date_range_board,N$26),"0.0%")),"")</f>
        <v>121</v>
      </c>
    </row>
    <row r="41" spans="2:14" ht="15" customHeight="1" thickBot="1">
      <c r="B41" s="62" t="s">
        <v>143</v>
      </c>
      <c r="C41" s="89">
        <f ca="1">IFERROR(IF(LEFT(Lookups!$L$5,6)="Number",SUMIFS(Comparison_Lookup,date_range_board,C$26),TEXT(SUMIFS(Comparison_Lookup,date_range_board,C$26)/SUMIFS(All_Attendances,date_range_board,C$26),"0.0%")),"")</f>
        <v>24940</v>
      </c>
      <c r="D41" s="89">
        <f ca="1">IFERROR(IF(LEFT(Lookups!$L$5,6)="Number",SUMIFS(Comparison_Lookup,date_range_board,D$26),TEXT(SUMIFS(Comparison_Lookup,date_range_board,D$26)/SUMIFS(All_Attendances,date_range_board,D$26),"0.0%")),"")</f>
        <v>25757</v>
      </c>
      <c r="E41" s="89">
        <f ca="1">IFERROR(IF(LEFT(Lookups!$L$5,6)="Number",SUMIFS(Comparison_Lookup,date_range_board,E$26),TEXT(SUMIFS(Comparison_Lookup,date_range_board,E$26)/SUMIFS(All_Attendances,date_range_board,E$26),"0.0%")),"")</f>
        <v>24993</v>
      </c>
      <c r="F41" s="89">
        <f ca="1">IFERROR(IF(LEFT(Lookups!$L$5,6)="Number",SUMIFS(Comparison_Lookup,date_range_board,F$26),TEXT(SUMIFS(Comparison_Lookup,date_range_board,F$26)/SUMIFS(All_Attendances,date_range_board,F$26),"0.0%")),"")</f>
        <v>25296</v>
      </c>
      <c r="G41" s="89">
        <f ca="1">IFERROR(IF(LEFT(Lookups!$L$5,6)="Number",SUMIFS(Comparison_Lookup,date_range_board,G$26),TEXT(SUMIFS(Comparison_Lookup,date_range_board,G$26)/SUMIFS(All_Attendances,date_range_board,G$26),"0.0%")),"")</f>
        <v>24409</v>
      </c>
      <c r="H41" s="89">
        <f ca="1">IFERROR(IF(LEFT(Lookups!$L$5,6)="Number",SUMIFS(Comparison_Lookup,date_range_board,H$26),TEXT(SUMIFS(Comparison_Lookup,date_range_board,H$26)/SUMIFS(All_Attendances,date_range_board,H$26),"0.0%")),"")</f>
        <v>26535</v>
      </c>
      <c r="I41" s="89">
        <f ca="1">IFERROR(IF(LEFT(Lookups!$L$5,6)="Number",SUMIFS(Comparison_Lookup,date_range_board,I$26),TEXT(SUMIFS(Comparison_Lookup,date_range_board,I$26)/SUMIFS(All_Attendances,date_range_board,I$26),"0.0%")),"")</f>
        <v>27014</v>
      </c>
      <c r="J41" s="89">
        <f ca="1">IFERROR(IF(LEFT(Lookups!$L$5,6)="Number",SUMIFS(Comparison_Lookup,date_range_board,J$26),TEXT(SUMIFS(Comparison_Lookup,date_range_board,J$26)/SUMIFS(All_Attendances,date_range_board,J$26),"0.0%")),"")</f>
        <v>27421</v>
      </c>
      <c r="K41" s="89">
        <f ca="1">IFERROR(IF(LEFT(Lookups!$L$5,6)="Number",SUMIFS(Comparison_Lookup,date_range_board,K$26),TEXT(SUMIFS(Comparison_Lookup,date_range_board,K$26)/SUMIFS(All_Attendances,date_range_board,K$26),"0.0%")),"")</f>
        <v>27364</v>
      </c>
      <c r="L41" s="89">
        <f ca="1">IFERROR(IF(LEFT(Lookups!$L$5,6)="Number",SUMIFS(Comparison_Lookup,date_range_board,L$26),TEXT(SUMIFS(Comparison_Lookup,date_range_board,L$26)/SUMIFS(All_Attendances,date_range_board,L$26),"0.0%")),"")</f>
        <v>27309</v>
      </c>
      <c r="M41" s="89">
        <f ca="1">IFERROR(IF(LEFT(Lookups!$L$5,6)="Number",SUMIFS(Comparison_Lookup,date_range_board,M$26),TEXT(SUMIFS(Comparison_Lookup,date_range_board,M$26)/SUMIFS(All_Attendances,date_range_board,M$26),"0.0%")),"")</f>
        <v>26090</v>
      </c>
      <c r="N41" s="92">
        <f ca="1">IFERROR(IF(LEFT(Lookups!$L$5,6)="Number",SUMIFS(Comparison_Lookup,date_range_board,N$26),TEXT(SUMIFS(Comparison_Lookup,date_range_board,N$26)/SUMIFS(All_Attendances,date_range_board,N$26),"0.0%")),"")</f>
        <v>26052</v>
      </c>
    </row>
    <row r="42" spans="2:14" ht="21.95" customHeight="1" thickBot="1">
      <c r="B42" s="133" t="s">
        <v>221</v>
      </c>
      <c r="C42" s="134">
        <f t="shared" ref="C42:E42" si="26">INT((C43-DATE(YEAR(C43-WEEKDAY(C43-1)+4),1,3)+WEEKDAY(DATE(YEAR(C43-WEEKDAY(C43-1)+4),1,3))+5)/7)</f>
        <v>16</v>
      </c>
      <c r="D42" s="134">
        <f>INT((D43-DATE(YEAR(D43-WEEKDAY(D43-1)+4),1,3)+WEEKDAY(DATE(YEAR(D43-WEEKDAY(D43-1)+4),1,3))+5)/7)</f>
        <v>17</v>
      </c>
      <c r="E42" s="134">
        <f t="shared" si="26"/>
        <v>18</v>
      </c>
      <c r="F42" s="134">
        <f>INT((F43-DATE(YEAR(F43-WEEKDAY(F43-1)+4),1,3)+WEEKDAY(DATE(YEAR(F43-WEEKDAY(F43-1)+4),1,3))+5)/7)</f>
        <v>19</v>
      </c>
      <c r="G42" s="134">
        <f t="shared" ref="G42:N42" si="27">INT((G43-DATE(YEAR(G43-WEEKDAY(G43-1)+4),1,3)+WEEKDAY(DATE(YEAR(G43-WEEKDAY(G43-1)+4),1,3))+5)/7)</f>
        <v>20</v>
      </c>
      <c r="H42" s="134">
        <f t="shared" si="27"/>
        <v>21</v>
      </c>
      <c r="I42" s="134">
        <f t="shared" si="27"/>
        <v>22</v>
      </c>
      <c r="J42" s="134">
        <f t="shared" si="27"/>
        <v>23</v>
      </c>
      <c r="K42" s="134">
        <f t="shared" si="27"/>
        <v>24</v>
      </c>
      <c r="L42" s="134">
        <f t="shared" si="27"/>
        <v>25</v>
      </c>
      <c r="M42" s="134">
        <f t="shared" si="27"/>
        <v>26</v>
      </c>
      <c r="N42" s="134">
        <f t="shared" si="27"/>
        <v>27</v>
      </c>
    </row>
    <row r="43" spans="2:14" ht="15.75" thickBot="1">
      <c r="B43" s="58" t="s">
        <v>182</v>
      </c>
      <c r="C43" s="105">
        <f>N60+7</f>
        <v>42484</v>
      </c>
      <c r="D43" s="105">
        <f>C43+7</f>
        <v>42491</v>
      </c>
      <c r="E43" s="105">
        <f t="shared" ref="E43:N43" si="28">D43+7</f>
        <v>42498</v>
      </c>
      <c r="F43" s="105">
        <f t="shared" si="28"/>
        <v>42505</v>
      </c>
      <c r="G43" s="105">
        <f t="shared" si="28"/>
        <v>42512</v>
      </c>
      <c r="H43" s="105">
        <f t="shared" si="28"/>
        <v>42519</v>
      </c>
      <c r="I43" s="105">
        <f t="shared" si="28"/>
        <v>42526</v>
      </c>
      <c r="J43" s="105">
        <f t="shared" si="28"/>
        <v>42533</v>
      </c>
      <c r="K43" s="105">
        <f t="shared" si="28"/>
        <v>42540</v>
      </c>
      <c r="L43" s="105">
        <f t="shared" si="28"/>
        <v>42547</v>
      </c>
      <c r="M43" s="105">
        <f t="shared" si="28"/>
        <v>42554</v>
      </c>
      <c r="N43" s="105">
        <f t="shared" si="28"/>
        <v>42561</v>
      </c>
    </row>
    <row r="44" spans="2:14" ht="15" customHeight="1">
      <c r="B44" s="59" t="s">
        <v>121</v>
      </c>
      <c r="C44" s="97">
        <f ca="1">IFERROR(IF(LEFT(Lookups!$L$5,6)="Number",SUMIFS(Comparison_Lookup,site_level_range_board,$B44,date_range_board,C$43),TEXT(SUMIFS(Comparison_Lookup,site_level_range_board,$B44,date_range_board,C$43)/SUMIFS(All_Attendances,site_level_range_board,$B44,date_range_board,C$43),"0.0%")),"")</f>
        <v>2393</v>
      </c>
      <c r="D44" s="88">
        <f ca="1">IFERROR(IF(LEFT(Lookups!$L$5,6)="Number",SUMIFS(Comparison_Lookup,site_level_range_board,$B44,date_range_board,D$43),TEXT(SUMIFS(Comparison_Lookup,site_level_range_board,$B44,date_range_board,D$43)/SUMIFS(All_Attendances,site_level_range_board,$B44,date_range_board,D$43),"0.0%")),"")</f>
        <v>2200</v>
      </c>
      <c r="E44" s="88">
        <f ca="1">IFERROR(IF(LEFT(Lookups!$L$5,6)="Number",SUMIFS(Comparison_Lookup,site_level_range_board,$B44,date_range_board,E$43),TEXT(SUMIFS(Comparison_Lookup,site_level_range_board,$B44,date_range_board,E$43)/SUMIFS(All_Attendances,site_level_range_board,$B44,date_range_board,E$43),"0.0%")),"")</f>
        <v>2279</v>
      </c>
      <c r="F44" s="88">
        <f ca="1">IFERROR(IF(LEFT(Lookups!$L$5,6)="Number",SUMIFS(Comparison_Lookup,site_level_range_board,$B44,date_range_board,F$43),TEXT(SUMIFS(Comparison_Lookup,site_level_range_board,$B44,date_range_board,F$43)/SUMIFS(All_Attendances,site_level_range_board,$B44,date_range_board,F$43),"0.0%")),"")</f>
        <v>2368</v>
      </c>
      <c r="G44" s="88">
        <f ca="1">IFERROR(IF(LEFT(Lookups!$L$5,6)="Number",SUMIFS(Comparison_Lookup,site_level_range_board,$B44,date_range_board,G$43),TEXT(SUMIFS(Comparison_Lookup,site_level_range_board,$B44,date_range_board,G$43)/SUMIFS(All_Attendances,site_level_range_board,$B44,date_range_board,G$43),"0.0%")),"")</f>
        <v>2226</v>
      </c>
      <c r="H44" s="88">
        <f ca="1">IFERROR(IF(LEFT(Lookups!$L$5,6)="Number",SUMIFS(Comparison_Lookup,site_level_range_board,$B44,date_range_board,H$43),TEXT(SUMIFS(Comparison_Lookup,site_level_range_board,$B44,date_range_board,H$43)/SUMIFS(All_Attendances,site_level_range_board,$B44,date_range_board,H$43),"0.0%")),"")</f>
        <v>2319</v>
      </c>
      <c r="I44" s="88">
        <f ca="1">IFERROR(IF(LEFT(Lookups!$L$5,6)="Number",SUMIFS(Comparison_Lookup,site_level_range_board,$B44,date_range_board,I$43),TEXT(SUMIFS(Comparison_Lookup,site_level_range_board,$B44,date_range_board,I$43)/SUMIFS(All_Attendances,site_level_range_board,$B44,date_range_board,I$43),"0.0%")),"")</f>
        <v>2431</v>
      </c>
      <c r="J44" s="88">
        <f ca="1">IFERROR(IF(LEFT(Lookups!$L$5,6)="Number",SUMIFS(Comparison_Lookup,site_level_range_board,$B44,date_range_board,J$43),TEXT(SUMIFS(Comparison_Lookup,site_level_range_board,$B44,date_range_board,J$43)/SUMIFS(All_Attendances,site_level_range_board,$B44,date_range_board,J$43),"0.0%")),"")</f>
        <v>2500</v>
      </c>
      <c r="K44" s="88">
        <f ca="1">IFERROR(IF(LEFT(Lookups!$L$5,6)="Number",SUMIFS(Comparison_Lookup,site_level_range_board,$B44,date_range_board,K$43),TEXT(SUMIFS(Comparison_Lookup,site_level_range_board,$B44,date_range_board,K$43)/SUMIFS(All_Attendances,site_level_range_board,$B44,date_range_board,K$43),"0.0%")),"")</f>
        <v>2326</v>
      </c>
      <c r="L44" s="88">
        <f ca="1">IFERROR(IF(LEFT(Lookups!$L$5,6)="Number",SUMIFS(Comparison_Lookup,site_level_range_board,$B44,date_range_board,L$43),TEXT(SUMIFS(Comparison_Lookup,site_level_range_board,$B44,date_range_board,L$43)/SUMIFS(All_Attendances,site_level_range_board,$B44,date_range_board,L$43),"0.0%")),"")</f>
        <v>2338</v>
      </c>
      <c r="M44" s="88">
        <f ca="1">IFERROR(IF(LEFT(Lookups!$L$5,6)="Number",SUMIFS(Comparison_Lookup,site_level_range_board,$B44,date_range_board,M$43),TEXT(SUMIFS(Comparison_Lookup,site_level_range_board,$B44,date_range_board,M$43)/SUMIFS(All_Attendances,site_level_range_board,$B44,date_range_board,M$43),"0.0%")),"")</f>
        <v>2129</v>
      </c>
      <c r="N44" s="88">
        <f ca="1">IFERROR(IF(LEFT(Lookups!$L$5,6)="Number",SUMIFS(Comparison_Lookup,site_level_range_board,$B44,date_range_board,N$43),TEXT(SUMIFS(Comparison_Lookup,site_level_range_board,$B44,date_range_board,N$43)/SUMIFS(All_Attendances,site_level_range_board,$B44,date_range_board,N$43),"0.0%")),"")</f>
        <v>2105</v>
      </c>
    </row>
    <row r="45" spans="2:14" ht="15" customHeight="1">
      <c r="B45" s="60" t="s">
        <v>70</v>
      </c>
      <c r="C45" s="90">
        <f ca="1">IFERROR(IF(LEFT(Lookups!$L$5,6)="Number",SUMIFS(Comparison_Lookup,site_level_range_board,$B45,date_range_board,C$43),TEXT(SUMIFS(Comparison_Lookup,site_level_range_board,$B45,date_range_board,C$43)/SUMIFS(All_Attendances,site_level_range_board,$B45,date_range_board,C$43),"0.0%")),"")</f>
        <v>622</v>
      </c>
      <c r="D45" s="101">
        <f ca="1">IFERROR(IF(LEFT(Lookups!$L$5,6)="Number",SUMIFS(Comparison_Lookup,site_level_range_board,$B45,date_range_board,D$43),TEXT(SUMIFS(Comparison_Lookup,site_level_range_board,$B45,date_range_board,D$43)/SUMIFS(All_Attendances,site_level_range_board,$B45,date_range_board,D$43),"0.0%")),"")</f>
        <v>543</v>
      </c>
      <c r="E45" s="101">
        <f ca="1">IFERROR(IF(LEFT(Lookups!$L$5,6)="Number",SUMIFS(Comparison_Lookup,site_level_range_board,$B45,date_range_board,E$43),TEXT(SUMIFS(Comparison_Lookup,site_level_range_board,$B45,date_range_board,E$43)/SUMIFS(All_Attendances,site_level_range_board,$B45,date_range_board,E$43),"0.0%")),"")</f>
        <v>594</v>
      </c>
      <c r="F45" s="101">
        <f ca="1">IFERROR(IF(LEFT(Lookups!$L$5,6)="Number",SUMIFS(Comparison_Lookup,site_level_range_board,$B45,date_range_board,F$43),TEXT(SUMIFS(Comparison_Lookup,site_level_range_board,$B45,date_range_board,F$43)/SUMIFS(All_Attendances,site_level_range_board,$B45,date_range_board,F$43),"0.0%")),"")</f>
        <v>611</v>
      </c>
      <c r="G45" s="101">
        <f ca="1">IFERROR(IF(LEFT(Lookups!$L$5,6)="Number",SUMIFS(Comparison_Lookup,site_level_range_board,$B45,date_range_board,G$43),TEXT(SUMIFS(Comparison_Lookup,site_level_range_board,$B45,date_range_board,G$43)/SUMIFS(All_Attendances,site_level_range_board,$B45,date_range_board,G$43),"0.0%")),"")</f>
        <v>631</v>
      </c>
      <c r="H45" s="101">
        <f ca="1">IFERROR(IF(LEFT(Lookups!$L$5,6)="Number",SUMIFS(Comparison_Lookup,site_level_range_board,$B45,date_range_board,H$43),TEXT(SUMIFS(Comparison_Lookup,site_level_range_board,$B45,date_range_board,H$43)/SUMIFS(All_Attendances,site_level_range_board,$B45,date_range_board,H$43),"0.0%")),"")</f>
        <v>608</v>
      </c>
      <c r="I45" s="101">
        <f ca="1">IFERROR(IF(LEFT(Lookups!$L$5,6)="Number",SUMIFS(Comparison_Lookup,site_level_range_board,$B45,date_range_board,I$43),TEXT(SUMIFS(Comparison_Lookup,site_level_range_board,$B45,date_range_board,I$43)/SUMIFS(All_Attendances,site_level_range_board,$B45,date_range_board,I$43),"0.0%")),"")</f>
        <v>594</v>
      </c>
      <c r="J45" s="101">
        <f ca="1">IFERROR(IF(LEFT(Lookups!$L$5,6)="Number",SUMIFS(Comparison_Lookup,site_level_range_board,$B45,date_range_board,J$43),TEXT(SUMIFS(Comparison_Lookup,site_level_range_board,$B45,date_range_board,J$43)/SUMIFS(All_Attendances,site_level_range_board,$B45,date_range_board,J$43),"0.0%")),"")</f>
        <v>574</v>
      </c>
      <c r="K45" s="101">
        <f ca="1">IFERROR(IF(LEFT(Lookups!$L$5,6)="Number",SUMIFS(Comparison_Lookup,site_level_range_board,$B45,date_range_board,K$43),TEXT(SUMIFS(Comparison_Lookup,site_level_range_board,$B45,date_range_board,K$43)/SUMIFS(All_Attendances,site_level_range_board,$B45,date_range_board,K$43),"0.0%")),"")</f>
        <v>551</v>
      </c>
      <c r="L45" s="101">
        <f ca="1">IFERROR(IF(LEFT(Lookups!$L$5,6)="Number",SUMIFS(Comparison_Lookup,site_level_range_board,$B45,date_range_board,L$43),TEXT(SUMIFS(Comparison_Lookup,site_level_range_board,$B45,date_range_board,L$43)/SUMIFS(All_Attendances,site_level_range_board,$B45,date_range_board,L$43),"0.0%")),"")</f>
        <v>609</v>
      </c>
      <c r="M45" s="101">
        <f ca="1">IFERROR(IF(LEFT(Lookups!$L$5,6)="Number",SUMIFS(Comparison_Lookup,site_level_range_board,$B45,date_range_board,M$43),TEXT(SUMIFS(Comparison_Lookup,site_level_range_board,$B45,date_range_board,M$43)/SUMIFS(All_Attendances,site_level_range_board,$B45,date_range_board,M$43),"0.0%")),"")</f>
        <v>535</v>
      </c>
      <c r="N45" s="101">
        <f ca="1">IFERROR(IF(LEFT(Lookups!$L$5,6)="Number",SUMIFS(Comparison_Lookup,site_level_range_board,$B45,date_range_board,N$43),TEXT(SUMIFS(Comparison_Lookup,site_level_range_board,$B45,date_range_board,N$43)/SUMIFS(All_Attendances,site_level_range_board,$B45,date_range_board,N$43),"0.0%")),"")</f>
        <v>532</v>
      </c>
    </row>
    <row r="46" spans="2:14" ht="15" customHeight="1">
      <c r="B46" s="60" t="s">
        <v>140</v>
      </c>
      <c r="C46" s="90">
        <f ca="1">IFERROR(IF(LEFT(Lookups!$L$5,6)="Number",SUMIFS(Comparison_Lookup,site_level_range_board,$B46,date_range_board,C$43),TEXT(SUMIFS(Comparison_Lookup,site_level_range_board,$B46,date_range_board,C$43)/SUMIFS(All_Attendances,site_level_range_board,$B46,date_range_board,C$43),"0.0%")),"")</f>
        <v>957</v>
      </c>
      <c r="D46" s="101">
        <f ca="1">IFERROR(IF(LEFT(Lookups!$L$5,6)="Number",SUMIFS(Comparison_Lookup,site_level_range_board,$B46,date_range_board,D$43),TEXT(SUMIFS(Comparison_Lookup,site_level_range_board,$B46,date_range_board,D$43)/SUMIFS(All_Attendances,site_level_range_board,$B46,date_range_board,D$43),"0.0%")),"")</f>
        <v>877</v>
      </c>
      <c r="E46" s="101">
        <f ca="1">IFERROR(IF(LEFT(Lookups!$L$5,6)="Number",SUMIFS(Comparison_Lookup,site_level_range_board,$B46,date_range_board,E$43),TEXT(SUMIFS(Comparison_Lookup,site_level_range_board,$B46,date_range_board,E$43)/SUMIFS(All_Attendances,site_level_range_board,$B46,date_range_board,E$43),"0.0%")),"")</f>
        <v>921</v>
      </c>
      <c r="F46" s="101">
        <f ca="1">IFERROR(IF(LEFT(Lookups!$L$5,6)="Number",SUMIFS(Comparison_Lookup,site_level_range_board,$B46,date_range_board,F$43),TEXT(SUMIFS(Comparison_Lookup,site_level_range_board,$B46,date_range_board,F$43)/SUMIFS(All_Attendances,site_level_range_board,$B46,date_range_board,F$43),"0.0%")),"")</f>
        <v>949</v>
      </c>
      <c r="G46" s="101">
        <f ca="1">IFERROR(IF(LEFT(Lookups!$L$5,6)="Number",SUMIFS(Comparison_Lookup,site_level_range_board,$B46,date_range_board,G$43),TEXT(SUMIFS(Comparison_Lookup,site_level_range_board,$B46,date_range_board,G$43)/SUMIFS(All_Attendances,site_level_range_board,$B46,date_range_board,G$43),"0.0%")),"")</f>
        <v>908</v>
      </c>
      <c r="H46" s="101">
        <f ca="1">IFERROR(IF(LEFT(Lookups!$L$5,6)="Number",SUMIFS(Comparison_Lookup,site_level_range_board,$B46,date_range_board,H$43),TEXT(SUMIFS(Comparison_Lookup,site_level_range_board,$B46,date_range_board,H$43)/SUMIFS(All_Attendances,site_level_range_board,$B46,date_range_board,H$43),"0.0%")),"")</f>
        <v>1042</v>
      </c>
      <c r="I46" s="101">
        <f ca="1">IFERROR(IF(LEFT(Lookups!$L$5,6)="Number",SUMIFS(Comparison_Lookup,site_level_range_board,$B46,date_range_board,I$43),TEXT(SUMIFS(Comparison_Lookup,site_level_range_board,$B46,date_range_board,I$43)/SUMIFS(All_Attendances,site_level_range_board,$B46,date_range_board,I$43),"0.0%")),"")</f>
        <v>1055</v>
      </c>
      <c r="J46" s="101">
        <f ca="1">IFERROR(IF(LEFT(Lookups!$L$5,6)="Number",SUMIFS(Comparison_Lookup,site_level_range_board,$B46,date_range_board,J$43),TEXT(SUMIFS(Comparison_Lookup,site_level_range_board,$B46,date_range_board,J$43)/SUMIFS(All_Attendances,site_level_range_board,$B46,date_range_board,J$43),"0.0%")),"")</f>
        <v>1010</v>
      </c>
      <c r="K46" s="101">
        <f ca="1">IFERROR(IF(LEFT(Lookups!$L$5,6)="Number",SUMIFS(Comparison_Lookup,site_level_range_board,$B46,date_range_board,K$43),TEXT(SUMIFS(Comparison_Lookup,site_level_range_board,$B46,date_range_board,K$43)/SUMIFS(All_Attendances,site_level_range_board,$B46,date_range_board,K$43),"0.0%")),"")</f>
        <v>952</v>
      </c>
      <c r="L46" s="101">
        <f ca="1">IFERROR(IF(LEFT(Lookups!$L$5,6)="Number",SUMIFS(Comparison_Lookup,site_level_range_board,$B46,date_range_board,L$43),TEXT(SUMIFS(Comparison_Lookup,site_level_range_board,$B46,date_range_board,L$43)/SUMIFS(All_Attendances,site_level_range_board,$B46,date_range_board,L$43),"0.0%")),"")</f>
        <v>1011</v>
      </c>
      <c r="M46" s="101">
        <f ca="1">IFERROR(IF(LEFT(Lookups!$L$5,6)="Number",SUMIFS(Comparison_Lookup,site_level_range_board,$B46,date_range_board,M$43),TEXT(SUMIFS(Comparison_Lookup,site_level_range_board,$B46,date_range_board,M$43)/SUMIFS(All_Attendances,site_level_range_board,$B46,date_range_board,M$43),"0.0%")),"")</f>
        <v>963</v>
      </c>
      <c r="N46" s="101">
        <f ca="1">IFERROR(IF(LEFT(Lookups!$L$5,6)="Number",SUMIFS(Comparison_Lookup,site_level_range_board,$B46,date_range_board,N$43),TEXT(SUMIFS(Comparison_Lookup,site_level_range_board,$B46,date_range_board,N$43)/SUMIFS(All_Attendances,site_level_range_board,$B46,date_range_board,N$43),"0.0%")),"")</f>
        <v>993</v>
      </c>
    </row>
    <row r="47" spans="2:14" ht="15" customHeight="1">
      <c r="B47" s="60" t="s">
        <v>71</v>
      </c>
      <c r="C47" s="90">
        <f ca="1">IFERROR(IF(LEFT(Lookups!$L$5,6)="Number",SUMIFS(Comparison_Lookup,site_level_range_board,$B47,date_range_board,C$43),TEXT(SUMIFS(Comparison_Lookup,site_level_range_board,$B47,date_range_board,C$43)/SUMIFS(All_Attendances,site_level_range_board,$B47,date_range_board,C$43),"0.0%")),"")</f>
        <v>1310</v>
      </c>
      <c r="D47" s="101">
        <f ca="1">IFERROR(IF(LEFT(Lookups!$L$5,6)="Number",SUMIFS(Comparison_Lookup,site_level_range_board,$B47,date_range_board,D$43),TEXT(SUMIFS(Comparison_Lookup,site_level_range_board,$B47,date_range_board,D$43)/SUMIFS(All_Attendances,site_level_range_board,$B47,date_range_board,D$43),"0.0%")),"")</f>
        <v>1231</v>
      </c>
      <c r="E47" s="101">
        <f ca="1">IFERROR(IF(LEFT(Lookups!$L$5,6)="Number",SUMIFS(Comparison_Lookup,site_level_range_board,$B47,date_range_board,E$43),TEXT(SUMIFS(Comparison_Lookup,site_level_range_board,$B47,date_range_board,E$43)/SUMIFS(All_Attendances,site_level_range_board,$B47,date_range_board,E$43),"0.0%")),"")</f>
        <v>1267</v>
      </c>
      <c r="F47" s="101">
        <f ca="1">IFERROR(IF(LEFT(Lookups!$L$5,6)="Number",SUMIFS(Comparison_Lookup,site_level_range_board,$B47,date_range_board,F$43),TEXT(SUMIFS(Comparison_Lookup,site_level_range_board,$B47,date_range_board,F$43)/SUMIFS(All_Attendances,site_level_range_board,$B47,date_range_board,F$43),"0.0%")),"")</f>
        <v>1356</v>
      </c>
      <c r="G47" s="101">
        <f ca="1">IFERROR(IF(LEFT(Lookups!$L$5,6)="Number",SUMIFS(Comparison_Lookup,site_level_range_board,$B47,date_range_board,G$43),TEXT(SUMIFS(Comparison_Lookup,site_level_range_board,$B47,date_range_board,G$43)/SUMIFS(All_Attendances,site_level_range_board,$B47,date_range_board,G$43),"0.0%")),"")</f>
        <v>1297</v>
      </c>
      <c r="H47" s="101">
        <f ca="1">IFERROR(IF(LEFT(Lookups!$L$5,6)="Number",SUMIFS(Comparison_Lookup,site_level_range_board,$B47,date_range_board,H$43),TEXT(SUMIFS(Comparison_Lookup,site_level_range_board,$B47,date_range_board,H$43)/SUMIFS(All_Attendances,site_level_range_board,$B47,date_range_board,H$43),"0.0%")),"")</f>
        <v>1293</v>
      </c>
      <c r="I47" s="101">
        <f ca="1">IFERROR(IF(LEFT(Lookups!$L$5,6)="Number",SUMIFS(Comparison_Lookup,site_level_range_board,$B47,date_range_board,I$43),TEXT(SUMIFS(Comparison_Lookup,site_level_range_board,$B47,date_range_board,I$43)/SUMIFS(All_Attendances,site_level_range_board,$B47,date_range_board,I$43),"0.0%")),"")</f>
        <v>1343</v>
      </c>
      <c r="J47" s="101">
        <f ca="1">IFERROR(IF(LEFT(Lookups!$L$5,6)="Number",SUMIFS(Comparison_Lookup,site_level_range_board,$B47,date_range_board,J$43),TEXT(SUMIFS(Comparison_Lookup,site_level_range_board,$B47,date_range_board,J$43)/SUMIFS(All_Attendances,site_level_range_board,$B47,date_range_board,J$43),"0.0%")),"")</f>
        <v>1226</v>
      </c>
      <c r="K47" s="101">
        <f ca="1">IFERROR(IF(LEFT(Lookups!$L$5,6)="Number",SUMIFS(Comparison_Lookup,site_level_range_board,$B47,date_range_board,K$43),TEXT(SUMIFS(Comparison_Lookup,site_level_range_board,$B47,date_range_board,K$43)/SUMIFS(All_Attendances,site_level_range_board,$B47,date_range_board,K$43),"0.0%")),"")</f>
        <v>1195</v>
      </c>
      <c r="L47" s="101">
        <f ca="1">IFERROR(IF(LEFT(Lookups!$L$5,6)="Number",SUMIFS(Comparison_Lookup,site_level_range_board,$B47,date_range_board,L$43),TEXT(SUMIFS(Comparison_Lookup,site_level_range_board,$B47,date_range_board,L$43)/SUMIFS(All_Attendances,site_level_range_board,$B47,date_range_board,L$43),"0.0%")),"")</f>
        <v>1285</v>
      </c>
      <c r="M47" s="101">
        <f ca="1">IFERROR(IF(LEFT(Lookups!$L$5,6)="Number",SUMIFS(Comparison_Lookup,site_level_range_board,$B47,date_range_board,M$43),TEXT(SUMIFS(Comparison_Lookup,site_level_range_board,$B47,date_range_board,M$43)/SUMIFS(All_Attendances,site_level_range_board,$B47,date_range_board,M$43),"0.0%")),"")</f>
        <v>1283</v>
      </c>
      <c r="N47" s="101">
        <f ca="1">IFERROR(IF(LEFT(Lookups!$L$5,6)="Number",SUMIFS(Comparison_Lookup,site_level_range_board,$B47,date_range_board,N$43),TEXT(SUMIFS(Comparison_Lookup,site_level_range_board,$B47,date_range_board,N$43)/SUMIFS(All_Attendances,site_level_range_board,$B47,date_range_board,N$43),"0.0%")),"")</f>
        <v>1151</v>
      </c>
    </row>
    <row r="48" spans="2:14" ht="15" customHeight="1">
      <c r="B48" s="60" t="s">
        <v>69</v>
      </c>
      <c r="C48" s="90">
        <f ca="1">IFERROR(IF(LEFT(Lookups!$L$5,6)="Number",SUMIFS(Comparison_Lookup,site_level_range_board,$B48,date_range_board,C$43),TEXT(SUMIFS(Comparison_Lookup,site_level_range_board,$B48,date_range_board,C$43)/SUMIFS(All_Attendances,site_level_range_board,$B48,date_range_board,C$43),"0.0%")),"")</f>
        <v>1294</v>
      </c>
      <c r="D48" s="101">
        <f ca="1">IFERROR(IF(LEFT(Lookups!$L$5,6)="Number",SUMIFS(Comparison_Lookup,site_level_range_board,$B48,date_range_board,D$43),TEXT(SUMIFS(Comparison_Lookup,site_level_range_board,$B48,date_range_board,D$43)/SUMIFS(All_Attendances,site_level_range_board,$B48,date_range_board,D$43),"0.0%")),"")</f>
        <v>1231</v>
      </c>
      <c r="E48" s="101">
        <f ca="1">IFERROR(IF(LEFT(Lookups!$L$5,6)="Number",SUMIFS(Comparison_Lookup,site_level_range_board,$B48,date_range_board,E$43),TEXT(SUMIFS(Comparison_Lookup,site_level_range_board,$B48,date_range_board,E$43)/SUMIFS(All_Attendances,site_level_range_board,$B48,date_range_board,E$43),"0.0%")),"")</f>
        <v>1300</v>
      </c>
      <c r="F48" s="101">
        <f ca="1">IFERROR(IF(LEFT(Lookups!$L$5,6)="Number",SUMIFS(Comparison_Lookup,site_level_range_board,$B48,date_range_board,F$43),TEXT(SUMIFS(Comparison_Lookup,site_level_range_board,$B48,date_range_board,F$43)/SUMIFS(All_Attendances,site_level_range_board,$B48,date_range_board,F$43),"0.0%")),"")</f>
        <v>1403</v>
      </c>
      <c r="G48" s="101">
        <f ca="1">IFERROR(IF(LEFT(Lookups!$L$5,6)="Number",SUMIFS(Comparison_Lookup,site_level_range_board,$B48,date_range_board,G$43),TEXT(SUMIFS(Comparison_Lookup,site_level_range_board,$B48,date_range_board,G$43)/SUMIFS(All_Attendances,site_level_range_board,$B48,date_range_board,G$43),"0.0%")),"")</f>
        <v>1300</v>
      </c>
      <c r="H48" s="101">
        <f ca="1">IFERROR(IF(LEFT(Lookups!$L$5,6)="Number",SUMIFS(Comparison_Lookup,site_level_range_board,$B48,date_range_board,H$43),TEXT(SUMIFS(Comparison_Lookup,site_level_range_board,$B48,date_range_board,H$43)/SUMIFS(All_Attendances,site_level_range_board,$B48,date_range_board,H$43),"0.0%")),"")</f>
        <v>1361</v>
      </c>
      <c r="I48" s="101">
        <f ca="1">IFERROR(IF(LEFT(Lookups!$L$5,6)="Number",SUMIFS(Comparison_Lookup,site_level_range_board,$B48,date_range_board,I$43),TEXT(SUMIFS(Comparison_Lookup,site_level_range_board,$B48,date_range_board,I$43)/SUMIFS(All_Attendances,site_level_range_board,$B48,date_range_board,I$43),"0.0%")),"")</f>
        <v>1429</v>
      </c>
      <c r="J48" s="101">
        <f ca="1">IFERROR(IF(LEFT(Lookups!$L$5,6)="Number",SUMIFS(Comparison_Lookup,site_level_range_board,$B48,date_range_board,J$43),TEXT(SUMIFS(Comparison_Lookup,site_level_range_board,$B48,date_range_board,J$43)/SUMIFS(All_Attendances,site_level_range_board,$B48,date_range_board,J$43),"0.0%")),"")</f>
        <v>1279</v>
      </c>
      <c r="K48" s="101">
        <f ca="1">IFERROR(IF(LEFT(Lookups!$L$5,6)="Number",SUMIFS(Comparison_Lookup,site_level_range_board,$B48,date_range_board,K$43),TEXT(SUMIFS(Comparison_Lookup,site_level_range_board,$B48,date_range_board,K$43)/SUMIFS(All_Attendances,site_level_range_board,$B48,date_range_board,K$43),"0.0%")),"")</f>
        <v>1218</v>
      </c>
      <c r="L48" s="101">
        <f ca="1">IFERROR(IF(LEFT(Lookups!$L$5,6)="Number",SUMIFS(Comparison_Lookup,site_level_range_board,$B48,date_range_board,L$43),TEXT(SUMIFS(Comparison_Lookup,site_level_range_board,$B48,date_range_board,L$43)/SUMIFS(All_Attendances,site_level_range_board,$B48,date_range_board,L$43),"0.0%")),"")</f>
        <v>1216</v>
      </c>
      <c r="M48" s="101">
        <f ca="1">IFERROR(IF(LEFT(Lookups!$L$5,6)="Number",SUMIFS(Comparison_Lookup,site_level_range_board,$B48,date_range_board,M$43),TEXT(SUMIFS(Comparison_Lookup,site_level_range_board,$B48,date_range_board,M$43)/SUMIFS(All_Attendances,site_level_range_board,$B48,date_range_board,M$43),"0.0%")),"")</f>
        <v>1215</v>
      </c>
      <c r="N48" s="101">
        <f ca="1">IFERROR(IF(LEFT(Lookups!$L$5,6)="Number",SUMIFS(Comparison_Lookup,site_level_range_board,$B48,date_range_board,N$43),TEXT(SUMIFS(Comparison_Lookup,site_level_range_board,$B48,date_range_board,N$43)/SUMIFS(All_Attendances,site_level_range_board,$B48,date_range_board,N$43),"0.0%")),"")</f>
        <v>1119</v>
      </c>
    </row>
    <row r="49" spans="2:14" ht="15" customHeight="1">
      <c r="B49" s="60" t="s">
        <v>122</v>
      </c>
      <c r="C49" s="90">
        <f ca="1">IFERROR(IF(LEFT(Lookups!$L$5,6)="Number",SUMIFS(Comparison_Lookup,site_level_range_board,$B49,date_range_board,C$43),TEXT(SUMIFS(Comparison_Lookup,site_level_range_board,$B49,date_range_board,C$43)/SUMIFS(All_Attendances,site_level_range_board,$B49,date_range_board,C$43),"0.0%")),"")</f>
        <v>1962</v>
      </c>
      <c r="D49" s="101">
        <f ca="1">IFERROR(IF(LEFT(Lookups!$L$5,6)="Number",SUMIFS(Comparison_Lookup,site_level_range_board,$B49,date_range_board,D$43),TEXT(SUMIFS(Comparison_Lookup,site_level_range_board,$B49,date_range_board,D$43)/SUMIFS(All_Attendances,site_level_range_board,$B49,date_range_board,D$43),"0.0%")),"")</f>
        <v>1823</v>
      </c>
      <c r="E49" s="101">
        <f ca="1">IFERROR(IF(LEFT(Lookups!$L$5,6)="Number",SUMIFS(Comparison_Lookup,site_level_range_board,$B49,date_range_board,E$43),TEXT(SUMIFS(Comparison_Lookup,site_level_range_board,$B49,date_range_board,E$43)/SUMIFS(All_Attendances,site_level_range_board,$B49,date_range_board,E$43),"0.0%")),"")</f>
        <v>2032</v>
      </c>
      <c r="F49" s="101">
        <f ca="1">IFERROR(IF(LEFT(Lookups!$L$5,6)="Number",SUMIFS(Comparison_Lookup,site_level_range_board,$B49,date_range_board,F$43),TEXT(SUMIFS(Comparison_Lookup,site_level_range_board,$B49,date_range_board,F$43)/SUMIFS(All_Attendances,site_level_range_board,$B49,date_range_board,F$43),"0.0%")),"")</f>
        <v>2032</v>
      </c>
      <c r="G49" s="101">
        <f ca="1">IFERROR(IF(LEFT(Lookups!$L$5,6)="Number",SUMIFS(Comparison_Lookup,site_level_range_board,$B49,date_range_board,G$43),TEXT(SUMIFS(Comparison_Lookup,site_level_range_board,$B49,date_range_board,G$43)/SUMIFS(All_Attendances,site_level_range_board,$B49,date_range_board,G$43),"0.0%")),"")</f>
        <v>1986</v>
      </c>
      <c r="H49" s="101">
        <f ca="1">IFERROR(IF(LEFT(Lookups!$L$5,6)="Number",SUMIFS(Comparison_Lookup,site_level_range_board,$B49,date_range_board,H$43),TEXT(SUMIFS(Comparison_Lookup,site_level_range_board,$B49,date_range_board,H$43)/SUMIFS(All_Attendances,site_level_range_board,$B49,date_range_board,H$43),"0.0%")),"")</f>
        <v>2010</v>
      </c>
      <c r="I49" s="101">
        <f ca="1">IFERROR(IF(LEFT(Lookups!$L$5,6)="Number",SUMIFS(Comparison_Lookup,site_level_range_board,$B49,date_range_board,I$43),TEXT(SUMIFS(Comparison_Lookup,site_level_range_board,$B49,date_range_board,I$43)/SUMIFS(All_Attendances,site_level_range_board,$B49,date_range_board,I$43),"0.0%")),"")</f>
        <v>1923</v>
      </c>
      <c r="J49" s="101">
        <f ca="1">IFERROR(IF(LEFT(Lookups!$L$5,6)="Number",SUMIFS(Comparison_Lookup,site_level_range_board,$B49,date_range_board,J$43),TEXT(SUMIFS(Comparison_Lookup,site_level_range_board,$B49,date_range_board,J$43)/SUMIFS(All_Attendances,site_level_range_board,$B49,date_range_board,J$43),"0.0%")),"")</f>
        <v>1990</v>
      </c>
      <c r="K49" s="101">
        <f ca="1">IFERROR(IF(LEFT(Lookups!$L$5,6)="Number",SUMIFS(Comparison_Lookup,site_level_range_board,$B49,date_range_board,K$43),TEXT(SUMIFS(Comparison_Lookup,site_level_range_board,$B49,date_range_board,K$43)/SUMIFS(All_Attendances,site_level_range_board,$B49,date_range_board,K$43),"0.0%")),"")</f>
        <v>1834</v>
      </c>
      <c r="L49" s="101">
        <f ca="1">IFERROR(IF(LEFT(Lookups!$L$5,6)="Number",SUMIFS(Comparison_Lookup,site_level_range_board,$B49,date_range_board,L$43),TEXT(SUMIFS(Comparison_Lookup,site_level_range_board,$B49,date_range_board,L$43)/SUMIFS(All_Attendances,site_level_range_board,$B49,date_range_board,L$43),"0.0%")),"")</f>
        <v>1980</v>
      </c>
      <c r="M49" s="101">
        <f ca="1">IFERROR(IF(LEFT(Lookups!$L$5,6)="Number",SUMIFS(Comparison_Lookup,site_level_range_board,$B49,date_range_board,M$43),TEXT(SUMIFS(Comparison_Lookup,site_level_range_board,$B49,date_range_board,M$43)/SUMIFS(All_Attendances,site_level_range_board,$B49,date_range_board,M$43),"0.0%")),"")</f>
        <v>1859</v>
      </c>
      <c r="N49" s="101">
        <f ca="1">IFERROR(IF(LEFT(Lookups!$L$5,6)="Number",SUMIFS(Comparison_Lookup,site_level_range_board,$B49,date_range_board,N$43),TEXT(SUMIFS(Comparison_Lookup,site_level_range_board,$B49,date_range_board,N$43)/SUMIFS(All_Attendances,site_level_range_board,$B49,date_range_board,N$43),"0.0%")),"")</f>
        <v>1876</v>
      </c>
    </row>
    <row r="50" spans="2:14" ht="15" customHeight="1">
      <c r="B50" s="60" t="s">
        <v>72</v>
      </c>
      <c r="C50" s="90">
        <f ca="1">IFERROR(IF(LEFT(Lookups!$L$5,6)="Number",SUMIFS(Comparison_Lookup,site_level_range_board,$B50,date_range_board,C$43),TEXT(SUMIFS(Comparison_Lookup,site_level_range_board,$B50,date_range_board,C$43)/SUMIFS(All_Attendances,site_level_range_board,$B50,date_range_board,C$43),"0.0%")),"")</f>
        <v>6776</v>
      </c>
      <c r="D50" s="101">
        <f ca="1">IFERROR(IF(LEFT(Lookups!$L$5,6)="Number",SUMIFS(Comparison_Lookup,site_level_range_board,$B50,date_range_board,D$43),TEXT(SUMIFS(Comparison_Lookup,site_level_range_board,$B50,date_range_board,D$43)/SUMIFS(All_Attendances,site_level_range_board,$B50,date_range_board,D$43),"0.0%")),"")</f>
        <v>6666</v>
      </c>
      <c r="E50" s="101">
        <f ca="1">IFERROR(IF(LEFT(Lookups!$L$5,6)="Number",SUMIFS(Comparison_Lookup,site_level_range_board,$B50,date_range_board,E$43),TEXT(SUMIFS(Comparison_Lookup,site_level_range_board,$B50,date_range_board,E$43)/SUMIFS(All_Attendances,site_level_range_board,$B50,date_range_board,E$43),"0.0%")),"")</f>
        <v>7041</v>
      </c>
      <c r="F50" s="101">
        <f ca="1">IFERROR(IF(LEFT(Lookups!$L$5,6)="Number",SUMIFS(Comparison_Lookup,site_level_range_board,$B50,date_range_board,F$43),TEXT(SUMIFS(Comparison_Lookup,site_level_range_board,$B50,date_range_board,F$43)/SUMIFS(All_Attendances,site_level_range_board,$B50,date_range_board,F$43),"0.0%")),"")</f>
        <v>7170</v>
      </c>
      <c r="G50" s="101">
        <f ca="1">IFERROR(IF(LEFT(Lookups!$L$5,6)="Number",SUMIFS(Comparison_Lookup,site_level_range_board,$B50,date_range_board,G$43),TEXT(SUMIFS(Comparison_Lookup,site_level_range_board,$B50,date_range_board,G$43)/SUMIFS(All_Attendances,site_level_range_board,$B50,date_range_board,G$43),"0.0%")),"")</f>
        <v>6788</v>
      </c>
      <c r="H50" s="101">
        <f ca="1">IFERROR(IF(LEFT(Lookups!$L$5,6)="Number",SUMIFS(Comparison_Lookup,site_level_range_board,$B50,date_range_board,H$43),TEXT(SUMIFS(Comparison_Lookup,site_level_range_board,$B50,date_range_board,H$43)/SUMIFS(All_Attendances,site_level_range_board,$B50,date_range_board,H$43),"0.0%")),"")</f>
        <v>6907</v>
      </c>
      <c r="I50" s="101">
        <f ca="1">IFERROR(IF(LEFT(Lookups!$L$5,6)="Number",SUMIFS(Comparison_Lookup,site_level_range_board,$B50,date_range_board,I$43),TEXT(SUMIFS(Comparison_Lookup,site_level_range_board,$B50,date_range_board,I$43)/SUMIFS(All_Attendances,site_level_range_board,$B50,date_range_board,I$43),"0.0%")),"")</f>
        <v>7309</v>
      </c>
      <c r="J50" s="101">
        <f ca="1">IFERROR(IF(LEFT(Lookups!$L$5,6)="Number",SUMIFS(Comparison_Lookup,site_level_range_board,$B50,date_range_board,J$43),TEXT(SUMIFS(Comparison_Lookup,site_level_range_board,$B50,date_range_board,J$43)/SUMIFS(All_Attendances,site_level_range_board,$B50,date_range_board,J$43),"0.0%")),"")</f>
        <v>7177</v>
      </c>
      <c r="K50" s="101">
        <f ca="1">IFERROR(IF(LEFT(Lookups!$L$5,6)="Number",SUMIFS(Comparison_Lookup,site_level_range_board,$B50,date_range_board,K$43),TEXT(SUMIFS(Comparison_Lookup,site_level_range_board,$B50,date_range_board,K$43)/SUMIFS(All_Attendances,site_level_range_board,$B50,date_range_board,K$43),"0.0%")),"")</f>
        <v>6392</v>
      </c>
      <c r="L50" s="101">
        <f ca="1">IFERROR(IF(LEFT(Lookups!$L$5,6)="Number",SUMIFS(Comparison_Lookup,site_level_range_board,$B50,date_range_board,L$43),TEXT(SUMIFS(Comparison_Lookup,site_level_range_board,$B50,date_range_board,L$43)/SUMIFS(All_Attendances,site_level_range_board,$B50,date_range_board,L$43),"0.0%")),"")</f>
        <v>6496</v>
      </c>
      <c r="M50" s="101">
        <f ca="1">IFERROR(IF(LEFT(Lookups!$L$5,6)="Number",SUMIFS(Comparison_Lookup,site_level_range_board,$B50,date_range_board,M$43),TEXT(SUMIFS(Comparison_Lookup,site_level_range_board,$B50,date_range_board,M$43)/SUMIFS(All_Attendances,site_level_range_board,$B50,date_range_board,M$43),"0.0%")),"")</f>
        <v>6180</v>
      </c>
      <c r="N50" s="101">
        <f ca="1">IFERROR(IF(LEFT(Lookups!$L$5,6)="Number",SUMIFS(Comparison_Lookup,site_level_range_board,$B50,date_range_board,N$43),TEXT(SUMIFS(Comparison_Lookup,site_level_range_board,$B50,date_range_board,N$43)/SUMIFS(All_Attendances,site_level_range_board,$B50,date_range_board,N$43),"0.0%")),"")</f>
        <v>6048</v>
      </c>
    </row>
    <row r="51" spans="2:14" ht="15" customHeight="1">
      <c r="B51" s="60" t="s">
        <v>129</v>
      </c>
      <c r="C51" s="90">
        <f ca="1">IFERROR(IF(LEFT(Lookups!$L$5,6)="Number",SUMIFS(Comparison_Lookup,site_level_range_board,$B51,date_range_board,C$43),TEXT(SUMIFS(Comparison_Lookup,site_level_range_board,$B51,date_range_board,C$43)/SUMIFS(All_Attendances,site_level_range_board,$B51,date_range_board,C$43),"0.0%")),"")</f>
        <v>1110</v>
      </c>
      <c r="D51" s="101">
        <f ca="1">IFERROR(IF(LEFT(Lookups!$L$5,6)="Number",SUMIFS(Comparison_Lookup,site_level_range_board,$B51,date_range_board,D$43),TEXT(SUMIFS(Comparison_Lookup,site_level_range_board,$B51,date_range_board,D$43)/SUMIFS(All_Attendances,site_level_range_board,$B51,date_range_board,D$43),"0.0%")),"")</f>
        <v>1086</v>
      </c>
      <c r="E51" s="101">
        <f ca="1">IFERROR(IF(LEFT(Lookups!$L$5,6)="Number",SUMIFS(Comparison_Lookup,site_level_range_board,$B51,date_range_board,E$43),TEXT(SUMIFS(Comparison_Lookup,site_level_range_board,$B51,date_range_board,E$43)/SUMIFS(All_Attendances,site_level_range_board,$B51,date_range_board,E$43),"0.0%")),"")</f>
        <v>1196</v>
      </c>
      <c r="F51" s="101">
        <f ca="1">IFERROR(IF(LEFT(Lookups!$L$5,6)="Number",SUMIFS(Comparison_Lookup,site_level_range_board,$B51,date_range_board,F$43),TEXT(SUMIFS(Comparison_Lookup,site_level_range_board,$B51,date_range_board,F$43)/SUMIFS(All_Attendances,site_level_range_board,$B51,date_range_board,F$43),"0.0%")),"")</f>
        <v>1207</v>
      </c>
      <c r="G51" s="101">
        <f ca="1">IFERROR(IF(LEFT(Lookups!$L$5,6)="Number",SUMIFS(Comparison_Lookup,site_level_range_board,$B51,date_range_board,G$43),TEXT(SUMIFS(Comparison_Lookup,site_level_range_board,$B51,date_range_board,G$43)/SUMIFS(All_Attendances,site_level_range_board,$B51,date_range_board,G$43),"0.0%")),"")</f>
        <v>1092</v>
      </c>
      <c r="H51" s="101">
        <f ca="1">IFERROR(IF(LEFT(Lookups!$L$5,6)="Number",SUMIFS(Comparison_Lookup,site_level_range_board,$B51,date_range_board,H$43),TEXT(SUMIFS(Comparison_Lookup,site_level_range_board,$B51,date_range_board,H$43)/SUMIFS(All_Attendances,site_level_range_board,$B51,date_range_board,H$43),"0.0%")),"")</f>
        <v>1295</v>
      </c>
      <c r="I51" s="101">
        <f ca="1">IFERROR(IF(LEFT(Lookups!$L$5,6)="Number",SUMIFS(Comparison_Lookup,site_level_range_board,$B51,date_range_board,I$43),TEXT(SUMIFS(Comparison_Lookup,site_level_range_board,$B51,date_range_board,I$43)/SUMIFS(All_Attendances,site_level_range_board,$B51,date_range_board,I$43),"0.0%")),"")</f>
        <v>1279</v>
      </c>
      <c r="J51" s="101">
        <f ca="1">IFERROR(IF(LEFT(Lookups!$L$5,6)="Number",SUMIFS(Comparison_Lookup,site_level_range_board,$B51,date_range_board,J$43),TEXT(SUMIFS(Comparison_Lookup,site_level_range_board,$B51,date_range_board,J$43)/SUMIFS(All_Attendances,site_level_range_board,$B51,date_range_board,J$43),"0.0%")),"")</f>
        <v>1272</v>
      </c>
      <c r="K51" s="101">
        <f ca="1">IFERROR(IF(LEFT(Lookups!$L$5,6)="Number",SUMIFS(Comparison_Lookup,site_level_range_board,$B51,date_range_board,K$43),TEXT(SUMIFS(Comparison_Lookup,site_level_range_board,$B51,date_range_board,K$43)/SUMIFS(All_Attendances,site_level_range_board,$B51,date_range_board,K$43),"0.0%")),"")</f>
        <v>1156</v>
      </c>
      <c r="L51" s="101">
        <f ca="1">IFERROR(IF(LEFT(Lookups!$L$5,6)="Number",SUMIFS(Comparison_Lookup,site_level_range_board,$B51,date_range_board,L$43),TEXT(SUMIFS(Comparison_Lookup,site_level_range_board,$B51,date_range_board,L$43)/SUMIFS(All_Attendances,site_level_range_board,$B51,date_range_board,L$43),"0.0%")),"")</f>
        <v>1185</v>
      </c>
      <c r="M51" s="101">
        <f ca="1">IFERROR(IF(LEFT(Lookups!$L$5,6)="Number",SUMIFS(Comparison_Lookup,site_level_range_board,$B51,date_range_board,M$43),TEXT(SUMIFS(Comparison_Lookup,site_level_range_board,$B51,date_range_board,M$43)/SUMIFS(All_Attendances,site_level_range_board,$B51,date_range_board,M$43),"0.0%")),"")</f>
        <v>1187</v>
      </c>
      <c r="N51" s="101">
        <f ca="1">IFERROR(IF(LEFT(Lookups!$L$5,6)="Number",SUMIFS(Comparison_Lookup,site_level_range_board,$B51,date_range_board,N$43),TEXT(SUMIFS(Comparison_Lookup,site_level_range_board,$B51,date_range_board,N$43)/SUMIFS(All_Attendances,site_level_range_board,$B51,date_range_board,N$43),"0.0%")),"")</f>
        <v>1135</v>
      </c>
    </row>
    <row r="52" spans="2:14" ht="15" customHeight="1">
      <c r="B52" s="60" t="s">
        <v>73</v>
      </c>
      <c r="C52" s="90">
        <f ca="1">IFERROR(IF(LEFT(Lookups!$L$5,6)="Number",SUMIFS(Comparison_Lookup,site_level_range_board,$B52,date_range_board,C$43),TEXT(SUMIFS(Comparison_Lookup,site_level_range_board,$B52,date_range_board,C$43)/SUMIFS(All_Attendances,site_level_range_board,$B52,date_range_board,C$43),"0.0%")),"")</f>
        <v>4059</v>
      </c>
      <c r="D52" s="101">
        <f ca="1">IFERROR(IF(LEFT(Lookups!$L$5,6)="Number",SUMIFS(Comparison_Lookup,site_level_range_board,$B52,date_range_board,D$43),TEXT(SUMIFS(Comparison_Lookup,site_level_range_board,$B52,date_range_board,D$43)/SUMIFS(All_Attendances,site_level_range_board,$B52,date_range_board,D$43),"0.0%")),"")</f>
        <v>3920</v>
      </c>
      <c r="E52" s="101">
        <f ca="1">IFERROR(IF(LEFT(Lookups!$L$5,6)="Number",SUMIFS(Comparison_Lookup,site_level_range_board,$B52,date_range_board,E$43),TEXT(SUMIFS(Comparison_Lookup,site_level_range_board,$B52,date_range_board,E$43)/SUMIFS(All_Attendances,site_level_range_board,$B52,date_range_board,E$43),"0.0%")),"")</f>
        <v>3905</v>
      </c>
      <c r="F52" s="101">
        <f ca="1">IFERROR(IF(LEFT(Lookups!$L$5,6)="Number",SUMIFS(Comparison_Lookup,site_level_range_board,$B52,date_range_board,F$43),TEXT(SUMIFS(Comparison_Lookup,site_level_range_board,$B52,date_range_board,F$43)/SUMIFS(All_Attendances,site_level_range_board,$B52,date_range_board,F$43),"0.0%")),"")</f>
        <v>4169</v>
      </c>
      <c r="G52" s="101">
        <f ca="1">IFERROR(IF(LEFT(Lookups!$L$5,6)="Number",SUMIFS(Comparison_Lookup,site_level_range_board,$B52,date_range_board,G$43),TEXT(SUMIFS(Comparison_Lookup,site_level_range_board,$B52,date_range_board,G$43)/SUMIFS(All_Attendances,site_level_range_board,$B52,date_range_board,G$43),"0.0%")),"")</f>
        <v>3995</v>
      </c>
      <c r="H52" s="101">
        <f ca="1">IFERROR(IF(LEFT(Lookups!$L$5,6)="Number",SUMIFS(Comparison_Lookup,site_level_range_board,$B52,date_range_board,H$43),TEXT(SUMIFS(Comparison_Lookup,site_level_range_board,$B52,date_range_board,H$43)/SUMIFS(All_Attendances,site_level_range_board,$B52,date_range_board,H$43),"0.0%")),"")</f>
        <v>3878</v>
      </c>
      <c r="I52" s="101">
        <f ca="1">IFERROR(IF(LEFT(Lookups!$L$5,6)="Number",SUMIFS(Comparison_Lookup,site_level_range_board,$B52,date_range_board,I$43),TEXT(SUMIFS(Comparison_Lookup,site_level_range_board,$B52,date_range_board,I$43)/SUMIFS(All_Attendances,site_level_range_board,$B52,date_range_board,I$43),"0.0%")),"")</f>
        <v>4067</v>
      </c>
      <c r="J52" s="101">
        <f ca="1">IFERROR(IF(LEFT(Lookups!$L$5,6)="Number",SUMIFS(Comparison_Lookup,site_level_range_board,$B52,date_range_board,J$43),TEXT(SUMIFS(Comparison_Lookup,site_level_range_board,$B52,date_range_board,J$43)/SUMIFS(All_Attendances,site_level_range_board,$B52,date_range_board,J$43),"0.0%")),"")</f>
        <v>4133</v>
      </c>
      <c r="K52" s="101">
        <f ca="1">IFERROR(IF(LEFT(Lookups!$L$5,6)="Number",SUMIFS(Comparison_Lookup,site_level_range_board,$B52,date_range_board,K$43),TEXT(SUMIFS(Comparison_Lookup,site_level_range_board,$B52,date_range_board,K$43)/SUMIFS(All_Attendances,site_level_range_board,$B52,date_range_board,K$43),"0.0%")),"")</f>
        <v>3872</v>
      </c>
      <c r="L52" s="101">
        <f ca="1">IFERROR(IF(LEFT(Lookups!$L$5,6)="Number",SUMIFS(Comparison_Lookup,site_level_range_board,$B52,date_range_board,L$43),TEXT(SUMIFS(Comparison_Lookup,site_level_range_board,$B52,date_range_board,L$43)/SUMIFS(All_Attendances,site_level_range_board,$B52,date_range_board,L$43),"0.0%")),"")</f>
        <v>3833</v>
      </c>
      <c r="M52" s="101">
        <f ca="1">IFERROR(IF(LEFT(Lookups!$L$5,6)="Number",SUMIFS(Comparison_Lookup,site_level_range_board,$B52,date_range_board,M$43),TEXT(SUMIFS(Comparison_Lookup,site_level_range_board,$B52,date_range_board,M$43)/SUMIFS(All_Attendances,site_level_range_board,$B52,date_range_board,M$43),"0.0%")),"")</f>
        <v>3498</v>
      </c>
      <c r="N52" s="101">
        <f ca="1">IFERROR(IF(LEFT(Lookups!$L$5,6)="Number",SUMIFS(Comparison_Lookup,site_level_range_board,$B52,date_range_board,N$43),TEXT(SUMIFS(Comparison_Lookup,site_level_range_board,$B52,date_range_board,N$43)/SUMIFS(All_Attendances,site_level_range_board,$B52,date_range_board,N$43),"0.0%")),"")</f>
        <v>3491</v>
      </c>
    </row>
    <row r="53" spans="2:14" ht="15" customHeight="1">
      <c r="B53" s="60" t="s">
        <v>123</v>
      </c>
      <c r="C53" s="90">
        <f ca="1">IFERROR(IF(LEFT(Lookups!$L$5,6)="Number",SUMIFS(Comparison_Lookup,site_level_range_board,$B53,date_range_board,C$43),TEXT(SUMIFS(Comparison_Lookup,site_level_range_board,$B53,date_range_board,C$43)/SUMIFS(All_Attendances,site_level_range_board,$B53,date_range_board,C$43),"0.0%")),"")</f>
        <v>4375</v>
      </c>
      <c r="D53" s="101">
        <f ca="1">IFERROR(IF(LEFT(Lookups!$L$5,6)="Number",SUMIFS(Comparison_Lookup,site_level_range_board,$B53,date_range_board,D$43),TEXT(SUMIFS(Comparison_Lookup,site_level_range_board,$B53,date_range_board,D$43)/SUMIFS(All_Attendances,site_level_range_board,$B53,date_range_board,D$43),"0.0%")),"")</f>
        <v>4320</v>
      </c>
      <c r="E53" s="101">
        <f ca="1">IFERROR(IF(LEFT(Lookups!$L$5,6)="Number",SUMIFS(Comparison_Lookup,site_level_range_board,$B53,date_range_board,E$43),TEXT(SUMIFS(Comparison_Lookup,site_level_range_board,$B53,date_range_board,E$43)/SUMIFS(All_Attendances,site_level_range_board,$B53,date_range_board,E$43),"0.0%")),"")</f>
        <v>4477</v>
      </c>
      <c r="F53" s="101">
        <f ca="1">IFERROR(IF(LEFT(Lookups!$L$5,6)="Number",SUMIFS(Comparison_Lookup,site_level_range_board,$B53,date_range_board,F$43),TEXT(SUMIFS(Comparison_Lookup,site_level_range_board,$B53,date_range_board,F$43)/SUMIFS(All_Attendances,site_level_range_board,$B53,date_range_board,F$43),"0.0%")),"")</f>
        <v>4559</v>
      </c>
      <c r="G53" s="101">
        <f ca="1">IFERROR(IF(LEFT(Lookups!$L$5,6)="Number",SUMIFS(Comparison_Lookup,site_level_range_board,$B53,date_range_board,G$43),TEXT(SUMIFS(Comparison_Lookup,site_level_range_board,$B53,date_range_board,G$43)/SUMIFS(All_Attendances,site_level_range_board,$B53,date_range_board,G$43),"0.0%")),"")</f>
        <v>4559</v>
      </c>
      <c r="H53" s="101">
        <f ca="1">IFERROR(IF(LEFT(Lookups!$L$5,6)="Number",SUMIFS(Comparison_Lookup,site_level_range_board,$B53,date_range_board,H$43),TEXT(SUMIFS(Comparison_Lookup,site_level_range_board,$B53,date_range_board,H$43)/SUMIFS(All_Attendances,site_level_range_board,$B53,date_range_board,H$43),"0.0%")),"")</f>
        <v>4434</v>
      </c>
      <c r="I53" s="101">
        <f ca="1">IFERROR(IF(LEFT(Lookups!$L$5,6)="Number",SUMIFS(Comparison_Lookup,site_level_range_board,$B53,date_range_board,I$43),TEXT(SUMIFS(Comparison_Lookup,site_level_range_board,$B53,date_range_board,I$43)/SUMIFS(All_Attendances,site_level_range_board,$B53,date_range_board,I$43),"0.0%")),"")</f>
        <v>4593</v>
      </c>
      <c r="J53" s="101">
        <f ca="1">IFERROR(IF(LEFT(Lookups!$L$5,6)="Number",SUMIFS(Comparison_Lookup,site_level_range_board,$B53,date_range_board,J$43),TEXT(SUMIFS(Comparison_Lookup,site_level_range_board,$B53,date_range_board,J$43)/SUMIFS(All_Attendances,site_level_range_board,$B53,date_range_board,J$43),"0.0%")),"")</f>
        <v>4410</v>
      </c>
      <c r="K53" s="101">
        <f ca="1">IFERROR(IF(LEFT(Lookups!$L$5,6)="Number",SUMIFS(Comparison_Lookup,site_level_range_board,$B53,date_range_board,K$43),TEXT(SUMIFS(Comparison_Lookup,site_level_range_board,$B53,date_range_board,K$43)/SUMIFS(All_Attendances,site_level_range_board,$B53,date_range_board,K$43),"0.0%")),"")</f>
        <v>4251</v>
      </c>
      <c r="L53" s="101">
        <f ca="1">IFERROR(IF(LEFT(Lookups!$L$5,6)="Number",SUMIFS(Comparison_Lookup,site_level_range_board,$B53,date_range_board,L$43),TEXT(SUMIFS(Comparison_Lookup,site_level_range_board,$B53,date_range_board,L$43)/SUMIFS(All_Attendances,site_level_range_board,$B53,date_range_board,L$43),"0.0%")),"")</f>
        <v>4282</v>
      </c>
      <c r="M53" s="101">
        <f ca="1">IFERROR(IF(LEFT(Lookups!$L$5,6)="Number",SUMIFS(Comparison_Lookup,site_level_range_board,$B53,date_range_board,M$43),TEXT(SUMIFS(Comparison_Lookup,site_level_range_board,$B53,date_range_board,M$43)/SUMIFS(All_Attendances,site_level_range_board,$B53,date_range_board,M$43),"0.0%")),"")</f>
        <v>4066</v>
      </c>
      <c r="N53" s="101">
        <f ca="1">IFERROR(IF(LEFT(Lookups!$L$5,6)="Number",SUMIFS(Comparison_Lookup,site_level_range_board,$B53,date_range_board,N$43),TEXT(SUMIFS(Comparison_Lookup,site_level_range_board,$B53,date_range_board,N$43)/SUMIFS(All_Attendances,site_level_range_board,$B53,date_range_board,N$43),"0.0%")),"")</f>
        <v>3901</v>
      </c>
    </row>
    <row r="54" spans="2:14" ht="15" customHeight="1">
      <c r="B54" s="60" t="s">
        <v>117</v>
      </c>
      <c r="C54" s="90">
        <f ca="1">IFERROR(IF(LEFT(Lookups!$L$5,6)="Number",SUMIFS(Comparison_Lookup,site_level_range_board,$B54,date_range_board,C$43),TEXT(SUMIFS(Comparison_Lookup,site_level_range_board,$B54,date_range_board,C$43)/SUMIFS(All_Attendances,site_level_range_board,$B54,date_range_board,C$43),"0.0%")),"")</f>
        <v>124</v>
      </c>
      <c r="D54" s="101">
        <f ca="1">IFERROR(IF(LEFT(Lookups!$L$5,6)="Number",SUMIFS(Comparison_Lookup,site_level_range_board,$B54,date_range_board,D$43),TEXT(SUMIFS(Comparison_Lookup,site_level_range_board,$B54,date_range_board,D$43)/SUMIFS(All_Attendances,site_level_range_board,$B54,date_range_board,D$43),"0.0%")),"")</f>
        <v>116</v>
      </c>
      <c r="E54" s="101">
        <f ca="1">IFERROR(IF(LEFT(Lookups!$L$5,6)="Number",SUMIFS(Comparison_Lookup,site_level_range_board,$B54,date_range_board,E$43),TEXT(SUMIFS(Comparison_Lookup,site_level_range_board,$B54,date_range_board,E$43)/SUMIFS(All_Attendances,site_level_range_board,$B54,date_range_board,E$43),"0.0%")),"")</f>
        <v>104</v>
      </c>
      <c r="F54" s="101">
        <f ca="1">IFERROR(IF(LEFT(Lookups!$L$5,6)="Number",SUMIFS(Comparison_Lookup,site_level_range_board,$B54,date_range_board,F$43),TEXT(SUMIFS(Comparison_Lookup,site_level_range_board,$B54,date_range_board,F$43)/SUMIFS(All_Attendances,site_level_range_board,$B54,date_range_board,F$43),"0.0%")),"")</f>
        <v>115</v>
      </c>
      <c r="G54" s="101">
        <f ca="1">IFERROR(IF(LEFT(Lookups!$L$5,6)="Number",SUMIFS(Comparison_Lookup,site_level_range_board,$B54,date_range_board,G$43),TEXT(SUMIFS(Comparison_Lookup,site_level_range_board,$B54,date_range_board,G$43)/SUMIFS(All_Attendances,site_level_range_board,$B54,date_range_board,G$43),"0.0%")),"")</f>
        <v>93</v>
      </c>
      <c r="H54" s="101">
        <f ca="1">IFERROR(IF(LEFT(Lookups!$L$5,6)="Number",SUMIFS(Comparison_Lookup,site_level_range_board,$B54,date_range_board,H$43),TEXT(SUMIFS(Comparison_Lookup,site_level_range_board,$B54,date_range_board,H$43)/SUMIFS(All_Attendances,site_level_range_board,$B54,date_range_board,H$43),"0.0%")),"")</f>
        <v>147</v>
      </c>
      <c r="I54" s="101">
        <f ca="1">IFERROR(IF(LEFT(Lookups!$L$5,6)="Number",SUMIFS(Comparison_Lookup,site_level_range_board,$B54,date_range_board,I$43),TEXT(SUMIFS(Comparison_Lookup,site_level_range_board,$B54,date_range_board,I$43)/SUMIFS(All_Attendances,site_level_range_board,$B54,date_range_board,I$43),"0.0%")),"")</f>
        <v>131</v>
      </c>
      <c r="J54" s="101">
        <f ca="1">IFERROR(IF(LEFT(Lookups!$L$5,6)="Number",SUMIFS(Comparison_Lookup,site_level_range_board,$B54,date_range_board,J$43),TEXT(SUMIFS(Comparison_Lookup,site_level_range_board,$B54,date_range_board,J$43)/SUMIFS(All_Attendances,site_level_range_board,$B54,date_range_board,J$43),"0.0%")),"")</f>
        <v>124</v>
      </c>
      <c r="K54" s="101">
        <f ca="1">IFERROR(IF(LEFT(Lookups!$L$5,6)="Number",SUMIFS(Comparison_Lookup,site_level_range_board,$B54,date_range_board,K$43),TEXT(SUMIFS(Comparison_Lookup,site_level_range_board,$B54,date_range_board,K$43)/SUMIFS(All_Attendances,site_level_range_board,$B54,date_range_board,K$43),"0.0%")),"")</f>
        <v>133</v>
      </c>
      <c r="L54" s="101">
        <f ca="1">IFERROR(IF(LEFT(Lookups!$L$5,6)="Number",SUMIFS(Comparison_Lookup,site_level_range_board,$B54,date_range_board,L$43),TEXT(SUMIFS(Comparison_Lookup,site_level_range_board,$B54,date_range_board,L$43)/SUMIFS(All_Attendances,site_level_range_board,$B54,date_range_board,L$43),"0.0%")),"")</f>
        <v>110</v>
      </c>
      <c r="M54" s="101">
        <f ca="1">IFERROR(IF(LEFT(Lookups!$L$5,6)="Number",SUMIFS(Comparison_Lookup,site_level_range_board,$B54,date_range_board,M$43),TEXT(SUMIFS(Comparison_Lookup,site_level_range_board,$B54,date_range_board,M$43)/SUMIFS(All_Attendances,site_level_range_board,$B54,date_range_board,M$43),"0.0%")),"")</f>
        <v>104</v>
      </c>
      <c r="N54" s="101">
        <f ca="1">IFERROR(IF(LEFT(Lookups!$L$5,6)="Number",SUMIFS(Comparison_Lookup,site_level_range_board,$B54,date_range_board,N$43),TEXT(SUMIFS(Comparison_Lookup,site_level_range_board,$B54,date_range_board,N$43)/SUMIFS(All_Attendances,site_level_range_board,$B54,date_range_board,N$43),"0.0%")),"")</f>
        <v>118</v>
      </c>
    </row>
    <row r="55" spans="2:14" ht="15" customHeight="1">
      <c r="B55" s="60" t="s">
        <v>141</v>
      </c>
      <c r="C55" s="90">
        <f ca="1">IFERROR(IF(LEFT(Lookups!$L$5,6)="Number",SUMIFS(Comparison_Lookup,site_level_range_board,$B55,date_range_board,C$43),TEXT(SUMIFS(Comparison_Lookup,site_level_range_board,$B55,date_range_board,C$43)/SUMIFS(All_Attendances,site_level_range_board,$B55,date_range_board,C$43),"0.0%")),"")</f>
        <v>134</v>
      </c>
      <c r="D55" s="101">
        <f ca="1">IFERROR(IF(LEFT(Lookups!$L$5,6)="Number",SUMIFS(Comparison_Lookup,site_level_range_board,$B55,date_range_board,D$43),TEXT(SUMIFS(Comparison_Lookup,site_level_range_board,$B55,date_range_board,D$43)/SUMIFS(All_Attendances,site_level_range_board,$B55,date_range_board,D$43),"0.0%")),"")</f>
        <v>135</v>
      </c>
      <c r="E55" s="101">
        <f ca="1">IFERROR(IF(LEFT(Lookups!$L$5,6)="Number",SUMIFS(Comparison_Lookup,site_level_range_board,$B55,date_range_board,E$43),TEXT(SUMIFS(Comparison_Lookup,site_level_range_board,$B55,date_range_board,E$43)/SUMIFS(All_Attendances,site_level_range_board,$B55,date_range_board,E$43),"0.0%")),"")</f>
        <v>151</v>
      </c>
      <c r="F55" s="101">
        <f ca="1">IFERROR(IF(LEFT(Lookups!$L$5,6)="Number",SUMIFS(Comparison_Lookup,site_level_range_board,$B55,date_range_board,F$43),TEXT(SUMIFS(Comparison_Lookup,site_level_range_board,$B55,date_range_board,F$43)/SUMIFS(All_Attendances,site_level_range_board,$B55,date_range_board,F$43),"0.0%")),"")</f>
        <v>154</v>
      </c>
      <c r="G55" s="101">
        <f ca="1">IFERROR(IF(LEFT(Lookups!$L$5,6)="Number",SUMIFS(Comparison_Lookup,site_level_range_board,$B55,date_range_board,G$43),TEXT(SUMIFS(Comparison_Lookup,site_level_range_board,$B55,date_range_board,G$43)/SUMIFS(All_Attendances,site_level_range_board,$B55,date_range_board,G$43),"0.0%")),"")</f>
        <v>138</v>
      </c>
      <c r="H55" s="101">
        <f ca="1">IFERROR(IF(LEFT(Lookups!$L$5,6)="Number",SUMIFS(Comparison_Lookup,site_level_range_board,$B55,date_range_board,H$43),TEXT(SUMIFS(Comparison_Lookup,site_level_range_board,$B55,date_range_board,H$43)/SUMIFS(All_Attendances,site_level_range_board,$B55,date_range_board,H$43),"0.0%")),"")</f>
        <v>163</v>
      </c>
      <c r="I55" s="101">
        <f ca="1">IFERROR(IF(LEFT(Lookups!$L$5,6)="Number",SUMIFS(Comparison_Lookup,site_level_range_board,$B55,date_range_board,I$43),TEXT(SUMIFS(Comparison_Lookup,site_level_range_board,$B55,date_range_board,I$43)/SUMIFS(All_Attendances,site_level_range_board,$B55,date_range_board,I$43),"0.0%")),"")</f>
        <v>156</v>
      </c>
      <c r="J55" s="101">
        <f ca="1">IFERROR(IF(LEFT(Lookups!$L$5,6)="Number",SUMIFS(Comparison_Lookup,site_level_range_board,$B55,date_range_board,J$43),TEXT(SUMIFS(Comparison_Lookup,site_level_range_board,$B55,date_range_board,J$43)/SUMIFS(All_Attendances,site_level_range_board,$B55,date_range_board,J$43),"0.0%")),"")</f>
        <v>161</v>
      </c>
      <c r="K55" s="101">
        <f ca="1">IFERROR(IF(LEFT(Lookups!$L$5,6)="Number",SUMIFS(Comparison_Lookup,site_level_range_board,$B55,date_range_board,K$43),TEXT(SUMIFS(Comparison_Lookup,site_level_range_board,$B55,date_range_board,K$43)/SUMIFS(All_Attendances,site_level_range_board,$B55,date_range_board,K$43),"0.0%")),"")</f>
        <v>177</v>
      </c>
      <c r="L55" s="101">
        <f ca="1">IFERROR(IF(LEFT(Lookups!$L$5,6)="Number",SUMIFS(Comparison_Lookup,site_level_range_board,$B55,date_range_board,L$43),TEXT(SUMIFS(Comparison_Lookup,site_level_range_board,$B55,date_range_board,L$43)/SUMIFS(All_Attendances,site_level_range_board,$B55,date_range_board,L$43),"0.0%")),"")</f>
        <v>168</v>
      </c>
      <c r="M55" s="101">
        <f ca="1">IFERROR(IF(LEFT(Lookups!$L$5,6)="Number",SUMIFS(Comparison_Lookup,site_level_range_board,$B55,date_range_board,M$43),TEXT(SUMIFS(Comparison_Lookup,site_level_range_board,$B55,date_range_board,M$43)/SUMIFS(All_Attendances,site_level_range_board,$B55,date_range_board,M$43),"0.0%")),"")</f>
        <v>139</v>
      </c>
      <c r="N55" s="101">
        <f ca="1">IFERROR(IF(LEFT(Lookups!$L$5,6)="Number",SUMIFS(Comparison_Lookup,site_level_range_board,$B55,date_range_board,N$43),TEXT(SUMIFS(Comparison_Lookup,site_level_range_board,$B55,date_range_board,N$43)/SUMIFS(All_Attendances,site_level_range_board,$B55,date_range_board,N$43),"0.0%")),"")</f>
        <v>157</v>
      </c>
    </row>
    <row r="56" spans="2:14" ht="15" customHeight="1">
      <c r="B56" s="60" t="s">
        <v>136</v>
      </c>
      <c r="C56" s="90">
        <f ca="1">IFERROR(IF(LEFT(Lookups!$L$5,6)="Number",SUMIFS(Comparison_Lookup,site_level_range_board,$B56,date_range_board,C$43),TEXT(SUMIFS(Comparison_Lookup,site_level_range_board,$B56,date_range_board,C$43)/SUMIFS(All_Attendances,site_level_range_board,$B56,date_range_board,C$43),"0.0%")),"")</f>
        <v>1450</v>
      </c>
      <c r="D56" s="101">
        <f ca="1">IFERROR(IF(LEFT(Lookups!$L$5,6)="Number",SUMIFS(Comparison_Lookup,site_level_range_board,$B56,date_range_board,D$43),TEXT(SUMIFS(Comparison_Lookup,site_level_range_board,$B56,date_range_board,D$43)/SUMIFS(All_Attendances,site_level_range_board,$B56,date_range_board,D$43),"0.0%")),"")</f>
        <v>1371</v>
      </c>
      <c r="E56" s="101">
        <f ca="1">IFERROR(IF(LEFT(Lookups!$L$5,6)="Number",SUMIFS(Comparison_Lookup,site_level_range_board,$B56,date_range_board,E$43),TEXT(SUMIFS(Comparison_Lookup,site_level_range_board,$B56,date_range_board,E$43)/SUMIFS(All_Attendances,site_level_range_board,$B56,date_range_board,E$43),"0.0%")),"")</f>
        <v>1562</v>
      </c>
      <c r="F56" s="101">
        <f ca="1">IFERROR(IF(LEFT(Lookups!$L$5,6)="Number",SUMIFS(Comparison_Lookup,site_level_range_board,$B56,date_range_board,F$43),TEXT(SUMIFS(Comparison_Lookup,site_level_range_board,$B56,date_range_board,F$43)/SUMIFS(All_Attendances,site_level_range_board,$B56,date_range_board,F$43),"0.0%")),"")</f>
        <v>1494</v>
      </c>
      <c r="G56" s="101">
        <f ca="1">IFERROR(IF(LEFT(Lookups!$L$5,6)="Number",SUMIFS(Comparison_Lookup,site_level_range_board,$B56,date_range_board,G$43),TEXT(SUMIFS(Comparison_Lookup,site_level_range_board,$B56,date_range_board,G$43)/SUMIFS(All_Attendances,site_level_range_board,$B56,date_range_board,G$43),"0.0%")),"")</f>
        <v>1456</v>
      </c>
      <c r="H56" s="101">
        <f ca="1">IFERROR(IF(LEFT(Lookups!$L$5,6)="Number",SUMIFS(Comparison_Lookup,site_level_range_board,$B56,date_range_board,H$43),TEXT(SUMIFS(Comparison_Lookup,site_level_range_board,$B56,date_range_board,H$43)/SUMIFS(All_Attendances,site_level_range_board,$B56,date_range_board,H$43),"0.0%")),"")</f>
        <v>1432</v>
      </c>
      <c r="I56" s="101">
        <f ca="1">IFERROR(IF(LEFT(Lookups!$L$5,6)="Number",SUMIFS(Comparison_Lookup,site_level_range_board,$B56,date_range_board,I$43),TEXT(SUMIFS(Comparison_Lookup,site_level_range_board,$B56,date_range_board,I$43)/SUMIFS(All_Attendances,site_level_range_board,$B56,date_range_board,I$43),"0.0%")),"")</f>
        <v>1619</v>
      </c>
      <c r="J56" s="101">
        <f ca="1">IFERROR(IF(LEFT(Lookups!$L$5,6)="Number",SUMIFS(Comparison_Lookup,site_level_range_board,$B56,date_range_board,J$43),TEXT(SUMIFS(Comparison_Lookup,site_level_range_board,$B56,date_range_board,J$43)/SUMIFS(All_Attendances,site_level_range_board,$B56,date_range_board,J$43),"0.0%")),"")</f>
        <v>1493</v>
      </c>
      <c r="K56" s="101">
        <f ca="1">IFERROR(IF(LEFT(Lookups!$L$5,6)="Number",SUMIFS(Comparison_Lookup,site_level_range_board,$B56,date_range_board,K$43),TEXT(SUMIFS(Comparison_Lookup,site_level_range_board,$B56,date_range_board,K$43)/SUMIFS(All_Attendances,site_level_range_board,$B56,date_range_board,K$43),"0.0%")),"")</f>
        <v>1364</v>
      </c>
      <c r="L56" s="101">
        <f ca="1">IFERROR(IF(LEFT(Lookups!$L$5,6)="Number",SUMIFS(Comparison_Lookup,site_level_range_board,$B56,date_range_board,L$43),TEXT(SUMIFS(Comparison_Lookup,site_level_range_board,$B56,date_range_board,L$43)/SUMIFS(All_Attendances,site_level_range_board,$B56,date_range_board,L$43),"0.0%")),"")</f>
        <v>1458</v>
      </c>
      <c r="M56" s="101">
        <f ca="1">IFERROR(IF(LEFT(Lookups!$L$5,6)="Number",SUMIFS(Comparison_Lookup,site_level_range_board,$B56,date_range_board,M$43),TEXT(SUMIFS(Comparison_Lookup,site_level_range_board,$B56,date_range_board,M$43)/SUMIFS(All_Attendances,site_level_range_board,$B56,date_range_board,M$43),"0.0%")),"")</f>
        <v>1437</v>
      </c>
      <c r="N56" s="101">
        <f ca="1">IFERROR(IF(LEFT(Lookups!$L$5,6)="Number",SUMIFS(Comparison_Lookup,site_level_range_board,$B56,date_range_board,N$43),TEXT(SUMIFS(Comparison_Lookup,site_level_range_board,$B56,date_range_board,N$43)/SUMIFS(All_Attendances,site_level_range_board,$B56,date_range_board,N$43),"0.0%")),"")</f>
        <v>1323</v>
      </c>
    </row>
    <row r="57" spans="2:14" ht="15" customHeight="1" thickBot="1">
      <c r="B57" s="61" t="s">
        <v>139</v>
      </c>
      <c r="C57" s="91">
        <f ca="1">IFERROR(IF(LEFT(Lookups!$L$5,6)="Number",SUMIFS(Comparison_Lookup,site_level_range_board,$B57,date_range_board,C$43),TEXT(SUMIFS(Comparison_Lookup,site_level_range_board,$B57,date_range_board,C$43)/SUMIFS(All_Attendances,site_level_range_board,$B57,date_range_board,C$43),"0.0%")),"")</f>
        <v>119</v>
      </c>
      <c r="D57" s="71">
        <f ca="1">IFERROR(IF(LEFT(Lookups!$L$5,6)="Number",SUMIFS(Comparison_Lookup,site_level_range_board,$B57,date_range_board,D$43),TEXT(SUMIFS(Comparison_Lookup,site_level_range_board,$B57,date_range_board,D$43)/SUMIFS(All_Attendances,site_level_range_board,$B57,date_range_board,D$43),"0.0%")),"")</f>
        <v>112</v>
      </c>
      <c r="E57" s="71">
        <f ca="1">IFERROR(IF(LEFT(Lookups!$L$5,6)="Number",SUMIFS(Comparison_Lookup,site_level_range_board,$B57,date_range_board,E$43),TEXT(SUMIFS(Comparison_Lookup,site_level_range_board,$B57,date_range_board,E$43)/SUMIFS(All_Attendances,site_level_range_board,$B57,date_range_board,E$43),"0.0%")),"")</f>
        <v>104</v>
      </c>
      <c r="F57" s="71">
        <f ca="1">IFERROR(IF(LEFT(Lookups!$L$5,6)="Number",SUMIFS(Comparison_Lookup,site_level_range_board,$B57,date_range_board,F$43),TEXT(SUMIFS(Comparison_Lookup,site_level_range_board,$B57,date_range_board,F$43)/SUMIFS(All_Attendances,site_level_range_board,$B57,date_range_board,F$43),"0.0%")),"")</f>
        <v>149</v>
      </c>
      <c r="G57" s="71">
        <f ca="1">IFERROR(IF(LEFT(Lookups!$L$5,6)="Number",SUMIFS(Comparison_Lookup,site_level_range_board,$B57,date_range_board,G$43),TEXT(SUMIFS(Comparison_Lookup,site_level_range_board,$B57,date_range_board,G$43)/SUMIFS(All_Attendances,site_level_range_board,$B57,date_range_board,G$43),"0.0%")),"")</f>
        <v>112</v>
      </c>
      <c r="H57" s="71">
        <f ca="1">IFERROR(IF(LEFT(Lookups!$L$5,6)="Number",SUMIFS(Comparison_Lookup,site_level_range_board,$B57,date_range_board,H$43),TEXT(SUMIFS(Comparison_Lookup,site_level_range_board,$B57,date_range_board,H$43)/SUMIFS(All_Attendances,site_level_range_board,$B57,date_range_board,H$43),"0.0%")),"")</f>
        <v>134</v>
      </c>
      <c r="I57" s="71">
        <f ca="1">IFERROR(IF(LEFT(Lookups!$L$5,6)="Number",SUMIFS(Comparison_Lookup,site_level_range_board,$B57,date_range_board,I$43),TEXT(SUMIFS(Comparison_Lookup,site_level_range_board,$B57,date_range_board,I$43)/SUMIFS(All_Attendances,site_level_range_board,$B57,date_range_board,I$43),"0.0%")),"")</f>
        <v>166</v>
      </c>
      <c r="J57" s="71">
        <f ca="1">IFERROR(IF(LEFT(Lookups!$L$5,6)="Number",SUMIFS(Comparison_Lookup,site_level_range_board,$B57,date_range_board,J$43),TEXT(SUMIFS(Comparison_Lookup,site_level_range_board,$B57,date_range_board,J$43)/SUMIFS(All_Attendances,site_level_range_board,$B57,date_range_board,J$43),"0.0%")),"")</f>
        <v>153</v>
      </c>
      <c r="K57" s="71">
        <f ca="1">IFERROR(IF(LEFT(Lookups!$L$5,6)="Number",SUMIFS(Comparison_Lookup,site_level_range_board,$B57,date_range_board,K$43),TEXT(SUMIFS(Comparison_Lookup,site_level_range_board,$B57,date_range_board,K$43)/SUMIFS(All_Attendances,site_level_range_board,$B57,date_range_board,K$43),"0.0%")),"")</f>
        <v>135</v>
      </c>
      <c r="L57" s="71">
        <f ca="1">IFERROR(IF(LEFT(Lookups!$L$5,6)="Number",SUMIFS(Comparison_Lookup,site_level_range_board,$B57,date_range_board,L$43),TEXT(SUMIFS(Comparison_Lookup,site_level_range_board,$B57,date_range_board,L$43)/SUMIFS(All_Attendances,site_level_range_board,$B57,date_range_board,L$43),"0.0%")),"")</f>
        <v>139</v>
      </c>
      <c r="M57" s="71">
        <f ca="1">IFERROR(IF(LEFT(Lookups!$L$5,6)="Number",SUMIFS(Comparison_Lookup,site_level_range_board,$B57,date_range_board,M$43),TEXT(SUMIFS(Comparison_Lookup,site_level_range_board,$B57,date_range_board,M$43)/SUMIFS(All_Attendances,site_level_range_board,$B57,date_range_board,M$43),"0.0%")),"")</f>
        <v>135</v>
      </c>
      <c r="N57" s="71">
        <f ca="1">IFERROR(IF(LEFT(Lookups!$L$5,6)="Number",SUMIFS(Comparison_Lookup,site_level_range_board,$B57,date_range_board,N$43),TEXT(SUMIFS(Comparison_Lookup,site_level_range_board,$B57,date_range_board,N$43)/SUMIFS(All_Attendances,site_level_range_board,$B57,date_range_board,N$43),"0.0%")),"")</f>
        <v>146</v>
      </c>
    </row>
    <row r="58" spans="2:14" ht="15" customHeight="1" thickBot="1">
      <c r="B58" s="62" t="s">
        <v>143</v>
      </c>
      <c r="C58" s="89">
        <f ca="1">IFERROR(IF(LEFT(Lookups!$L$5,6)="Number",SUMIFS(Comparison_Lookup,date_range_board,C$43),TEXT(SUMIFS(Comparison_Lookup,date_range_board,C$43)/SUMIFS(All_Attendances,date_range_board,C$43),"0.0%")),"")</f>
        <v>26685</v>
      </c>
      <c r="D58" s="89">
        <f ca="1">IFERROR(IF(LEFT(Lookups!$L$5,6)="Number",SUMIFS(Comparison_Lookup,date_range_board,D$43),TEXT(SUMIFS(Comparison_Lookup,date_range_board,D$43)/SUMIFS(All_Attendances,date_range_board,D$43),"0.0%")),"")</f>
        <v>25631</v>
      </c>
      <c r="E58" s="89">
        <f ca="1">IFERROR(IF(LEFT(Lookups!$L$5,6)="Number",SUMIFS(Comparison_Lookup,date_range_board,E$43),TEXT(SUMIFS(Comparison_Lookup,date_range_board,E$43)/SUMIFS(All_Attendances,date_range_board,E$43),"0.0%")),"")</f>
        <v>26933</v>
      </c>
      <c r="F58" s="89">
        <f ca="1">IFERROR(IF(LEFT(Lookups!$L$5,6)="Number",SUMIFS(Comparison_Lookup,date_range_board,F$43),TEXT(SUMIFS(Comparison_Lookup,date_range_board,F$43)/SUMIFS(All_Attendances,date_range_board,F$43),"0.0%")),"")</f>
        <v>27736</v>
      </c>
      <c r="G58" s="89">
        <f ca="1">IFERROR(IF(LEFT(Lookups!$L$5,6)="Number",SUMIFS(Comparison_Lookup,date_range_board,G$43),TEXT(SUMIFS(Comparison_Lookup,date_range_board,G$43)/SUMIFS(All_Attendances,date_range_board,G$43),"0.0%")),"")</f>
        <v>26581</v>
      </c>
      <c r="H58" s="89">
        <f ca="1">IFERROR(IF(LEFT(Lookups!$L$5,6)="Number",SUMIFS(Comparison_Lookup,date_range_board,H$43),TEXT(SUMIFS(Comparison_Lookup,date_range_board,H$43)/SUMIFS(All_Attendances,date_range_board,H$43),"0.0%")),"")</f>
        <v>27023</v>
      </c>
      <c r="I58" s="89">
        <f ca="1">IFERROR(IF(LEFT(Lookups!$L$5,6)="Number",SUMIFS(Comparison_Lookup,date_range_board,I$43),TEXT(SUMIFS(Comparison_Lookup,date_range_board,I$43)/SUMIFS(All_Attendances,date_range_board,I$43),"0.0%")),"")</f>
        <v>28095</v>
      </c>
      <c r="J58" s="89">
        <f ca="1">IFERROR(IF(LEFT(Lookups!$L$5,6)="Number",SUMIFS(Comparison_Lookup,date_range_board,J$43),TEXT(SUMIFS(Comparison_Lookup,date_range_board,J$43)/SUMIFS(All_Attendances,date_range_board,J$43),"0.0%")),"")</f>
        <v>27502</v>
      </c>
      <c r="K58" s="89">
        <f ca="1">IFERROR(IF(LEFT(Lookups!$L$5,6)="Number",SUMIFS(Comparison_Lookup,date_range_board,K$43),TEXT(SUMIFS(Comparison_Lookup,date_range_board,K$43)/SUMIFS(All_Attendances,date_range_board,K$43),"0.0%")),"")</f>
        <v>25556</v>
      </c>
      <c r="L58" s="89">
        <f ca="1">IFERROR(IF(LEFT(Lookups!$L$5,6)="Number",SUMIFS(Comparison_Lookup,date_range_board,L$43),TEXT(SUMIFS(Comparison_Lookup,date_range_board,L$43)/SUMIFS(All_Attendances,date_range_board,L$43),"0.0%")),"")</f>
        <v>26110</v>
      </c>
      <c r="M58" s="89">
        <f ca="1">IFERROR(IF(LEFT(Lookups!$L$5,6)="Number",SUMIFS(Comparison_Lookup,date_range_board,M$43),TEXT(SUMIFS(Comparison_Lookup,date_range_board,M$43)/SUMIFS(All_Attendances,date_range_board,M$43),"0.0%")),"")</f>
        <v>24730</v>
      </c>
      <c r="N58" s="92">
        <f ca="1">IFERROR(IF(LEFT(Lookups!$L$5,6)="Number",SUMIFS(Comparison_Lookup,date_range_board,N$43),TEXT(SUMIFS(Comparison_Lookup,date_range_board,N$43)/SUMIFS(All_Attendances,date_range_board,N$43),"0.0%")),"")</f>
        <v>24095</v>
      </c>
    </row>
    <row r="59" spans="2:14" ht="21.95" customHeight="1" thickBot="1">
      <c r="B59" s="133" t="s">
        <v>221</v>
      </c>
      <c r="C59" s="134">
        <f t="shared" ref="C59" si="29">INT((C60-DATE(YEAR(C60-WEEKDAY(C60-1)+4),1,3)+WEEKDAY(DATE(YEAR(C60-WEEKDAY(C60-1)+4),1,3))+5)/7)</f>
        <v>4</v>
      </c>
      <c r="D59" s="134">
        <f t="shared" ref="D59" si="30">INT((D60-DATE(YEAR(D60-WEEKDAY(D60-1)+4),1,3)+WEEKDAY(DATE(YEAR(D60-WEEKDAY(D60-1)+4),1,3))+5)/7)</f>
        <v>5</v>
      </c>
      <c r="E59" s="134">
        <f t="shared" ref="E59" si="31">INT((E60-DATE(YEAR(E60-WEEKDAY(E60-1)+4),1,3)+WEEKDAY(DATE(YEAR(E60-WEEKDAY(E60-1)+4),1,3))+5)/7)</f>
        <v>6</v>
      </c>
      <c r="F59" s="134">
        <f t="shared" ref="F59" si="32">INT((F60-DATE(YEAR(F60-WEEKDAY(F60-1)+4),1,3)+WEEKDAY(DATE(YEAR(F60-WEEKDAY(F60-1)+4),1,3))+5)/7)</f>
        <v>7</v>
      </c>
      <c r="G59" s="134">
        <f t="shared" ref="G59" si="33">INT((G60-DATE(YEAR(G60-WEEKDAY(G60-1)+4),1,3)+WEEKDAY(DATE(YEAR(G60-WEEKDAY(G60-1)+4),1,3))+5)/7)</f>
        <v>8</v>
      </c>
      <c r="H59" s="134">
        <f t="shared" ref="H59" si="34">INT((H60-DATE(YEAR(H60-WEEKDAY(H60-1)+4),1,3)+WEEKDAY(DATE(YEAR(H60-WEEKDAY(H60-1)+4),1,3))+5)/7)</f>
        <v>9</v>
      </c>
      <c r="I59" s="134">
        <f t="shared" ref="I59" si="35">INT((I60-DATE(YEAR(I60-WEEKDAY(I60-1)+4),1,3)+WEEKDAY(DATE(YEAR(I60-WEEKDAY(I60-1)+4),1,3))+5)/7)</f>
        <v>10</v>
      </c>
      <c r="J59" s="134">
        <f t="shared" ref="J59" si="36">INT((J60-DATE(YEAR(J60-WEEKDAY(J60-1)+4),1,3)+WEEKDAY(DATE(YEAR(J60-WEEKDAY(J60-1)+4),1,3))+5)/7)</f>
        <v>11</v>
      </c>
      <c r="K59" s="134">
        <f t="shared" ref="K59" si="37">INT((K60-DATE(YEAR(K60-WEEKDAY(K60-1)+4),1,3)+WEEKDAY(DATE(YEAR(K60-WEEKDAY(K60-1)+4),1,3))+5)/7)</f>
        <v>12</v>
      </c>
      <c r="L59" s="134">
        <f t="shared" ref="L59" si="38">INT((L60-DATE(YEAR(L60-WEEKDAY(L60-1)+4),1,3)+WEEKDAY(DATE(YEAR(L60-WEEKDAY(L60-1)+4),1,3))+5)/7)</f>
        <v>13</v>
      </c>
      <c r="M59" s="134">
        <f t="shared" ref="M59" si="39">INT((M60-DATE(YEAR(M60-WEEKDAY(M60-1)+4),1,3)+WEEKDAY(DATE(YEAR(M60-WEEKDAY(M60-1)+4),1,3))+5)/7)</f>
        <v>14</v>
      </c>
      <c r="N59" s="134">
        <f t="shared" ref="N59" si="40">INT((N60-DATE(YEAR(N60-WEEKDAY(N60-1)+4),1,3)+WEEKDAY(DATE(YEAR(N60-WEEKDAY(N60-1)+4),1,3))+5)/7)</f>
        <v>15</v>
      </c>
    </row>
    <row r="60" spans="2:14" ht="15.75" thickBot="1">
      <c r="B60" s="58" t="s">
        <v>182</v>
      </c>
      <c r="C60" s="105">
        <f>N77+7</f>
        <v>42400</v>
      </c>
      <c r="D60" s="105">
        <f>C60+7</f>
        <v>42407</v>
      </c>
      <c r="E60" s="105">
        <f t="shared" ref="E60:N60" si="41">D60+7</f>
        <v>42414</v>
      </c>
      <c r="F60" s="105">
        <f t="shared" si="41"/>
        <v>42421</v>
      </c>
      <c r="G60" s="105">
        <f t="shared" si="41"/>
        <v>42428</v>
      </c>
      <c r="H60" s="105">
        <f t="shared" si="41"/>
        <v>42435</v>
      </c>
      <c r="I60" s="105">
        <f t="shared" si="41"/>
        <v>42442</v>
      </c>
      <c r="J60" s="105">
        <f t="shared" si="41"/>
        <v>42449</v>
      </c>
      <c r="K60" s="105">
        <f t="shared" si="41"/>
        <v>42456</v>
      </c>
      <c r="L60" s="105">
        <f t="shared" si="41"/>
        <v>42463</v>
      </c>
      <c r="M60" s="105">
        <f t="shared" si="41"/>
        <v>42470</v>
      </c>
      <c r="N60" s="105">
        <f t="shared" si="41"/>
        <v>42477</v>
      </c>
    </row>
    <row r="61" spans="2:14" ht="12" customHeight="1">
      <c r="B61" s="59" t="s">
        <v>121</v>
      </c>
      <c r="C61" s="97">
        <f ca="1">IFERROR(IF(LEFT(Lookups!$L$5,6)="Number",SUMIFS(Comparison_Lookup,site_level_range_board,$B61,date_range_board,C$60),TEXT(SUMIFS(Comparison_Lookup,site_level_range_board,$B61,date_range_board,C$60)/SUMIFS(All_Attendances,site_level_range_board,$B61,date_range_board,C$60),"0.0%")),"")</f>
        <v>2256</v>
      </c>
      <c r="D61" s="88">
        <f ca="1">IFERROR(IF(LEFT(Lookups!$L$5,6)="Number",SUMIFS(Comparison_Lookup,site_level_range_board,$B61,date_range_board,D$60),TEXT(SUMIFS(Comparison_Lookup,site_level_range_board,$B61,date_range_board,D$60)/SUMIFS(All_Attendances,site_level_range_board,$B61,date_range_board,D$60),"0.0%")),"")</f>
        <v>2310</v>
      </c>
      <c r="E61" s="88">
        <f ca="1">IFERROR(IF(LEFT(Lookups!$L$5,6)="Number",SUMIFS(Comparison_Lookup,site_level_range_board,$B61,date_range_board,E$60),TEXT(SUMIFS(Comparison_Lookup,site_level_range_board,$B61,date_range_board,E$60)/SUMIFS(All_Attendances,site_level_range_board,$B61,date_range_board,E$60),"0.0%")),"")</f>
        <v>2267</v>
      </c>
      <c r="F61" s="88">
        <f ca="1">IFERROR(IF(LEFT(Lookups!$L$5,6)="Number",SUMIFS(Comparison_Lookup,site_level_range_board,$B61,date_range_board,F$60),TEXT(SUMIFS(Comparison_Lookup,site_level_range_board,$B61,date_range_board,F$60)/SUMIFS(All_Attendances,site_level_range_board,$B61,date_range_board,F$60),"0.0%")),"")</f>
        <v>2314</v>
      </c>
      <c r="G61" s="88">
        <f ca="1">IFERROR(IF(LEFT(Lookups!$L$5,6)="Number",SUMIFS(Comparison_Lookup,site_level_range_board,$B61,date_range_board,G$60),TEXT(SUMIFS(Comparison_Lookup,site_level_range_board,$B61,date_range_board,G$60)/SUMIFS(All_Attendances,site_level_range_board,$B61,date_range_board,G$60),"0.0%")),"")</f>
        <v>2312</v>
      </c>
      <c r="H61" s="88">
        <f ca="1">IFERROR(IF(LEFT(Lookups!$L$5,6)="Number",SUMIFS(Comparison_Lookup,site_level_range_board,$B61,date_range_board,H$60),TEXT(SUMIFS(Comparison_Lookup,site_level_range_board,$B61,date_range_board,H$60)/SUMIFS(All_Attendances,site_level_range_board,$B61,date_range_board,H$60),"0.0%")),"")</f>
        <v>2351</v>
      </c>
      <c r="I61" s="88">
        <f ca="1">IFERROR(IF(LEFT(Lookups!$L$5,6)="Number",SUMIFS(Comparison_Lookup,site_level_range_board,$B61,date_range_board,I$60),TEXT(SUMIFS(Comparison_Lookup,site_level_range_board,$B61,date_range_board,I$60)/SUMIFS(All_Attendances,site_level_range_board,$B61,date_range_board,I$60),"0.0%")),"")</f>
        <v>2495</v>
      </c>
      <c r="J61" s="88">
        <f ca="1">IFERROR(IF(LEFT(Lookups!$L$5,6)="Number",SUMIFS(Comparison_Lookup,site_level_range_board,$B61,date_range_board,J$60),TEXT(SUMIFS(Comparison_Lookup,site_level_range_board,$B61,date_range_board,J$60)/SUMIFS(All_Attendances,site_level_range_board,$B61,date_range_board,J$60),"0.0%")),"")</f>
        <v>2568</v>
      </c>
      <c r="K61" s="88">
        <f ca="1">IFERROR(IF(LEFT(Lookups!$L$5,6)="Number",SUMIFS(Comparison_Lookup,site_level_range_board,$B61,date_range_board,K$60),TEXT(SUMIFS(Comparison_Lookup,site_level_range_board,$B61,date_range_board,K$60)/SUMIFS(All_Attendances,site_level_range_board,$B61,date_range_board,K$60),"0.0%")),"")</f>
        <v>2536</v>
      </c>
      <c r="L61" s="88">
        <f ca="1">IFERROR(IF(LEFT(Lookups!$L$5,6)="Number",SUMIFS(Comparison_Lookup,site_level_range_board,$B61,date_range_board,L$60),TEXT(SUMIFS(Comparison_Lookup,site_level_range_board,$B61,date_range_board,L$60)/SUMIFS(All_Attendances,site_level_range_board,$B61,date_range_board,L$60),"0.0%")),"")</f>
        <v>2550</v>
      </c>
      <c r="M61" s="88">
        <f ca="1">IFERROR(IF(LEFT(Lookups!$L$5,6)="Number",SUMIFS(Comparison_Lookup,site_level_range_board,$B61,date_range_board,M$60),TEXT(SUMIFS(Comparison_Lookup,site_level_range_board,$B61,date_range_board,M$60)/SUMIFS(All_Attendances,site_level_range_board,$B61,date_range_board,M$60),"0.0%")),"")</f>
        <v>2362</v>
      </c>
      <c r="N61" s="88">
        <f ca="1">IFERROR(IF(LEFT(Lookups!$L$5,6)="Number",SUMIFS(Comparison_Lookup,site_level_range_board,$B61,date_range_board,N$60),TEXT(SUMIFS(Comparison_Lookup,site_level_range_board,$B61,date_range_board,N$60)/SUMIFS(All_Attendances,site_level_range_board,$B61,date_range_board,N$60),"0.0%")),"")</f>
        <v>2285</v>
      </c>
    </row>
    <row r="62" spans="2:14">
      <c r="B62" s="60" t="s">
        <v>70</v>
      </c>
      <c r="C62" s="90">
        <f ca="1">IFERROR(IF(LEFT(Lookups!$L$5,6)="Number",SUMIFS(Comparison_Lookup,site_level_range_board,$B62,date_range_board,C$60),TEXT(SUMIFS(Comparison_Lookup,site_level_range_board,$B62,date_range_board,C$60)/SUMIFS(All_Attendances,site_level_range_board,$B62,date_range_board,C$60),"0.0%")),"")</f>
        <v>454</v>
      </c>
      <c r="D62" s="101">
        <f ca="1">IFERROR(IF(LEFT(Lookups!$L$5,6)="Number",SUMIFS(Comparison_Lookup,site_level_range_board,$B62,date_range_board,D$60),TEXT(SUMIFS(Comparison_Lookup,site_level_range_board,$B62,date_range_board,D$60)/SUMIFS(All_Attendances,site_level_range_board,$B62,date_range_board,D$60),"0.0%")),"")</f>
        <v>427</v>
      </c>
      <c r="E62" s="101">
        <f ca="1">IFERROR(IF(LEFT(Lookups!$L$5,6)="Number",SUMIFS(Comparison_Lookup,site_level_range_board,$B62,date_range_board,E$60),TEXT(SUMIFS(Comparison_Lookup,site_level_range_board,$B62,date_range_board,E$60)/SUMIFS(All_Attendances,site_level_range_board,$B62,date_range_board,E$60),"0.0%")),"")</f>
        <v>493</v>
      </c>
      <c r="F62" s="101">
        <f ca="1">IFERROR(IF(LEFT(Lookups!$L$5,6)="Number",SUMIFS(Comparison_Lookup,site_level_range_board,$B62,date_range_board,F$60),TEXT(SUMIFS(Comparison_Lookup,site_level_range_board,$B62,date_range_board,F$60)/SUMIFS(All_Attendances,site_level_range_board,$B62,date_range_board,F$60),"0.0%")),"")</f>
        <v>451</v>
      </c>
      <c r="G62" s="101">
        <f ca="1">IFERROR(IF(LEFT(Lookups!$L$5,6)="Number",SUMIFS(Comparison_Lookup,site_level_range_board,$B62,date_range_board,G$60),TEXT(SUMIFS(Comparison_Lookup,site_level_range_board,$B62,date_range_board,G$60)/SUMIFS(All_Attendances,site_level_range_board,$B62,date_range_board,G$60),"0.0%")),"")</f>
        <v>538</v>
      </c>
      <c r="H62" s="101">
        <f ca="1">IFERROR(IF(LEFT(Lookups!$L$5,6)="Number",SUMIFS(Comparison_Lookup,site_level_range_board,$B62,date_range_board,H$60),TEXT(SUMIFS(Comparison_Lookup,site_level_range_board,$B62,date_range_board,H$60)/SUMIFS(All_Attendances,site_level_range_board,$B62,date_range_board,H$60),"0.0%")),"")</f>
        <v>554</v>
      </c>
      <c r="I62" s="101">
        <f ca="1">IFERROR(IF(LEFT(Lookups!$L$5,6)="Number",SUMIFS(Comparison_Lookup,site_level_range_board,$B62,date_range_board,I$60),TEXT(SUMIFS(Comparison_Lookup,site_level_range_board,$B62,date_range_board,I$60)/SUMIFS(All_Attendances,site_level_range_board,$B62,date_range_board,I$60),"0.0%")),"")</f>
        <v>582</v>
      </c>
      <c r="J62" s="101">
        <f ca="1">IFERROR(IF(LEFT(Lookups!$L$5,6)="Number",SUMIFS(Comparison_Lookup,site_level_range_board,$B62,date_range_board,J$60),TEXT(SUMIFS(Comparison_Lookup,site_level_range_board,$B62,date_range_board,J$60)/SUMIFS(All_Attendances,site_level_range_board,$B62,date_range_board,J$60),"0.0%")),"")</f>
        <v>578</v>
      </c>
      <c r="K62" s="101">
        <f ca="1">IFERROR(IF(LEFT(Lookups!$L$5,6)="Number",SUMIFS(Comparison_Lookup,site_level_range_board,$B62,date_range_board,K$60),TEXT(SUMIFS(Comparison_Lookup,site_level_range_board,$B62,date_range_board,K$60)/SUMIFS(All_Attendances,site_level_range_board,$B62,date_range_board,K$60),"0.0%")),"")</f>
        <v>628</v>
      </c>
      <c r="L62" s="101">
        <f ca="1">IFERROR(IF(LEFT(Lookups!$L$5,6)="Number",SUMIFS(Comparison_Lookup,site_level_range_board,$B62,date_range_board,L$60),TEXT(SUMIFS(Comparison_Lookup,site_level_range_board,$B62,date_range_board,L$60)/SUMIFS(All_Attendances,site_level_range_board,$B62,date_range_board,L$60),"0.0%")),"")</f>
        <v>623</v>
      </c>
      <c r="M62" s="101">
        <f ca="1">IFERROR(IF(LEFT(Lookups!$L$5,6)="Number",SUMIFS(Comparison_Lookup,site_level_range_board,$B62,date_range_board,M$60),TEXT(SUMIFS(Comparison_Lookup,site_level_range_board,$B62,date_range_board,M$60)/SUMIFS(All_Attendances,site_level_range_board,$B62,date_range_board,M$60),"0.0%")),"")</f>
        <v>557</v>
      </c>
      <c r="N62" s="101">
        <f ca="1">IFERROR(IF(LEFT(Lookups!$L$5,6)="Number",SUMIFS(Comparison_Lookup,site_level_range_board,$B62,date_range_board,N$60),TEXT(SUMIFS(Comparison_Lookup,site_level_range_board,$B62,date_range_board,N$60)/SUMIFS(All_Attendances,site_level_range_board,$B62,date_range_board,N$60),"0.0%")),"")</f>
        <v>512</v>
      </c>
    </row>
    <row r="63" spans="2:14">
      <c r="B63" s="60" t="s">
        <v>140</v>
      </c>
      <c r="C63" s="90">
        <f ca="1">IFERROR(IF(LEFT(Lookups!$L$5,6)="Number",SUMIFS(Comparison_Lookup,site_level_range_board,$B63,date_range_board,C$60),TEXT(SUMIFS(Comparison_Lookup,site_level_range_board,$B63,date_range_board,C$60)/SUMIFS(All_Attendances,site_level_range_board,$B63,date_range_board,C$60),"0.0%")),"")</f>
        <v>875</v>
      </c>
      <c r="D63" s="101">
        <f ca="1">IFERROR(IF(LEFT(Lookups!$L$5,6)="Number",SUMIFS(Comparison_Lookup,site_level_range_board,$B63,date_range_board,D$60),TEXT(SUMIFS(Comparison_Lookup,site_level_range_board,$B63,date_range_board,D$60)/SUMIFS(All_Attendances,site_level_range_board,$B63,date_range_board,D$60),"0.0%")),"")</f>
        <v>842</v>
      </c>
      <c r="E63" s="101">
        <f ca="1">IFERROR(IF(LEFT(Lookups!$L$5,6)="Number",SUMIFS(Comparison_Lookup,site_level_range_board,$B63,date_range_board,E$60),TEXT(SUMIFS(Comparison_Lookup,site_level_range_board,$B63,date_range_board,E$60)/SUMIFS(All_Attendances,site_level_range_board,$B63,date_range_board,E$60),"0.0%")),"")</f>
        <v>881</v>
      </c>
      <c r="F63" s="101">
        <f ca="1">IFERROR(IF(LEFT(Lookups!$L$5,6)="Number",SUMIFS(Comparison_Lookup,site_level_range_board,$B63,date_range_board,F$60),TEXT(SUMIFS(Comparison_Lookup,site_level_range_board,$B63,date_range_board,F$60)/SUMIFS(All_Attendances,site_level_range_board,$B63,date_range_board,F$60),"0.0%")),"")</f>
        <v>855</v>
      </c>
      <c r="G63" s="101">
        <f ca="1">IFERROR(IF(LEFT(Lookups!$L$5,6)="Number",SUMIFS(Comparison_Lookup,site_level_range_board,$B63,date_range_board,G$60),TEXT(SUMIFS(Comparison_Lookup,site_level_range_board,$B63,date_range_board,G$60)/SUMIFS(All_Attendances,site_level_range_board,$B63,date_range_board,G$60),"0.0%")),"")</f>
        <v>892</v>
      </c>
      <c r="H63" s="101">
        <f ca="1">IFERROR(IF(LEFT(Lookups!$L$5,6)="Number",SUMIFS(Comparison_Lookup,site_level_range_board,$B63,date_range_board,H$60),TEXT(SUMIFS(Comparison_Lookup,site_level_range_board,$B63,date_range_board,H$60)/SUMIFS(All_Attendances,site_level_range_board,$B63,date_range_board,H$60),"0.0%")),"")</f>
        <v>955</v>
      </c>
      <c r="I63" s="101">
        <f ca="1">IFERROR(IF(LEFT(Lookups!$L$5,6)="Number",SUMIFS(Comparison_Lookup,site_level_range_board,$B63,date_range_board,I$60),TEXT(SUMIFS(Comparison_Lookup,site_level_range_board,$B63,date_range_board,I$60)/SUMIFS(All_Attendances,site_level_range_board,$B63,date_range_board,I$60),"0.0%")),"")</f>
        <v>990</v>
      </c>
      <c r="J63" s="101">
        <f ca="1">IFERROR(IF(LEFT(Lookups!$L$5,6)="Number",SUMIFS(Comparison_Lookup,site_level_range_board,$B63,date_range_board,J$60),TEXT(SUMIFS(Comparison_Lookup,site_level_range_board,$B63,date_range_board,J$60)/SUMIFS(All_Attendances,site_level_range_board,$B63,date_range_board,J$60),"0.0%")),"")</f>
        <v>990</v>
      </c>
      <c r="K63" s="101">
        <f ca="1">IFERROR(IF(LEFT(Lookups!$L$5,6)="Number",SUMIFS(Comparison_Lookup,site_level_range_board,$B63,date_range_board,K$60),TEXT(SUMIFS(Comparison_Lookup,site_level_range_board,$B63,date_range_board,K$60)/SUMIFS(All_Attendances,site_level_range_board,$B63,date_range_board,K$60),"0.0%")),"")</f>
        <v>977</v>
      </c>
      <c r="L63" s="101">
        <f ca="1">IFERROR(IF(LEFT(Lookups!$L$5,6)="Number",SUMIFS(Comparison_Lookup,site_level_range_board,$B63,date_range_board,L$60),TEXT(SUMIFS(Comparison_Lookup,site_level_range_board,$B63,date_range_board,L$60)/SUMIFS(All_Attendances,site_level_range_board,$B63,date_range_board,L$60),"0.0%")),"")</f>
        <v>957</v>
      </c>
      <c r="M63" s="101">
        <f ca="1">IFERROR(IF(LEFT(Lookups!$L$5,6)="Number",SUMIFS(Comparison_Lookup,site_level_range_board,$B63,date_range_board,M$60),TEXT(SUMIFS(Comparison_Lookup,site_level_range_board,$B63,date_range_board,M$60)/SUMIFS(All_Attendances,site_level_range_board,$B63,date_range_board,M$60),"0.0%")),"")</f>
        <v>919</v>
      </c>
      <c r="N63" s="101">
        <f ca="1">IFERROR(IF(LEFT(Lookups!$L$5,6)="Number",SUMIFS(Comparison_Lookup,site_level_range_board,$B63,date_range_board,N$60),TEXT(SUMIFS(Comparison_Lookup,site_level_range_board,$B63,date_range_board,N$60)/SUMIFS(All_Attendances,site_level_range_board,$B63,date_range_board,N$60),"0.0%")),"")</f>
        <v>921</v>
      </c>
    </row>
    <row r="64" spans="2:14">
      <c r="B64" s="60" t="s">
        <v>71</v>
      </c>
      <c r="C64" s="90">
        <f ca="1">IFERROR(IF(LEFT(Lookups!$L$5,6)="Number",SUMIFS(Comparison_Lookup,site_level_range_board,$B64,date_range_board,C$60),TEXT(SUMIFS(Comparison_Lookup,site_level_range_board,$B64,date_range_board,C$60)/SUMIFS(All_Attendances,site_level_range_board,$B64,date_range_board,C$60),"0.0%")),"")</f>
        <v>1234</v>
      </c>
      <c r="D64" s="101">
        <f ca="1">IFERROR(IF(LEFT(Lookups!$L$5,6)="Number",SUMIFS(Comparison_Lookup,site_level_range_board,$B64,date_range_board,D$60),TEXT(SUMIFS(Comparison_Lookup,site_level_range_board,$B64,date_range_board,D$60)/SUMIFS(All_Attendances,site_level_range_board,$B64,date_range_board,D$60),"0.0%")),"")</f>
        <v>1277</v>
      </c>
      <c r="E64" s="101">
        <f ca="1">IFERROR(IF(LEFT(Lookups!$L$5,6)="Number",SUMIFS(Comparison_Lookup,site_level_range_board,$B64,date_range_board,E$60),TEXT(SUMIFS(Comparison_Lookup,site_level_range_board,$B64,date_range_board,E$60)/SUMIFS(All_Attendances,site_level_range_board,$B64,date_range_board,E$60),"0.0%")),"")</f>
        <v>1134</v>
      </c>
      <c r="F64" s="101">
        <f ca="1">IFERROR(IF(LEFT(Lookups!$L$5,6)="Number",SUMIFS(Comparison_Lookup,site_level_range_board,$B64,date_range_board,F$60),TEXT(SUMIFS(Comparison_Lookup,site_level_range_board,$B64,date_range_board,F$60)/SUMIFS(All_Attendances,site_level_range_board,$B64,date_range_board,F$60),"0.0%")),"")</f>
        <v>1164</v>
      </c>
      <c r="G64" s="101">
        <f ca="1">IFERROR(IF(LEFT(Lookups!$L$5,6)="Number",SUMIFS(Comparison_Lookup,site_level_range_board,$B64,date_range_board,G$60),TEXT(SUMIFS(Comparison_Lookup,site_level_range_board,$B64,date_range_board,G$60)/SUMIFS(All_Attendances,site_level_range_board,$B64,date_range_board,G$60),"0.0%")),"")</f>
        <v>1263</v>
      </c>
      <c r="H64" s="101">
        <f ca="1">IFERROR(IF(LEFT(Lookups!$L$5,6)="Number",SUMIFS(Comparison_Lookup,site_level_range_board,$B64,date_range_board,H$60),TEXT(SUMIFS(Comparison_Lookup,site_level_range_board,$B64,date_range_board,H$60)/SUMIFS(All_Attendances,site_level_range_board,$B64,date_range_board,H$60),"0.0%")),"")</f>
        <v>1301</v>
      </c>
      <c r="I64" s="101">
        <f ca="1">IFERROR(IF(LEFT(Lookups!$L$5,6)="Number",SUMIFS(Comparison_Lookup,site_level_range_board,$B64,date_range_board,I$60),TEXT(SUMIFS(Comparison_Lookup,site_level_range_board,$B64,date_range_board,I$60)/SUMIFS(All_Attendances,site_level_range_board,$B64,date_range_board,I$60),"0.0%")),"")</f>
        <v>1247</v>
      </c>
      <c r="J64" s="101">
        <f ca="1">IFERROR(IF(LEFT(Lookups!$L$5,6)="Number",SUMIFS(Comparison_Lookup,site_level_range_board,$B64,date_range_board,J$60),TEXT(SUMIFS(Comparison_Lookup,site_level_range_board,$B64,date_range_board,J$60)/SUMIFS(All_Attendances,site_level_range_board,$B64,date_range_board,J$60),"0.0%")),"")</f>
        <v>1289</v>
      </c>
      <c r="K64" s="101">
        <f ca="1">IFERROR(IF(LEFT(Lookups!$L$5,6)="Number",SUMIFS(Comparison_Lookup,site_level_range_board,$B64,date_range_board,K$60),TEXT(SUMIFS(Comparison_Lookup,site_level_range_board,$B64,date_range_board,K$60)/SUMIFS(All_Attendances,site_level_range_board,$B64,date_range_board,K$60),"0.0%")),"")</f>
        <v>1289</v>
      </c>
      <c r="L64" s="101">
        <f ca="1">IFERROR(IF(LEFT(Lookups!$L$5,6)="Number",SUMIFS(Comparison_Lookup,site_level_range_board,$B64,date_range_board,L$60),TEXT(SUMIFS(Comparison_Lookup,site_level_range_board,$B64,date_range_board,L$60)/SUMIFS(All_Attendances,site_level_range_board,$B64,date_range_board,L$60),"0.0%")),"")</f>
        <v>1182</v>
      </c>
      <c r="M64" s="101">
        <f ca="1">IFERROR(IF(LEFT(Lookups!$L$5,6)="Number",SUMIFS(Comparison_Lookup,site_level_range_board,$B64,date_range_board,M$60),TEXT(SUMIFS(Comparison_Lookup,site_level_range_board,$B64,date_range_board,M$60)/SUMIFS(All_Attendances,site_level_range_board,$B64,date_range_board,M$60),"0.0%")),"")</f>
        <v>1156</v>
      </c>
      <c r="N64" s="101">
        <f ca="1">IFERROR(IF(LEFT(Lookups!$L$5,6)="Number",SUMIFS(Comparison_Lookup,site_level_range_board,$B64,date_range_board,N$60),TEXT(SUMIFS(Comparison_Lookup,site_level_range_board,$B64,date_range_board,N$60)/SUMIFS(All_Attendances,site_level_range_board,$B64,date_range_board,N$60),"0.0%")),"")</f>
        <v>1168</v>
      </c>
    </row>
    <row r="65" spans="2:14">
      <c r="B65" s="60" t="s">
        <v>69</v>
      </c>
      <c r="C65" s="90">
        <f ca="1">IFERROR(IF(LEFT(Lookups!$L$5,6)="Number",SUMIFS(Comparison_Lookup,site_level_range_board,$B65,date_range_board,C$60),TEXT(SUMIFS(Comparison_Lookup,site_level_range_board,$B65,date_range_board,C$60)/SUMIFS(All_Attendances,site_level_range_board,$B65,date_range_board,C$60),"0.0%")),"")</f>
        <v>1144</v>
      </c>
      <c r="D65" s="101">
        <f ca="1">IFERROR(IF(LEFT(Lookups!$L$5,6)="Number",SUMIFS(Comparison_Lookup,site_level_range_board,$B65,date_range_board,D$60),TEXT(SUMIFS(Comparison_Lookup,site_level_range_board,$B65,date_range_board,D$60)/SUMIFS(All_Attendances,site_level_range_board,$B65,date_range_board,D$60),"0.0%")),"")</f>
        <v>1211</v>
      </c>
      <c r="E65" s="101">
        <f ca="1">IFERROR(IF(LEFT(Lookups!$L$5,6)="Number",SUMIFS(Comparison_Lookup,site_level_range_board,$B65,date_range_board,E$60),TEXT(SUMIFS(Comparison_Lookup,site_level_range_board,$B65,date_range_board,E$60)/SUMIFS(All_Attendances,site_level_range_board,$B65,date_range_board,E$60),"0.0%")),"")</f>
        <v>1193</v>
      </c>
      <c r="F65" s="101">
        <f ca="1">IFERROR(IF(LEFT(Lookups!$L$5,6)="Number",SUMIFS(Comparison_Lookup,site_level_range_board,$B65,date_range_board,F$60),TEXT(SUMIFS(Comparison_Lookup,site_level_range_board,$B65,date_range_board,F$60)/SUMIFS(All_Attendances,site_level_range_board,$B65,date_range_board,F$60),"0.0%")),"")</f>
        <v>1182</v>
      </c>
      <c r="G65" s="101">
        <f ca="1">IFERROR(IF(LEFT(Lookups!$L$5,6)="Number",SUMIFS(Comparison_Lookup,site_level_range_board,$B65,date_range_board,G$60),TEXT(SUMIFS(Comparison_Lookup,site_level_range_board,$B65,date_range_board,G$60)/SUMIFS(All_Attendances,site_level_range_board,$B65,date_range_board,G$60),"0.0%")),"")</f>
        <v>1258</v>
      </c>
      <c r="H65" s="101">
        <f ca="1">IFERROR(IF(LEFT(Lookups!$L$5,6)="Number",SUMIFS(Comparison_Lookup,site_level_range_board,$B65,date_range_board,H$60),TEXT(SUMIFS(Comparison_Lookup,site_level_range_board,$B65,date_range_board,H$60)/SUMIFS(All_Attendances,site_level_range_board,$B65,date_range_board,H$60),"0.0%")),"")</f>
        <v>1290</v>
      </c>
      <c r="I65" s="101">
        <f ca="1">IFERROR(IF(LEFT(Lookups!$L$5,6)="Number",SUMIFS(Comparison_Lookup,site_level_range_board,$B65,date_range_board,I$60),TEXT(SUMIFS(Comparison_Lookup,site_level_range_board,$B65,date_range_board,I$60)/SUMIFS(All_Attendances,site_level_range_board,$B65,date_range_board,I$60),"0.0%")),"")</f>
        <v>1290</v>
      </c>
      <c r="J65" s="101">
        <f ca="1">IFERROR(IF(LEFT(Lookups!$L$5,6)="Number",SUMIFS(Comparison_Lookup,site_level_range_board,$B65,date_range_board,J$60),TEXT(SUMIFS(Comparison_Lookup,site_level_range_board,$B65,date_range_board,J$60)/SUMIFS(All_Attendances,site_level_range_board,$B65,date_range_board,J$60),"0.0%")),"")</f>
        <v>1321</v>
      </c>
      <c r="K65" s="101">
        <f ca="1">IFERROR(IF(LEFT(Lookups!$L$5,6)="Number",SUMIFS(Comparison_Lookup,site_level_range_board,$B65,date_range_board,K$60),TEXT(SUMIFS(Comparison_Lookup,site_level_range_board,$B65,date_range_board,K$60)/SUMIFS(All_Attendances,site_level_range_board,$B65,date_range_board,K$60),"0.0%")),"")</f>
        <v>1343</v>
      </c>
      <c r="L65" s="101">
        <f ca="1">IFERROR(IF(LEFT(Lookups!$L$5,6)="Number",SUMIFS(Comparison_Lookup,site_level_range_board,$B65,date_range_board,L$60),TEXT(SUMIFS(Comparison_Lookup,site_level_range_board,$B65,date_range_board,L$60)/SUMIFS(All_Attendances,site_level_range_board,$B65,date_range_board,L$60),"0.0%")),"")</f>
        <v>1391</v>
      </c>
      <c r="M65" s="101">
        <f ca="1">IFERROR(IF(LEFT(Lookups!$L$5,6)="Number",SUMIFS(Comparison_Lookup,site_level_range_board,$B65,date_range_board,M$60),TEXT(SUMIFS(Comparison_Lookup,site_level_range_board,$B65,date_range_board,M$60)/SUMIFS(All_Attendances,site_level_range_board,$B65,date_range_board,M$60),"0.0%")),"")</f>
        <v>1222</v>
      </c>
      <c r="N65" s="101">
        <f ca="1">IFERROR(IF(LEFT(Lookups!$L$5,6)="Number",SUMIFS(Comparison_Lookup,site_level_range_board,$B65,date_range_board,N$60),TEXT(SUMIFS(Comparison_Lookup,site_level_range_board,$B65,date_range_board,N$60)/SUMIFS(All_Attendances,site_level_range_board,$B65,date_range_board,N$60),"0.0%")),"")</f>
        <v>1115</v>
      </c>
    </row>
    <row r="66" spans="2:14">
      <c r="B66" s="60" t="s">
        <v>122</v>
      </c>
      <c r="C66" s="90">
        <f ca="1">IFERROR(IF(LEFT(Lookups!$L$5,6)="Number",SUMIFS(Comparison_Lookup,site_level_range_board,$B66,date_range_board,C$60),TEXT(SUMIFS(Comparison_Lookup,site_level_range_board,$B66,date_range_board,C$60)/SUMIFS(All_Attendances,site_level_range_board,$B66,date_range_board,C$60),"0.0%")),"")</f>
        <v>1773</v>
      </c>
      <c r="D66" s="101">
        <f ca="1">IFERROR(IF(LEFT(Lookups!$L$5,6)="Number",SUMIFS(Comparison_Lookup,site_level_range_board,$B66,date_range_board,D$60),TEXT(SUMIFS(Comparison_Lookup,site_level_range_board,$B66,date_range_board,D$60)/SUMIFS(All_Attendances,site_level_range_board,$B66,date_range_board,D$60),"0.0%")),"")</f>
        <v>1857</v>
      </c>
      <c r="E66" s="101">
        <f ca="1">IFERROR(IF(LEFT(Lookups!$L$5,6)="Number",SUMIFS(Comparison_Lookup,site_level_range_board,$B66,date_range_board,E$60),TEXT(SUMIFS(Comparison_Lookup,site_level_range_board,$B66,date_range_board,E$60)/SUMIFS(All_Attendances,site_level_range_board,$B66,date_range_board,E$60),"0.0%")),"")</f>
        <v>1908</v>
      </c>
      <c r="F66" s="101">
        <f ca="1">IFERROR(IF(LEFT(Lookups!$L$5,6)="Number",SUMIFS(Comparison_Lookup,site_level_range_board,$B66,date_range_board,F$60),TEXT(SUMIFS(Comparison_Lookup,site_level_range_board,$B66,date_range_board,F$60)/SUMIFS(All_Attendances,site_level_range_board,$B66,date_range_board,F$60),"0.0%")),"")</f>
        <v>1838</v>
      </c>
      <c r="G66" s="101">
        <f ca="1">IFERROR(IF(LEFT(Lookups!$L$5,6)="Number",SUMIFS(Comparison_Lookup,site_level_range_board,$B66,date_range_board,G$60),TEXT(SUMIFS(Comparison_Lookup,site_level_range_board,$B66,date_range_board,G$60)/SUMIFS(All_Attendances,site_level_range_board,$B66,date_range_board,G$60),"0.0%")),"")</f>
        <v>1961</v>
      </c>
      <c r="H66" s="101">
        <f ca="1">IFERROR(IF(LEFT(Lookups!$L$5,6)="Number",SUMIFS(Comparison_Lookup,site_level_range_board,$B66,date_range_board,H$60),TEXT(SUMIFS(Comparison_Lookup,site_level_range_board,$B66,date_range_board,H$60)/SUMIFS(All_Attendances,site_level_range_board,$B66,date_range_board,H$60),"0.0%")),"")</f>
        <v>1958</v>
      </c>
      <c r="I66" s="101">
        <f ca="1">IFERROR(IF(LEFT(Lookups!$L$5,6)="Number",SUMIFS(Comparison_Lookup,site_level_range_board,$B66,date_range_board,I$60),TEXT(SUMIFS(Comparison_Lookup,site_level_range_board,$B66,date_range_board,I$60)/SUMIFS(All_Attendances,site_level_range_board,$B66,date_range_board,I$60),"0.0%")),"")</f>
        <v>1997</v>
      </c>
      <c r="J66" s="101">
        <f ca="1">IFERROR(IF(LEFT(Lookups!$L$5,6)="Number",SUMIFS(Comparison_Lookup,site_level_range_board,$B66,date_range_board,J$60),TEXT(SUMIFS(Comparison_Lookup,site_level_range_board,$B66,date_range_board,J$60)/SUMIFS(All_Attendances,site_level_range_board,$B66,date_range_board,J$60),"0.0%")),"")</f>
        <v>1970</v>
      </c>
      <c r="K66" s="101">
        <f ca="1">IFERROR(IF(LEFT(Lookups!$L$5,6)="Number",SUMIFS(Comparison_Lookup,site_level_range_board,$B66,date_range_board,K$60),TEXT(SUMIFS(Comparison_Lookup,site_level_range_board,$B66,date_range_board,K$60)/SUMIFS(All_Attendances,site_level_range_board,$B66,date_range_board,K$60),"0.0%")),"")</f>
        <v>1959</v>
      </c>
      <c r="L66" s="101">
        <f ca="1">IFERROR(IF(LEFT(Lookups!$L$5,6)="Number",SUMIFS(Comparison_Lookup,site_level_range_board,$B66,date_range_board,L$60),TEXT(SUMIFS(Comparison_Lookup,site_level_range_board,$B66,date_range_board,L$60)/SUMIFS(All_Attendances,site_level_range_board,$B66,date_range_board,L$60),"0.0%")),"")</f>
        <v>1955</v>
      </c>
      <c r="M66" s="101">
        <f ca="1">IFERROR(IF(LEFT(Lookups!$L$5,6)="Number",SUMIFS(Comparison_Lookup,site_level_range_board,$B66,date_range_board,M$60),TEXT(SUMIFS(Comparison_Lookup,site_level_range_board,$B66,date_range_board,M$60)/SUMIFS(All_Attendances,site_level_range_board,$B66,date_range_board,M$60),"0.0%")),"")</f>
        <v>1733</v>
      </c>
      <c r="N66" s="101">
        <f ca="1">IFERROR(IF(LEFT(Lookups!$L$5,6)="Number",SUMIFS(Comparison_Lookup,site_level_range_board,$B66,date_range_board,N$60),TEXT(SUMIFS(Comparison_Lookup,site_level_range_board,$B66,date_range_board,N$60)/SUMIFS(All_Attendances,site_level_range_board,$B66,date_range_board,N$60),"0.0%")),"")</f>
        <v>1761</v>
      </c>
    </row>
    <row r="67" spans="2:14">
      <c r="B67" s="60" t="s">
        <v>72</v>
      </c>
      <c r="C67" s="90">
        <f ca="1">IFERROR(IF(LEFT(Lookups!$L$5,6)="Number",SUMIFS(Comparison_Lookup,site_level_range_board,$B67,date_range_board,C$60),TEXT(SUMIFS(Comparison_Lookup,site_level_range_board,$B67,date_range_board,C$60)/SUMIFS(All_Attendances,site_level_range_board,$B67,date_range_board,C$60),"0.0%")),"")</f>
        <v>6363</v>
      </c>
      <c r="D67" s="101">
        <f ca="1">IFERROR(IF(LEFT(Lookups!$L$5,6)="Number",SUMIFS(Comparison_Lookup,site_level_range_board,$B67,date_range_board,D$60),TEXT(SUMIFS(Comparison_Lookup,site_level_range_board,$B67,date_range_board,D$60)/SUMIFS(All_Attendances,site_level_range_board,$B67,date_range_board,D$60),"0.0%")),"")</f>
        <v>6471</v>
      </c>
      <c r="E67" s="101">
        <f ca="1">IFERROR(IF(LEFT(Lookups!$L$5,6)="Number",SUMIFS(Comparison_Lookup,site_level_range_board,$B67,date_range_board,E$60),TEXT(SUMIFS(Comparison_Lookup,site_level_range_board,$B67,date_range_board,E$60)/SUMIFS(All_Attendances,site_level_range_board,$B67,date_range_board,E$60),"0.0%")),"")</f>
        <v>6582</v>
      </c>
      <c r="F67" s="101">
        <f ca="1">IFERROR(IF(LEFT(Lookups!$L$5,6)="Number",SUMIFS(Comparison_Lookup,site_level_range_board,$B67,date_range_board,F$60),TEXT(SUMIFS(Comparison_Lookup,site_level_range_board,$B67,date_range_board,F$60)/SUMIFS(All_Attendances,site_level_range_board,$B67,date_range_board,F$60),"0.0%")),"")</f>
        <v>6375</v>
      </c>
      <c r="G67" s="101">
        <f ca="1">IFERROR(IF(LEFT(Lookups!$L$5,6)="Number",SUMIFS(Comparison_Lookup,site_level_range_board,$B67,date_range_board,G$60),TEXT(SUMIFS(Comparison_Lookup,site_level_range_board,$B67,date_range_board,G$60)/SUMIFS(All_Attendances,site_level_range_board,$B67,date_range_board,G$60),"0.0%")),"")</f>
        <v>6753</v>
      </c>
      <c r="H67" s="101">
        <f ca="1">IFERROR(IF(LEFT(Lookups!$L$5,6)="Number",SUMIFS(Comparison_Lookup,site_level_range_board,$B67,date_range_board,H$60),TEXT(SUMIFS(Comparison_Lookup,site_level_range_board,$B67,date_range_board,H$60)/SUMIFS(All_Attendances,site_level_range_board,$B67,date_range_board,H$60),"0.0%")),"")</f>
        <v>6802</v>
      </c>
      <c r="I67" s="101">
        <f ca="1">IFERROR(IF(LEFT(Lookups!$L$5,6)="Number",SUMIFS(Comparison_Lookup,site_level_range_board,$B67,date_range_board,I$60),TEXT(SUMIFS(Comparison_Lookup,site_level_range_board,$B67,date_range_board,I$60)/SUMIFS(All_Attendances,site_level_range_board,$B67,date_range_board,I$60),"0.0%")),"")</f>
        <v>6876</v>
      </c>
      <c r="J67" s="101">
        <f ca="1">IFERROR(IF(LEFT(Lookups!$L$5,6)="Number",SUMIFS(Comparison_Lookup,site_level_range_board,$B67,date_range_board,J$60),TEXT(SUMIFS(Comparison_Lookup,site_level_range_board,$B67,date_range_board,J$60)/SUMIFS(All_Attendances,site_level_range_board,$B67,date_range_board,J$60),"0.0%")),"")</f>
        <v>7040</v>
      </c>
      <c r="K67" s="101">
        <f ca="1">IFERROR(IF(LEFT(Lookups!$L$5,6)="Number",SUMIFS(Comparison_Lookup,site_level_range_board,$B67,date_range_board,K$60),TEXT(SUMIFS(Comparison_Lookup,site_level_range_board,$B67,date_range_board,K$60)/SUMIFS(All_Attendances,site_level_range_board,$B67,date_range_board,K$60),"0.0%")),"")</f>
        <v>6940</v>
      </c>
      <c r="L67" s="101">
        <f ca="1">IFERROR(IF(LEFT(Lookups!$L$5,6)="Number",SUMIFS(Comparison_Lookup,site_level_range_board,$B67,date_range_board,L$60),TEXT(SUMIFS(Comparison_Lookup,site_level_range_board,$B67,date_range_board,L$60)/SUMIFS(All_Attendances,site_level_range_board,$B67,date_range_board,L$60),"0.0%")),"")</f>
        <v>6988</v>
      </c>
      <c r="M67" s="101">
        <f ca="1">IFERROR(IF(LEFT(Lookups!$L$5,6)="Number",SUMIFS(Comparison_Lookup,site_level_range_board,$B67,date_range_board,M$60),TEXT(SUMIFS(Comparison_Lookup,site_level_range_board,$B67,date_range_board,M$60)/SUMIFS(All_Attendances,site_level_range_board,$B67,date_range_board,M$60),"0.0%")),"")</f>
        <v>6445</v>
      </c>
      <c r="N67" s="101">
        <f ca="1">IFERROR(IF(LEFT(Lookups!$L$5,6)="Number",SUMIFS(Comparison_Lookup,site_level_range_board,$B67,date_range_board,N$60),TEXT(SUMIFS(Comparison_Lookup,site_level_range_board,$B67,date_range_board,N$60)/SUMIFS(All_Attendances,site_level_range_board,$B67,date_range_board,N$60),"0.0%")),"")</f>
        <v>6302</v>
      </c>
    </row>
    <row r="68" spans="2:14">
      <c r="B68" s="60" t="s">
        <v>129</v>
      </c>
      <c r="C68" s="90">
        <f ca="1">IFERROR(IF(LEFT(Lookups!$L$5,6)="Number",SUMIFS(Comparison_Lookup,site_level_range_board,$B68,date_range_board,C$60),TEXT(SUMIFS(Comparison_Lookup,site_level_range_board,$B68,date_range_board,C$60)/SUMIFS(All_Attendances,site_level_range_board,$B68,date_range_board,C$60),"0.0%")),"")</f>
        <v>961</v>
      </c>
      <c r="D68" s="101">
        <f ca="1">IFERROR(IF(LEFT(Lookups!$L$5,6)="Number",SUMIFS(Comparison_Lookup,site_level_range_board,$B68,date_range_board,D$60),TEXT(SUMIFS(Comparison_Lookup,site_level_range_board,$B68,date_range_board,D$60)/SUMIFS(All_Attendances,site_level_range_board,$B68,date_range_board,D$60),"0.0%")),"")</f>
        <v>937</v>
      </c>
      <c r="E68" s="101">
        <f ca="1">IFERROR(IF(LEFT(Lookups!$L$5,6)="Number",SUMIFS(Comparison_Lookup,site_level_range_board,$B68,date_range_board,E$60),TEXT(SUMIFS(Comparison_Lookup,site_level_range_board,$B68,date_range_board,E$60)/SUMIFS(All_Attendances,site_level_range_board,$B68,date_range_board,E$60),"0.0%")),"")</f>
        <v>1029</v>
      </c>
      <c r="F68" s="101">
        <f ca="1">IFERROR(IF(LEFT(Lookups!$L$5,6)="Number",SUMIFS(Comparison_Lookup,site_level_range_board,$B68,date_range_board,F$60),TEXT(SUMIFS(Comparison_Lookup,site_level_range_board,$B68,date_range_board,F$60)/SUMIFS(All_Attendances,site_level_range_board,$B68,date_range_board,F$60),"0.0%")),"")</f>
        <v>1052</v>
      </c>
      <c r="G68" s="101">
        <f ca="1">IFERROR(IF(LEFT(Lookups!$L$5,6)="Number",SUMIFS(Comparison_Lookup,site_level_range_board,$B68,date_range_board,G$60),TEXT(SUMIFS(Comparison_Lookup,site_level_range_board,$B68,date_range_board,G$60)/SUMIFS(All_Attendances,site_level_range_board,$B68,date_range_board,G$60),"0.0%")),"")</f>
        <v>1139</v>
      </c>
      <c r="H68" s="101">
        <f ca="1">IFERROR(IF(LEFT(Lookups!$L$5,6)="Number",SUMIFS(Comparison_Lookup,site_level_range_board,$B68,date_range_board,H$60),TEXT(SUMIFS(Comparison_Lookup,site_level_range_board,$B68,date_range_board,H$60)/SUMIFS(All_Attendances,site_level_range_board,$B68,date_range_board,H$60),"0.0%")),"")</f>
        <v>1014</v>
      </c>
      <c r="I68" s="101">
        <f ca="1">IFERROR(IF(LEFT(Lookups!$L$5,6)="Number",SUMIFS(Comparison_Lookup,site_level_range_board,$B68,date_range_board,I$60),TEXT(SUMIFS(Comparison_Lookup,site_level_range_board,$B68,date_range_board,I$60)/SUMIFS(All_Attendances,site_level_range_board,$B68,date_range_board,I$60),"0.0%")),"")</f>
        <v>1130</v>
      </c>
      <c r="J68" s="101">
        <f ca="1">IFERROR(IF(LEFT(Lookups!$L$5,6)="Number",SUMIFS(Comparison_Lookup,site_level_range_board,$B68,date_range_board,J$60),TEXT(SUMIFS(Comparison_Lookup,site_level_range_board,$B68,date_range_board,J$60)/SUMIFS(All_Attendances,site_level_range_board,$B68,date_range_board,J$60),"0.0%")),"")</f>
        <v>1089</v>
      </c>
      <c r="K68" s="101">
        <f ca="1">IFERROR(IF(LEFT(Lookups!$L$5,6)="Number",SUMIFS(Comparison_Lookup,site_level_range_board,$B68,date_range_board,K$60),TEXT(SUMIFS(Comparison_Lookup,site_level_range_board,$B68,date_range_board,K$60)/SUMIFS(All_Attendances,site_level_range_board,$B68,date_range_board,K$60),"0.0%")),"")</f>
        <v>1099</v>
      </c>
      <c r="L68" s="101">
        <f ca="1">IFERROR(IF(LEFT(Lookups!$L$5,6)="Number",SUMIFS(Comparison_Lookup,site_level_range_board,$B68,date_range_board,L$60),TEXT(SUMIFS(Comparison_Lookup,site_level_range_board,$B68,date_range_board,L$60)/SUMIFS(All_Attendances,site_level_range_board,$B68,date_range_board,L$60),"0.0%")),"")</f>
        <v>1124</v>
      </c>
      <c r="M68" s="101">
        <f ca="1">IFERROR(IF(LEFT(Lookups!$L$5,6)="Number",SUMIFS(Comparison_Lookup,site_level_range_board,$B68,date_range_board,M$60),TEXT(SUMIFS(Comparison_Lookup,site_level_range_board,$B68,date_range_board,M$60)/SUMIFS(All_Attendances,site_level_range_board,$B68,date_range_board,M$60),"0.0%")),"")</f>
        <v>1024</v>
      </c>
      <c r="N68" s="101">
        <f ca="1">IFERROR(IF(LEFT(Lookups!$L$5,6)="Number",SUMIFS(Comparison_Lookup,site_level_range_board,$B68,date_range_board,N$60),TEXT(SUMIFS(Comparison_Lookup,site_level_range_board,$B68,date_range_board,N$60)/SUMIFS(All_Attendances,site_level_range_board,$B68,date_range_board,N$60),"0.0%")),"")</f>
        <v>1040</v>
      </c>
    </row>
    <row r="69" spans="2:14">
      <c r="B69" s="60" t="s">
        <v>73</v>
      </c>
      <c r="C69" s="90">
        <f ca="1">IFERROR(IF(LEFT(Lookups!$L$5,6)="Number",SUMIFS(Comparison_Lookup,site_level_range_board,$B69,date_range_board,C$60),TEXT(SUMIFS(Comparison_Lookup,site_level_range_board,$B69,date_range_board,C$60)/SUMIFS(All_Attendances,site_level_range_board,$B69,date_range_board,C$60),"0.0%")),"")</f>
        <v>3694</v>
      </c>
      <c r="D69" s="101">
        <f ca="1">IFERROR(IF(LEFT(Lookups!$L$5,6)="Number",SUMIFS(Comparison_Lookup,site_level_range_board,$B69,date_range_board,D$60),TEXT(SUMIFS(Comparison_Lookup,site_level_range_board,$B69,date_range_board,D$60)/SUMIFS(All_Attendances,site_level_range_board,$B69,date_range_board,D$60),"0.0%")),"")</f>
        <v>3629</v>
      </c>
      <c r="E69" s="101">
        <f ca="1">IFERROR(IF(LEFT(Lookups!$L$5,6)="Number",SUMIFS(Comparison_Lookup,site_level_range_board,$B69,date_range_board,E$60),TEXT(SUMIFS(Comparison_Lookup,site_level_range_board,$B69,date_range_board,E$60)/SUMIFS(All_Attendances,site_level_range_board,$B69,date_range_board,E$60),"0.0%")),"")</f>
        <v>3673</v>
      </c>
      <c r="F69" s="101">
        <f ca="1">IFERROR(IF(LEFT(Lookups!$L$5,6)="Number",SUMIFS(Comparison_Lookup,site_level_range_board,$B69,date_range_board,F$60),TEXT(SUMIFS(Comparison_Lookup,site_level_range_board,$B69,date_range_board,F$60)/SUMIFS(All_Attendances,site_level_range_board,$B69,date_range_board,F$60),"0.0%")),"")</f>
        <v>3574</v>
      </c>
      <c r="G69" s="101">
        <f ca="1">IFERROR(IF(LEFT(Lookups!$L$5,6)="Number",SUMIFS(Comparison_Lookup,site_level_range_board,$B69,date_range_board,G$60),TEXT(SUMIFS(Comparison_Lookup,site_level_range_board,$B69,date_range_board,G$60)/SUMIFS(All_Attendances,site_level_range_board,$B69,date_range_board,G$60),"0.0%")),"")</f>
        <v>3738</v>
      </c>
      <c r="H69" s="101">
        <f ca="1">IFERROR(IF(LEFT(Lookups!$L$5,6)="Number",SUMIFS(Comparison_Lookup,site_level_range_board,$B69,date_range_board,H$60),TEXT(SUMIFS(Comparison_Lookup,site_level_range_board,$B69,date_range_board,H$60)/SUMIFS(All_Attendances,site_level_range_board,$B69,date_range_board,H$60),"0.0%")),"")</f>
        <v>3931</v>
      </c>
      <c r="I69" s="101">
        <f ca="1">IFERROR(IF(LEFT(Lookups!$L$5,6)="Number",SUMIFS(Comparison_Lookup,site_level_range_board,$B69,date_range_board,I$60),TEXT(SUMIFS(Comparison_Lookup,site_level_range_board,$B69,date_range_board,I$60)/SUMIFS(All_Attendances,site_level_range_board,$B69,date_range_board,I$60),"0.0%")),"")</f>
        <v>3956</v>
      </c>
      <c r="J69" s="101">
        <f ca="1">IFERROR(IF(LEFT(Lookups!$L$5,6)="Number",SUMIFS(Comparison_Lookup,site_level_range_board,$B69,date_range_board,J$60),TEXT(SUMIFS(Comparison_Lookup,site_level_range_board,$B69,date_range_board,J$60)/SUMIFS(All_Attendances,site_level_range_board,$B69,date_range_board,J$60),"0.0%")),"")</f>
        <v>3857</v>
      </c>
      <c r="K69" s="101">
        <f ca="1">IFERROR(IF(LEFT(Lookups!$L$5,6)="Number",SUMIFS(Comparison_Lookup,site_level_range_board,$B69,date_range_board,K$60),TEXT(SUMIFS(Comparison_Lookup,site_level_range_board,$B69,date_range_board,K$60)/SUMIFS(All_Attendances,site_level_range_board,$B69,date_range_board,K$60),"0.0%")),"")</f>
        <v>3837</v>
      </c>
      <c r="L69" s="101">
        <f ca="1">IFERROR(IF(LEFT(Lookups!$L$5,6)="Number",SUMIFS(Comparison_Lookup,site_level_range_board,$B69,date_range_board,L$60),TEXT(SUMIFS(Comparison_Lookup,site_level_range_board,$B69,date_range_board,L$60)/SUMIFS(All_Attendances,site_level_range_board,$B69,date_range_board,L$60),"0.0%")),"")</f>
        <v>3886</v>
      </c>
      <c r="M69" s="101">
        <f ca="1">IFERROR(IF(LEFT(Lookups!$L$5,6)="Number",SUMIFS(Comparison_Lookup,site_level_range_board,$B69,date_range_board,M$60),TEXT(SUMIFS(Comparison_Lookup,site_level_range_board,$B69,date_range_board,M$60)/SUMIFS(All_Attendances,site_level_range_board,$B69,date_range_board,M$60),"0.0%")),"")</f>
        <v>3711</v>
      </c>
      <c r="N69" s="101">
        <f ca="1">IFERROR(IF(LEFT(Lookups!$L$5,6)="Number",SUMIFS(Comparison_Lookup,site_level_range_board,$B69,date_range_board,N$60),TEXT(SUMIFS(Comparison_Lookup,site_level_range_board,$B69,date_range_board,N$60)/SUMIFS(All_Attendances,site_level_range_board,$B69,date_range_board,N$60),"0.0%")),"")</f>
        <v>3388</v>
      </c>
    </row>
    <row r="70" spans="2:14">
      <c r="B70" s="60" t="s">
        <v>123</v>
      </c>
      <c r="C70" s="90">
        <f ca="1">IFERROR(IF(LEFT(Lookups!$L$5,6)="Number",SUMIFS(Comparison_Lookup,site_level_range_board,$B70,date_range_board,C$60),TEXT(SUMIFS(Comparison_Lookup,site_level_range_board,$B70,date_range_board,C$60)/SUMIFS(All_Attendances,site_level_range_board,$B70,date_range_board,C$60),"0.0%")),"")</f>
        <v>4325</v>
      </c>
      <c r="D70" s="101">
        <f ca="1">IFERROR(IF(LEFT(Lookups!$L$5,6)="Number",SUMIFS(Comparison_Lookup,site_level_range_board,$B70,date_range_board,D$60),TEXT(SUMIFS(Comparison_Lookup,site_level_range_board,$B70,date_range_board,D$60)/SUMIFS(All_Attendances,site_level_range_board,$B70,date_range_board,D$60),"0.0%")),"")</f>
        <v>4378</v>
      </c>
      <c r="E70" s="101">
        <f ca="1">IFERROR(IF(LEFT(Lookups!$L$5,6)="Number",SUMIFS(Comparison_Lookup,site_level_range_board,$B70,date_range_board,E$60),TEXT(SUMIFS(Comparison_Lookup,site_level_range_board,$B70,date_range_board,E$60)/SUMIFS(All_Attendances,site_level_range_board,$B70,date_range_board,E$60),"0.0%")),"")</f>
        <v>4268</v>
      </c>
      <c r="F70" s="101">
        <f ca="1">IFERROR(IF(LEFT(Lookups!$L$5,6)="Number",SUMIFS(Comparison_Lookup,site_level_range_board,$B70,date_range_board,F$60),TEXT(SUMIFS(Comparison_Lookup,site_level_range_board,$B70,date_range_board,F$60)/SUMIFS(All_Attendances,site_level_range_board,$B70,date_range_board,F$60),"0.0%")),"")</f>
        <v>4130</v>
      </c>
      <c r="G70" s="101">
        <f ca="1">IFERROR(IF(LEFT(Lookups!$L$5,6)="Number",SUMIFS(Comparison_Lookup,site_level_range_board,$B70,date_range_board,G$60),TEXT(SUMIFS(Comparison_Lookup,site_level_range_board,$B70,date_range_board,G$60)/SUMIFS(All_Attendances,site_level_range_board,$B70,date_range_board,G$60),"0.0%")),"")</f>
        <v>4340</v>
      </c>
      <c r="H70" s="101">
        <f ca="1">IFERROR(IF(LEFT(Lookups!$L$5,6)="Number",SUMIFS(Comparison_Lookup,site_level_range_board,$B70,date_range_board,H$60),TEXT(SUMIFS(Comparison_Lookup,site_level_range_board,$B70,date_range_board,H$60)/SUMIFS(All_Attendances,site_level_range_board,$B70,date_range_board,H$60),"0.0%")),"")</f>
        <v>4432</v>
      </c>
      <c r="I70" s="101">
        <f ca="1">IFERROR(IF(LEFT(Lookups!$L$5,6)="Number",SUMIFS(Comparison_Lookup,site_level_range_board,$B70,date_range_board,I$60),TEXT(SUMIFS(Comparison_Lookup,site_level_range_board,$B70,date_range_board,I$60)/SUMIFS(All_Attendances,site_level_range_board,$B70,date_range_board,I$60),"0.0%")),"")</f>
        <v>4403</v>
      </c>
      <c r="J70" s="101">
        <f ca="1">IFERROR(IF(LEFT(Lookups!$L$5,6)="Number",SUMIFS(Comparison_Lookup,site_level_range_board,$B70,date_range_board,J$60),TEXT(SUMIFS(Comparison_Lookup,site_level_range_board,$B70,date_range_board,J$60)/SUMIFS(All_Attendances,site_level_range_board,$B70,date_range_board,J$60),"0.0%")),"")</f>
        <v>4599</v>
      </c>
      <c r="K70" s="101">
        <f ca="1">IFERROR(IF(LEFT(Lookups!$L$5,6)="Number",SUMIFS(Comparison_Lookup,site_level_range_board,$B70,date_range_board,K$60),TEXT(SUMIFS(Comparison_Lookup,site_level_range_board,$B70,date_range_board,K$60)/SUMIFS(All_Attendances,site_level_range_board,$B70,date_range_board,K$60),"0.0%")),"")</f>
        <v>4589</v>
      </c>
      <c r="L70" s="101">
        <f ca="1">IFERROR(IF(LEFT(Lookups!$L$5,6)="Number",SUMIFS(Comparison_Lookup,site_level_range_board,$B70,date_range_board,L$60),TEXT(SUMIFS(Comparison_Lookup,site_level_range_board,$B70,date_range_board,L$60)/SUMIFS(All_Attendances,site_level_range_board,$B70,date_range_board,L$60),"0.0%")),"")</f>
        <v>4182</v>
      </c>
      <c r="M70" s="101">
        <f ca="1">IFERROR(IF(LEFT(Lookups!$L$5,6)="Number",SUMIFS(Comparison_Lookup,site_level_range_board,$B70,date_range_board,M$60),TEXT(SUMIFS(Comparison_Lookup,site_level_range_board,$B70,date_range_board,M$60)/SUMIFS(All_Attendances,site_level_range_board,$B70,date_range_board,M$60),"0.0%")),"")</f>
        <v>4074</v>
      </c>
      <c r="N70" s="101">
        <f ca="1">IFERROR(IF(LEFT(Lookups!$L$5,6)="Number",SUMIFS(Comparison_Lookup,site_level_range_board,$B70,date_range_board,N$60),TEXT(SUMIFS(Comparison_Lookup,site_level_range_board,$B70,date_range_board,N$60)/SUMIFS(All_Attendances,site_level_range_board,$B70,date_range_board,N$60),"0.0%")),"")</f>
        <v>4161</v>
      </c>
    </row>
    <row r="71" spans="2:14">
      <c r="B71" s="60" t="s">
        <v>117</v>
      </c>
      <c r="C71" s="90">
        <f ca="1">IFERROR(IF(LEFT(Lookups!$L$5,6)="Number",SUMIFS(Comparison_Lookup,site_level_range_board,$B71,date_range_board,C$60),TEXT(SUMIFS(Comparison_Lookup,site_level_range_board,$B71,date_range_board,C$60)/SUMIFS(All_Attendances,site_level_range_board,$B71,date_range_board,C$60),"0.0%")),"")</f>
        <v>107</v>
      </c>
      <c r="D71" s="101">
        <f ca="1">IFERROR(IF(LEFT(Lookups!$L$5,6)="Number",SUMIFS(Comparison_Lookup,site_level_range_board,$B71,date_range_board,D$60),TEXT(SUMIFS(Comparison_Lookup,site_level_range_board,$B71,date_range_board,D$60)/SUMIFS(All_Attendances,site_level_range_board,$B71,date_range_board,D$60),"0.0%")),"")</f>
        <v>88</v>
      </c>
      <c r="E71" s="101">
        <f ca="1">IFERROR(IF(LEFT(Lookups!$L$5,6)="Number",SUMIFS(Comparison_Lookup,site_level_range_board,$B71,date_range_board,E$60),TEXT(SUMIFS(Comparison_Lookup,site_level_range_board,$B71,date_range_board,E$60)/SUMIFS(All_Attendances,site_level_range_board,$B71,date_range_board,E$60),"0.0%")),"")</f>
        <v>100</v>
      </c>
      <c r="F71" s="101">
        <f ca="1">IFERROR(IF(LEFT(Lookups!$L$5,6)="Number",SUMIFS(Comparison_Lookup,site_level_range_board,$B71,date_range_board,F$60),TEXT(SUMIFS(Comparison_Lookup,site_level_range_board,$B71,date_range_board,F$60)/SUMIFS(All_Attendances,site_level_range_board,$B71,date_range_board,F$60),"0.0%")),"")</f>
        <v>111</v>
      </c>
      <c r="G71" s="101">
        <f ca="1">IFERROR(IF(LEFT(Lookups!$L$5,6)="Number",SUMIFS(Comparison_Lookup,site_level_range_board,$B71,date_range_board,G$60),TEXT(SUMIFS(Comparison_Lookup,site_level_range_board,$B71,date_range_board,G$60)/SUMIFS(All_Attendances,site_level_range_board,$B71,date_range_board,G$60),"0.0%")),"")</f>
        <v>87</v>
      </c>
      <c r="H71" s="101">
        <f ca="1">IFERROR(IF(LEFT(Lookups!$L$5,6)="Number",SUMIFS(Comparison_Lookup,site_level_range_board,$B71,date_range_board,H$60),TEXT(SUMIFS(Comparison_Lookup,site_level_range_board,$B71,date_range_board,H$60)/SUMIFS(All_Attendances,site_level_range_board,$B71,date_range_board,H$60),"0.0%")),"")</f>
        <v>123</v>
      </c>
      <c r="I71" s="101">
        <f ca="1">IFERROR(IF(LEFT(Lookups!$L$5,6)="Number",SUMIFS(Comparison_Lookup,site_level_range_board,$B71,date_range_board,I$60),TEXT(SUMIFS(Comparison_Lookup,site_level_range_board,$B71,date_range_board,I$60)/SUMIFS(All_Attendances,site_level_range_board,$B71,date_range_board,I$60),"0.0%")),"")</f>
        <v>102</v>
      </c>
      <c r="J71" s="101">
        <f ca="1">IFERROR(IF(LEFT(Lookups!$L$5,6)="Number",SUMIFS(Comparison_Lookup,site_level_range_board,$B71,date_range_board,J$60),TEXT(SUMIFS(Comparison_Lookup,site_level_range_board,$B71,date_range_board,J$60)/SUMIFS(All_Attendances,site_level_range_board,$B71,date_range_board,J$60),"0.0%")),"")</f>
        <v>103</v>
      </c>
      <c r="K71" s="101">
        <f ca="1">IFERROR(IF(LEFT(Lookups!$L$5,6)="Number",SUMIFS(Comparison_Lookup,site_level_range_board,$B71,date_range_board,K$60),TEXT(SUMIFS(Comparison_Lookup,site_level_range_board,$B71,date_range_board,K$60)/SUMIFS(All_Attendances,site_level_range_board,$B71,date_range_board,K$60),"0.0%")),"")</f>
        <v>113</v>
      </c>
      <c r="L71" s="101">
        <f ca="1">IFERROR(IF(LEFT(Lookups!$L$5,6)="Number",SUMIFS(Comparison_Lookup,site_level_range_board,$B71,date_range_board,L$60),TEXT(SUMIFS(Comparison_Lookup,site_level_range_board,$B71,date_range_board,L$60)/SUMIFS(All_Attendances,site_level_range_board,$B71,date_range_board,L$60),"0.0%")),"")</f>
        <v>110</v>
      </c>
      <c r="M71" s="101">
        <f ca="1">IFERROR(IF(LEFT(Lookups!$L$5,6)="Number",SUMIFS(Comparison_Lookup,site_level_range_board,$B71,date_range_board,M$60),TEXT(SUMIFS(Comparison_Lookup,site_level_range_board,$B71,date_range_board,M$60)/SUMIFS(All_Attendances,site_level_range_board,$B71,date_range_board,M$60),"0.0%")),"")</f>
        <v>104</v>
      </c>
      <c r="N71" s="101">
        <f ca="1">IFERROR(IF(LEFT(Lookups!$L$5,6)="Number",SUMIFS(Comparison_Lookup,site_level_range_board,$B71,date_range_board,N$60),TEXT(SUMIFS(Comparison_Lookup,site_level_range_board,$B71,date_range_board,N$60)/SUMIFS(All_Attendances,site_level_range_board,$B71,date_range_board,N$60),"0.0%")),"")</f>
        <v>117</v>
      </c>
    </row>
    <row r="72" spans="2:14">
      <c r="B72" s="60" t="s">
        <v>141</v>
      </c>
      <c r="C72" s="90">
        <f ca="1">IFERROR(IF(LEFT(Lookups!$L$5,6)="Number",SUMIFS(Comparison_Lookup,site_level_range_board,$B72,date_range_board,C$60),TEXT(SUMIFS(Comparison_Lookup,site_level_range_board,$B72,date_range_board,C$60)/SUMIFS(All_Attendances,site_level_range_board,$B72,date_range_board,C$60),"0.0%")),"")</f>
        <v>145</v>
      </c>
      <c r="D72" s="101">
        <f ca="1">IFERROR(IF(LEFT(Lookups!$L$5,6)="Number",SUMIFS(Comparison_Lookup,site_level_range_board,$B72,date_range_board,D$60),TEXT(SUMIFS(Comparison_Lookup,site_level_range_board,$B72,date_range_board,D$60)/SUMIFS(All_Attendances,site_level_range_board,$B72,date_range_board,D$60),"0.0%")),"")</f>
        <v>148</v>
      </c>
      <c r="E72" s="101">
        <f ca="1">IFERROR(IF(LEFT(Lookups!$L$5,6)="Number",SUMIFS(Comparison_Lookup,site_level_range_board,$B72,date_range_board,E$60),TEXT(SUMIFS(Comparison_Lookup,site_level_range_board,$B72,date_range_board,E$60)/SUMIFS(All_Attendances,site_level_range_board,$B72,date_range_board,E$60),"0.0%")),"")</f>
        <v>161</v>
      </c>
      <c r="F72" s="101">
        <f ca="1">IFERROR(IF(LEFT(Lookups!$L$5,6)="Number",SUMIFS(Comparison_Lookup,site_level_range_board,$B72,date_range_board,F$60),TEXT(SUMIFS(Comparison_Lookup,site_level_range_board,$B72,date_range_board,F$60)/SUMIFS(All_Attendances,site_level_range_board,$B72,date_range_board,F$60),"0.0%")),"")</f>
        <v>123</v>
      </c>
      <c r="G72" s="101">
        <f ca="1">IFERROR(IF(LEFT(Lookups!$L$5,6)="Number",SUMIFS(Comparison_Lookup,site_level_range_board,$B72,date_range_board,G$60),TEXT(SUMIFS(Comparison_Lookup,site_level_range_board,$B72,date_range_board,G$60)/SUMIFS(All_Attendances,site_level_range_board,$B72,date_range_board,G$60),"0.0%")),"")</f>
        <v>158</v>
      </c>
      <c r="H72" s="101">
        <f ca="1">IFERROR(IF(LEFT(Lookups!$L$5,6)="Number",SUMIFS(Comparison_Lookup,site_level_range_board,$B72,date_range_board,H$60),TEXT(SUMIFS(Comparison_Lookup,site_level_range_board,$B72,date_range_board,H$60)/SUMIFS(All_Attendances,site_level_range_board,$B72,date_range_board,H$60),"0.0%")),"")</f>
        <v>121</v>
      </c>
      <c r="I72" s="101">
        <f ca="1">IFERROR(IF(LEFT(Lookups!$L$5,6)="Number",SUMIFS(Comparison_Lookup,site_level_range_board,$B72,date_range_board,I$60),TEXT(SUMIFS(Comparison_Lookup,site_level_range_board,$B72,date_range_board,I$60)/SUMIFS(All_Attendances,site_level_range_board,$B72,date_range_board,I$60),"0.0%")),"")</f>
        <v>132</v>
      </c>
      <c r="J72" s="101">
        <f ca="1">IFERROR(IF(LEFT(Lookups!$L$5,6)="Number",SUMIFS(Comparison_Lookup,site_level_range_board,$B72,date_range_board,J$60),TEXT(SUMIFS(Comparison_Lookup,site_level_range_board,$B72,date_range_board,J$60)/SUMIFS(All_Attendances,site_level_range_board,$B72,date_range_board,J$60),"0.0%")),"")</f>
        <v>142</v>
      </c>
      <c r="K72" s="101">
        <f ca="1">IFERROR(IF(LEFT(Lookups!$L$5,6)="Number",SUMIFS(Comparison_Lookup,site_level_range_board,$B72,date_range_board,K$60),TEXT(SUMIFS(Comparison_Lookup,site_level_range_board,$B72,date_range_board,K$60)/SUMIFS(All_Attendances,site_level_range_board,$B72,date_range_board,K$60),"0.0%")),"")</f>
        <v>134</v>
      </c>
      <c r="L72" s="101">
        <f ca="1">IFERROR(IF(LEFT(Lookups!$L$5,6)="Number",SUMIFS(Comparison_Lookup,site_level_range_board,$B72,date_range_board,L$60),TEXT(SUMIFS(Comparison_Lookup,site_level_range_board,$B72,date_range_board,L$60)/SUMIFS(All_Attendances,site_level_range_board,$B72,date_range_board,L$60),"0.0%")),"")</f>
        <v>150</v>
      </c>
      <c r="M72" s="101">
        <f ca="1">IFERROR(IF(LEFT(Lookups!$L$5,6)="Number",SUMIFS(Comparison_Lookup,site_level_range_board,$B72,date_range_board,M$60),TEXT(SUMIFS(Comparison_Lookup,site_level_range_board,$B72,date_range_board,M$60)/SUMIFS(All_Attendances,site_level_range_board,$B72,date_range_board,M$60),"0.0%")),"")</f>
        <v>144</v>
      </c>
      <c r="N72" s="101">
        <f ca="1">IFERROR(IF(LEFT(Lookups!$L$5,6)="Number",SUMIFS(Comparison_Lookup,site_level_range_board,$B72,date_range_board,N$60),TEXT(SUMIFS(Comparison_Lookup,site_level_range_board,$B72,date_range_board,N$60)/SUMIFS(All_Attendances,site_level_range_board,$B72,date_range_board,N$60),"0.0%")),"")</f>
        <v>136</v>
      </c>
    </row>
    <row r="73" spans="2:14">
      <c r="B73" s="60" t="s">
        <v>136</v>
      </c>
      <c r="C73" s="90">
        <f ca="1">IFERROR(IF(LEFT(Lookups!$L$5,6)="Number",SUMIFS(Comparison_Lookup,site_level_range_board,$B73,date_range_board,C$60),TEXT(SUMIFS(Comparison_Lookup,site_level_range_board,$B73,date_range_board,C$60)/SUMIFS(All_Attendances,site_level_range_board,$B73,date_range_board,C$60),"0.0%")),"")</f>
        <v>1325</v>
      </c>
      <c r="D73" s="101">
        <f ca="1">IFERROR(IF(LEFT(Lookups!$L$5,6)="Number",SUMIFS(Comparison_Lookup,site_level_range_board,$B73,date_range_board,D$60),TEXT(SUMIFS(Comparison_Lookup,site_level_range_board,$B73,date_range_board,D$60)/SUMIFS(All_Attendances,site_level_range_board,$B73,date_range_board,D$60),"0.0%")),"")</f>
        <v>1345</v>
      </c>
      <c r="E73" s="101">
        <f ca="1">IFERROR(IF(LEFT(Lookups!$L$5,6)="Number",SUMIFS(Comparison_Lookup,site_level_range_board,$B73,date_range_board,E$60),TEXT(SUMIFS(Comparison_Lookup,site_level_range_board,$B73,date_range_board,E$60)/SUMIFS(All_Attendances,site_level_range_board,$B73,date_range_board,E$60),"0.0%")),"")</f>
        <v>1382</v>
      </c>
      <c r="F73" s="101">
        <f ca="1">IFERROR(IF(LEFT(Lookups!$L$5,6)="Number",SUMIFS(Comparison_Lookup,site_level_range_board,$B73,date_range_board,F$60),TEXT(SUMIFS(Comparison_Lookup,site_level_range_board,$B73,date_range_board,F$60)/SUMIFS(All_Attendances,site_level_range_board,$B73,date_range_board,F$60),"0.0%")),"")</f>
        <v>1339</v>
      </c>
      <c r="G73" s="101">
        <f ca="1">IFERROR(IF(LEFT(Lookups!$L$5,6)="Number",SUMIFS(Comparison_Lookup,site_level_range_board,$B73,date_range_board,G$60),TEXT(SUMIFS(Comparison_Lookup,site_level_range_board,$B73,date_range_board,G$60)/SUMIFS(All_Attendances,site_level_range_board,$B73,date_range_board,G$60),"0.0%")),"")</f>
        <v>1305</v>
      </c>
      <c r="H73" s="101">
        <f ca="1">IFERROR(IF(LEFT(Lookups!$L$5,6)="Number",SUMIFS(Comparison_Lookup,site_level_range_board,$B73,date_range_board,H$60),TEXT(SUMIFS(Comparison_Lookup,site_level_range_board,$B73,date_range_board,H$60)/SUMIFS(All_Attendances,site_level_range_board,$B73,date_range_board,H$60),"0.0%")),"")</f>
        <v>1449</v>
      </c>
      <c r="I73" s="101">
        <f ca="1">IFERROR(IF(LEFT(Lookups!$L$5,6)="Number",SUMIFS(Comparison_Lookup,site_level_range_board,$B73,date_range_board,I$60),TEXT(SUMIFS(Comparison_Lookup,site_level_range_board,$B73,date_range_board,I$60)/SUMIFS(All_Attendances,site_level_range_board,$B73,date_range_board,I$60),"0.0%")),"")</f>
        <v>1406</v>
      </c>
      <c r="J73" s="101">
        <f ca="1">IFERROR(IF(LEFT(Lookups!$L$5,6)="Number",SUMIFS(Comparison_Lookup,site_level_range_board,$B73,date_range_board,J$60),TEXT(SUMIFS(Comparison_Lookup,site_level_range_board,$B73,date_range_board,J$60)/SUMIFS(All_Attendances,site_level_range_board,$B73,date_range_board,J$60),"0.0%")),"")</f>
        <v>1532</v>
      </c>
      <c r="K73" s="101">
        <f ca="1">IFERROR(IF(LEFT(Lookups!$L$5,6)="Number",SUMIFS(Comparison_Lookup,site_level_range_board,$B73,date_range_board,K$60),TEXT(SUMIFS(Comparison_Lookup,site_level_range_board,$B73,date_range_board,K$60)/SUMIFS(All_Attendances,site_level_range_board,$B73,date_range_board,K$60),"0.0%")),"")</f>
        <v>1391</v>
      </c>
      <c r="L73" s="101">
        <f ca="1">IFERROR(IF(LEFT(Lookups!$L$5,6)="Number",SUMIFS(Comparison_Lookup,site_level_range_board,$B73,date_range_board,L$60),TEXT(SUMIFS(Comparison_Lookup,site_level_range_board,$B73,date_range_board,L$60)/SUMIFS(All_Attendances,site_level_range_board,$B73,date_range_board,L$60),"0.0%")),"")</f>
        <v>1500</v>
      </c>
      <c r="M73" s="101">
        <f ca="1">IFERROR(IF(LEFT(Lookups!$L$5,6)="Number",SUMIFS(Comparison_Lookup,site_level_range_board,$B73,date_range_board,M$60),TEXT(SUMIFS(Comparison_Lookup,site_level_range_board,$B73,date_range_board,M$60)/SUMIFS(All_Attendances,site_level_range_board,$B73,date_range_board,M$60),"0.0%")),"")</f>
        <v>1371</v>
      </c>
      <c r="N73" s="101">
        <f ca="1">IFERROR(IF(LEFT(Lookups!$L$5,6)="Number",SUMIFS(Comparison_Lookup,site_level_range_board,$B73,date_range_board,N$60),TEXT(SUMIFS(Comparison_Lookup,site_level_range_board,$B73,date_range_board,N$60)/SUMIFS(All_Attendances,site_level_range_board,$B73,date_range_board,N$60),"0.0%")),"")</f>
        <v>1326</v>
      </c>
    </row>
    <row r="74" spans="2:14" ht="15" thickBot="1">
      <c r="B74" s="61" t="s">
        <v>139</v>
      </c>
      <c r="C74" s="91">
        <f ca="1">IFERROR(IF(LEFT(Lookups!$L$5,6)="Number",SUMIFS(Comparison_Lookup,site_level_range_board,$B74,date_range_board,C$60),TEXT(SUMIFS(Comparison_Lookup,site_level_range_board,$B74,date_range_board,C$60)/SUMIFS(All_Attendances,site_level_range_board,$B74,date_range_board,C$60),"0.0%")),"")</f>
        <v>110</v>
      </c>
      <c r="D74" s="71">
        <f ca="1">IFERROR(IF(LEFT(Lookups!$L$5,6)="Number",SUMIFS(Comparison_Lookup,site_level_range_board,$B74,date_range_board,D$60),TEXT(SUMIFS(Comparison_Lookup,site_level_range_board,$B74,date_range_board,D$60)/SUMIFS(All_Attendances,site_level_range_board,$B74,date_range_board,D$60),"0.0%")),"")</f>
        <v>94</v>
      </c>
      <c r="E74" s="71">
        <f ca="1">IFERROR(IF(LEFT(Lookups!$L$5,6)="Number",SUMIFS(Comparison_Lookup,site_level_range_board,$B74,date_range_board,E$60),TEXT(SUMIFS(Comparison_Lookup,site_level_range_board,$B74,date_range_board,E$60)/SUMIFS(All_Attendances,site_level_range_board,$B74,date_range_board,E$60),"0.0%")),"")</f>
        <v>118</v>
      </c>
      <c r="F74" s="71">
        <f ca="1">IFERROR(IF(LEFT(Lookups!$L$5,6)="Number",SUMIFS(Comparison_Lookup,site_level_range_board,$B74,date_range_board,F$60),TEXT(SUMIFS(Comparison_Lookup,site_level_range_board,$B74,date_range_board,F$60)/SUMIFS(All_Attendances,site_level_range_board,$B74,date_range_board,F$60),"0.0%")),"")</f>
        <v>110</v>
      </c>
      <c r="G74" s="71">
        <f ca="1">IFERROR(IF(LEFT(Lookups!$L$5,6)="Number",SUMIFS(Comparison_Lookup,site_level_range_board,$B74,date_range_board,G$60),TEXT(SUMIFS(Comparison_Lookup,site_level_range_board,$B74,date_range_board,G$60)/SUMIFS(All_Attendances,site_level_range_board,$B74,date_range_board,G$60),"0.0%")),"")</f>
        <v>100</v>
      </c>
      <c r="H74" s="71">
        <f ca="1">IFERROR(IF(LEFT(Lookups!$L$5,6)="Number",SUMIFS(Comparison_Lookup,site_level_range_board,$B74,date_range_board,H$60),TEXT(SUMIFS(Comparison_Lookup,site_level_range_board,$B74,date_range_board,H$60)/SUMIFS(All_Attendances,site_level_range_board,$B74,date_range_board,H$60),"0.0%")),"")</f>
        <v>126</v>
      </c>
      <c r="I74" s="71">
        <f ca="1">IFERROR(IF(LEFT(Lookups!$L$5,6)="Number",SUMIFS(Comparison_Lookup,site_level_range_board,$B74,date_range_board,I$60),TEXT(SUMIFS(Comparison_Lookup,site_level_range_board,$B74,date_range_board,I$60)/SUMIFS(All_Attendances,site_level_range_board,$B74,date_range_board,I$60),"0.0%")),"")</f>
        <v>129</v>
      </c>
      <c r="J74" s="71">
        <f ca="1">IFERROR(IF(LEFT(Lookups!$L$5,6)="Number",SUMIFS(Comparison_Lookup,site_level_range_board,$B74,date_range_board,J$60),TEXT(SUMIFS(Comparison_Lookup,site_level_range_board,$B74,date_range_board,J$60)/SUMIFS(All_Attendances,site_level_range_board,$B74,date_range_board,J$60),"0.0%")),"")</f>
        <v>129</v>
      </c>
      <c r="K74" s="71">
        <f ca="1">IFERROR(IF(LEFT(Lookups!$L$5,6)="Number",SUMIFS(Comparison_Lookup,site_level_range_board,$B74,date_range_board,K$60),TEXT(SUMIFS(Comparison_Lookup,site_level_range_board,$B74,date_range_board,K$60)/SUMIFS(All_Attendances,site_level_range_board,$B74,date_range_board,K$60),"0.0%")),"")</f>
        <v>131</v>
      </c>
      <c r="L74" s="71">
        <f ca="1">IFERROR(IF(LEFT(Lookups!$L$5,6)="Number",SUMIFS(Comparison_Lookup,site_level_range_board,$B74,date_range_board,L$60),TEXT(SUMIFS(Comparison_Lookup,site_level_range_board,$B74,date_range_board,L$60)/SUMIFS(All_Attendances,site_level_range_board,$B74,date_range_board,L$60),"0.0%")),"")</f>
        <v>129</v>
      </c>
      <c r="M74" s="71">
        <f ca="1">IFERROR(IF(LEFT(Lookups!$L$5,6)="Number",SUMIFS(Comparison_Lookup,site_level_range_board,$B74,date_range_board,M$60),TEXT(SUMIFS(Comparison_Lookup,site_level_range_board,$B74,date_range_board,M$60)/SUMIFS(All_Attendances,site_level_range_board,$B74,date_range_board,M$60),"0.0%")),"")</f>
        <v>128</v>
      </c>
      <c r="N74" s="71">
        <f ca="1">IFERROR(IF(LEFT(Lookups!$L$5,6)="Number",SUMIFS(Comparison_Lookup,site_level_range_board,$B74,date_range_board,N$60),TEXT(SUMIFS(Comparison_Lookup,site_level_range_board,$B74,date_range_board,N$60)/SUMIFS(All_Attendances,site_level_range_board,$B74,date_range_board,N$60),"0.0%")),"")</f>
        <v>117</v>
      </c>
    </row>
    <row r="75" spans="2:14" ht="15" thickBot="1">
      <c r="B75" s="62" t="s">
        <v>143</v>
      </c>
      <c r="C75" s="89">
        <f ca="1">IFERROR(IF(LEFT(Lookups!$L$5,6)="Number",SUMIFS(Comparison_Lookup,date_range_board,C$60),TEXT(SUMIFS(Comparison_Lookup,date_range_board,C$60)/SUMIFS(All_Attendances,date_range_board,C$60),"0.0%")),"")</f>
        <v>24766</v>
      </c>
      <c r="D75" s="89">
        <f ca="1">IFERROR(IF(LEFT(Lookups!$L$5,6)="Number",SUMIFS(Comparison_Lookup,date_range_board,D$60),TEXT(SUMIFS(Comparison_Lookup,date_range_board,D$60)/SUMIFS(All_Attendances,date_range_board,D$60),"0.0%")),"")</f>
        <v>25014</v>
      </c>
      <c r="E75" s="89">
        <f ca="1">IFERROR(IF(LEFT(Lookups!$L$5,6)="Number",SUMIFS(Comparison_Lookup,date_range_board,E$60),TEXT(SUMIFS(Comparison_Lookup,date_range_board,E$60)/SUMIFS(All_Attendances,date_range_board,E$60),"0.0%")),"")</f>
        <v>25189</v>
      </c>
      <c r="F75" s="89">
        <f ca="1">IFERROR(IF(LEFT(Lookups!$L$5,6)="Number",SUMIFS(Comparison_Lookup,date_range_board,F$60),TEXT(SUMIFS(Comparison_Lookup,date_range_board,F$60)/SUMIFS(All_Attendances,date_range_board,F$60),"0.0%")),"")</f>
        <v>24618</v>
      </c>
      <c r="G75" s="89">
        <f ca="1">IFERROR(IF(LEFT(Lookups!$L$5,6)="Number",SUMIFS(Comparison_Lookup,date_range_board,G$60),TEXT(SUMIFS(Comparison_Lookup,date_range_board,G$60)/SUMIFS(All_Attendances,date_range_board,G$60),"0.0%")),"")</f>
        <v>25844</v>
      </c>
      <c r="H75" s="89">
        <f ca="1">IFERROR(IF(LEFT(Lookups!$L$5,6)="Number",SUMIFS(Comparison_Lookup,date_range_board,H$60),TEXT(SUMIFS(Comparison_Lookup,date_range_board,H$60)/SUMIFS(All_Attendances,date_range_board,H$60),"0.0%")),"")</f>
        <v>26407</v>
      </c>
      <c r="I75" s="89">
        <f ca="1">IFERROR(IF(LEFT(Lookups!$L$5,6)="Number",SUMIFS(Comparison_Lookup,date_range_board,I$60),TEXT(SUMIFS(Comparison_Lookup,date_range_board,I$60)/SUMIFS(All_Attendances,date_range_board,I$60),"0.0%")),"")</f>
        <v>26735</v>
      </c>
      <c r="J75" s="89">
        <f ca="1">IFERROR(IF(LEFT(Lookups!$L$5,6)="Number",SUMIFS(Comparison_Lookup,date_range_board,J$60),TEXT(SUMIFS(Comparison_Lookup,date_range_board,J$60)/SUMIFS(All_Attendances,date_range_board,J$60),"0.0%")),"")</f>
        <v>27207</v>
      </c>
      <c r="K75" s="89">
        <f ca="1">IFERROR(IF(LEFT(Lookups!$L$5,6)="Number",SUMIFS(Comparison_Lookup,date_range_board,K$60),TEXT(SUMIFS(Comparison_Lookup,date_range_board,K$60)/SUMIFS(All_Attendances,date_range_board,K$60),"0.0%")),"")</f>
        <v>26966</v>
      </c>
      <c r="L75" s="89">
        <f ca="1">IFERROR(IF(LEFT(Lookups!$L$5,6)="Number",SUMIFS(Comparison_Lookup,date_range_board,L$60),TEXT(SUMIFS(Comparison_Lookup,date_range_board,L$60)/SUMIFS(All_Attendances,date_range_board,L$60),"0.0%")),"")</f>
        <v>26727</v>
      </c>
      <c r="M75" s="89">
        <f ca="1">IFERROR(IF(LEFT(Lookups!$L$5,6)="Number",SUMIFS(Comparison_Lookup,date_range_board,M$60),TEXT(SUMIFS(Comparison_Lookup,date_range_board,M$60)/SUMIFS(All_Attendances,date_range_board,M$60),"0.0%")),"")</f>
        <v>24950</v>
      </c>
      <c r="N75" s="92">
        <f ca="1">IFERROR(IF(LEFT(Lookups!$L$5,6)="Number",SUMIFS(Comparison_Lookup,date_range_board,N$60),TEXT(SUMIFS(Comparison_Lookup,date_range_board,N$60)/SUMIFS(All_Attendances,date_range_board,N$60),"0.0%")),"")</f>
        <v>24349</v>
      </c>
    </row>
    <row r="76" spans="2:14" ht="21.95" customHeight="1" thickBot="1">
      <c r="B76" s="133" t="s">
        <v>221</v>
      </c>
      <c r="C76" s="134">
        <f>INT((C77-DATE(YEAR(C77-WEEKDAY(C77-1)+4),1,3)+WEEKDAY(DATE(YEAR(C77-WEEKDAY(C77-1)+4),1,3))+5)/7)</f>
        <v>45</v>
      </c>
      <c r="D76" s="134">
        <f t="shared" ref="D76" si="42">INT((D77-DATE(YEAR(D77-WEEKDAY(D77-1)+4),1,3)+WEEKDAY(DATE(YEAR(D77-WEEKDAY(D77-1)+4),1,3))+5)/7)</f>
        <v>46</v>
      </c>
      <c r="E76" s="134">
        <f t="shared" ref="E76" si="43">INT((E77-DATE(YEAR(E77-WEEKDAY(E77-1)+4),1,3)+WEEKDAY(DATE(YEAR(E77-WEEKDAY(E77-1)+4),1,3))+5)/7)</f>
        <v>47</v>
      </c>
      <c r="F76" s="134">
        <f t="shared" ref="F76" si="44">INT((F77-DATE(YEAR(F77-WEEKDAY(F77-1)+4),1,3)+WEEKDAY(DATE(YEAR(F77-WEEKDAY(F77-1)+4),1,3))+5)/7)</f>
        <v>48</v>
      </c>
      <c r="G76" s="134">
        <f t="shared" ref="G76" si="45">INT((G77-DATE(YEAR(G77-WEEKDAY(G77-1)+4),1,3)+WEEKDAY(DATE(YEAR(G77-WEEKDAY(G77-1)+4),1,3))+5)/7)</f>
        <v>49</v>
      </c>
      <c r="H76" s="134">
        <f t="shared" ref="H76" si="46">INT((H77-DATE(YEAR(H77-WEEKDAY(H77-1)+4),1,3)+WEEKDAY(DATE(YEAR(H77-WEEKDAY(H77-1)+4),1,3))+5)/7)</f>
        <v>50</v>
      </c>
      <c r="I76" s="134">
        <f t="shared" ref="I76" si="47">INT((I77-DATE(YEAR(I77-WEEKDAY(I77-1)+4),1,3)+WEEKDAY(DATE(YEAR(I77-WEEKDAY(I77-1)+4),1,3))+5)/7)</f>
        <v>51</v>
      </c>
      <c r="J76" s="134">
        <f t="shared" ref="J76" si="48">INT((J77-DATE(YEAR(J77-WEEKDAY(J77-1)+4),1,3)+WEEKDAY(DATE(YEAR(J77-WEEKDAY(J77-1)+4),1,3))+5)/7)</f>
        <v>52</v>
      </c>
      <c r="K76" s="134">
        <f t="shared" ref="K76" si="49">INT((K77-DATE(YEAR(K77-WEEKDAY(K77-1)+4),1,3)+WEEKDAY(DATE(YEAR(K77-WEEKDAY(K77-1)+4),1,3))+5)/7)</f>
        <v>53</v>
      </c>
      <c r="L76" s="134">
        <f t="shared" ref="L76" si="50">INT((L77-DATE(YEAR(L77-WEEKDAY(L77-1)+4),1,3)+WEEKDAY(DATE(YEAR(L77-WEEKDAY(L77-1)+4),1,3))+5)/7)</f>
        <v>1</v>
      </c>
      <c r="M76" s="134">
        <f t="shared" ref="M76" si="51">INT((M77-DATE(YEAR(M77-WEEKDAY(M77-1)+4),1,3)+WEEKDAY(DATE(YEAR(M77-WEEKDAY(M77-1)+4),1,3))+5)/7)</f>
        <v>2</v>
      </c>
      <c r="N76" s="134">
        <f t="shared" ref="N76" si="52">INT((N77-DATE(YEAR(N77-WEEKDAY(N77-1)+4),1,3)+WEEKDAY(DATE(YEAR(N77-WEEKDAY(N77-1)+4),1,3))+5)/7)</f>
        <v>3</v>
      </c>
    </row>
    <row r="77" spans="2:14" ht="15.75" thickBot="1">
      <c r="B77" s="58" t="s">
        <v>182</v>
      </c>
      <c r="C77" s="105">
        <v>42316</v>
      </c>
      <c r="D77" s="105">
        <f>C77+7</f>
        <v>42323</v>
      </c>
      <c r="E77" s="105">
        <f t="shared" ref="E77:N77" si="53">D77+7</f>
        <v>42330</v>
      </c>
      <c r="F77" s="105">
        <f t="shared" si="53"/>
        <v>42337</v>
      </c>
      <c r="G77" s="105">
        <f t="shared" si="53"/>
        <v>42344</v>
      </c>
      <c r="H77" s="105">
        <f t="shared" si="53"/>
        <v>42351</v>
      </c>
      <c r="I77" s="105">
        <f t="shared" si="53"/>
        <v>42358</v>
      </c>
      <c r="J77" s="105">
        <f t="shared" si="53"/>
        <v>42365</v>
      </c>
      <c r="K77" s="105">
        <f t="shared" si="53"/>
        <v>42372</v>
      </c>
      <c r="L77" s="105">
        <f t="shared" si="53"/>
        <v>42379</v>
      </c>
      <c r="M77" s="105">
        <f t="shared" si="53"/>
        <v>42386</v>
      </c>
      <c r="N77" s="105">
        <f t="shared" si="53"/>
        <v>42393</v>
      </c>
    </row>
    <row r="78" spans="2:14">
      <c r="B78" s="59" t="s">
        <v>121</v>
      </c>
      <c r="C78" s="97">
        <f ca="1">IFERROR(IF(LEFT(Lookups!$L$5,6)="Number",SUMIFS(Comparison_Lookup,site_level_range_board,$B78,date_range_board,C$77),TEXT(SUMIFS(Comparison_Lookup,site_level_range_board,$B78,date_range_board,C$77)/SUMIFS(All_Attendances,site_level_range_board,$B78,date_range_board,C$77),"0.0%")),"")</f>
        <v>2260</v>
      </c>
      <c r="D78" s="88">
        <f ca="1">IFERROR(IF(LEFT(Lookups!$L$5,6)="Number",SUMIFS(Comparison_Lookup,site_level_range_board,$B78,date_range_board,D$77),TEXT(SUMIFS(Comparison_Lookup,site_level_range_board,$B78,date_range_board,D$77)/SUMIFS(All_Attendances,site_level_range_board,$B78,date_range_board,D$77),"0.0%")),"")</f>
        <v>2194</v>
      </c>
      <c r="E78" s="88">
        <f ca="1">IFERROR(IF(LEFT(Lookups!$L$5,6)="Number",SUMIFS(Comparison_Lookup,site_level_range_board,$B78,date_range_board,E$77),TEXT(SUMIFS(Comparison_Lookup,site_level_range_board,$B78,date_range_board,E$77)/SUMIFS(All_Attendances,site_level_range_board,$B78,date_range_board,E$77),"0.0%")),"")</f>
        <v>2181</v>
      </c>
      <c r="F78" s="88">
        <f ca="1">IFERROR(IF(LEFT(Lookups!$L$5,6)="Number",SUMIFS(Comparison_Lookup,site_level_range_board,$B78,date_range_board,F$77),TEXT(SUMIFS(Comparison_Lookup,site_level_range_board,$B78,date_range_board,F$77)/SUMIFS(All_Attendances,site_level_range_board,$B78,date_range_board,F$77),"0.0%")),"")</f>
        <v>2162</v>
      </c>
      <c r="G78" s="88">
        <f ca="1">IFERROR(IF(LEFT(Lookups!$L$5,6)="Number",SUMIFS(Comparison_Lookup,site_level_range_board,$B78,date_range_board,G$77),TEXT(SUMIFS(Comparison_Lookup,site_level_range_board,$B78,date_range_board,G$77)/SUMIFS(All_Attendances,site_level_range_board,$B78,date_range_board,G$77),"0.0%")),"")</f>
        <v>2092</v>
      </c>
      <c r="H78" s="88">
        <f ca="1">IFERROR(IF(LEFT(Lookups!$L$5,6)="Number",SUMIFS(Comparison_Lookup,site_level_range_board,$B78,date_range_board,H$77),TEXT(SUMIFS(Comparison_Lookup,site_level_range_board,$B78,date_range_board,H$77)/SUMIFS(All_Attendances,site_level_range_board,$B78,date_range_board,H$77),"0.0%")),"")</f>
        <v>2234</v>
      </c>
      <c r="I78" s="88">
        <f ca="1">IFERROR(IF(LEFT(Lookups!$L$5,6)="Number",SUMIFS(Comparison_Lookup,site_level_range_board,$B78,date_range_board,I$77),TEXT(SUMIFS(Comparison_Lookup,site_level_range_board,$B78,date_range_board,I$77)/SUMIFS(All_Attendances,site_level_range_board,$B78,date_range_board,I$77),"0.0%")),"")</f>
        <v>2303</v>
      </c>
      <c r="J78" s="88">
        <f ca="1">IFERROR(IF(LEFT(Lookups!$L$5,6)="Number",SUMIFS(Comparison_Lookup,site_level_range_board,$B78,date_range_board,J$77),TEXT(SUMIFS(Comparison_Lookup,site_level_range_board,$B78,date_range_board,J$77)/SUMIFS(All_Attendances,site_level_range_board,$B78,date_range_board,J$77),"0.0%")),"")</f>
        <v>2063</v>
      </c>
      <c r="K78" s="88">
        <f ca="1">IFERROR(IF(LEFT(Lookups!$L$5,6)="Number",SUMIFS(Comparison_Lookup,site_level_range_board,$B78,date_range_board,K$77),TEXT(SUMIFS(Comparison_Lookup,site_level_range_board,$B78,date_range_board,K$77)/SUMIFS(All_Attendances,site_level_range_board,$B78,date_range_board,K$77),"0.0%")),"")</f>
        <v>2235</v>
      </c>
      <c r="L78" s="88">
        <f ca="1">IFERROR(IF(LEFT(Lookups!$L$5,6)="Number",SUMIFS(Comparison_Lookup,site_level_range_board,$B78,date_range_board,L$77),TEXT(SUMIFS(Comparison_Lookup,site_level_range_board,$B78,date_range_board,L$77)/SUMIFS(All_Attendances,site_level_range_board,$B78,date_range_board,L$77),"0.0%")),"")</f>
        <v>2126</v>
      </c>
      <c r="M78" s="88">
        <f ca="1">IFERROR(IF(LEFT(Lookups!$L$5,6)="Number",SUMIFS(Comparison_Lookup,site_level_range_board,$B78,date_range_board,M$77),TEXT(SUMIFS(Comparison_Lookup,site_level_range_board,$B78,date_range_board,M$77)/SUMIFS(All_Attendances,site_level_range_board,$B78,date_range_board,M$77),"0.0%")),"")</f>
        <v>2189</v>
      </c>
      <c r="N78" s="88">
        <f ca="1">IFERROR(IF(LEFT(Lookups!$L$5,6)="Number",SUMIFS(Comparison_Lookup,site_level_range_board,$B78,date_range_board,N$77),TEXT(SUMIFS(Comparison_Lookup,site_level_range_board,$B78,date_range_board,N$77)/SUMIFS(All_Attendances,site_level_range_board,$B78,date_range_board,N$77),"0.0%")),"")</f>
        <v>2106</v>
      </c>
    </row>
    <row r="79" spans="2:14">
      <c r="B79" s="60" t="s">
        <v>70</v>
      </c>
      <c r="C79" s="90">
        <f ca="1">IFERROR(IF(LEFT(Lookups!$L$5,6)="Number",SUMIFS(Comparison_Lookup,site_level_range_board,$B79,date_range_board,C$77),TEXT(SUMIFS(Comparison_Lookup,site_level_range_board,$B79,date_range_board,C$77)/SUMIFS(All_Attendances,site_level_range_board,$B79,date_range_board,C$77),"0.0%")),"")</f>
        <v>524</v>
      </c>
      <c r="D79" s="101">
        <f ca="1">IFERROR(IF(LEFT(Lookups!$L$5,6)="Number",SUMIFS(Comparison_Lookup,site_level_range_board,$B79,date_range_board,D$77),TEXT(SUMIFS(Comparison_Lookup,site_level_range_board,$B79,date_range_board,D$77)/SUMIFS(All_Attendances,site_level_range_board,$B79,date_range_board,D$77),"0.0%")),"")</f>
        <v>468</v>
      </c>
      <c r="E79" s="101">
        <f ca="1">IFERROR(IF(LEFT(Lookups!$L$5,6)="Number",SUMIFS(Comparison_Lookup,site_level_range_board,$B79,date_range_board,E$77),TEXT(SUMIFS(Comparison_Lookup,site_level_range_board,$B79,date_range_board,E$77)/SUMIFS(All_Attendances,site_level_range_board,$B79,date_range_board,E$77),"0.0%")),"")</f>
        <v>458</v>
      </c>
      <c r="F79" s="101">
        <f ca="1">IFERROR(IF(LEFT(Lookups!$L$5,6)="Number",SUMIFS(Comparison_Lookup,site_level_range_board,$B79,date_range_board,F$77),TEXT(SUMIFS(Comparison_Lookup,site_level_range_board,$B79,date_range_board,F$77)/SUMIFS(All_Attendances,site_level_range_board,$B79,date_range_board,F$77),"0.0%")),"")</f>
        <v>491</v>
      </c>
      <c r="G79" s="101">
        <f ca="1">IFERROR(IF(LEFT(Lookups!$L$5,6)="Number",SUMIFS(Comparison_Lookup,site_level_range_board,$B79,date_range_board,G$77),TEXT(SUMIFS(Comparison_Lookup,site_level_range_board,$B79,date_range_board,G$77)/SUMIFS(All_Attendances,site_level_range_board,$B79,date_range_board,G$77),"0.0%")),"")</f>
        <v>403</v>
      </c>
      <c r="H79" s="101">
        <f ca="1">IFERROR(IF(LEFT(Lookups!$L$5,6)="Number",SUMIFS(Comparison_Lookup,site_level_range_board,$B79,date_range_board,H$77),TEXT(SUMIFS(Comparison_Lookup,site_level_range_board,$B79,date_range_board,H$77)/SUMIFS(All_Attendances,site_level_range_board,$B79,date_range_board,H$77),"0.0%")),"")</f>
        <v>440</v>
      </c>
      <c r="I79" s="101">
        <f ca="1">IFERROR(IF(LEFT(Lookups!$L$5,6)="Number",SUMIFS(Comparison_Lookup,site_level_range_board,$B79,date_range_board,I$77),TEXT(SUMIFS(Comparison_Lookup,site_level_range_board,$B79,date_range_board,I$77)/SUMIFS(All_Attendances,site_level_range_board,$B79,date_range_board,I$77),"0.0%")),"")</f>
        <v>428</v>
      </c>
      <c r="J79" s="101">
        <f ca="1">IFERROR(IF(LEFT(Lookups!$L$5,6)="Number",SUMIFS(Comparison_Lookup,site_level_range_board,$B79,date_range_board,J$77),TEXT(SUMIFS(Comparison_Lookup,site_level_range_board,$B79,date_range_board,J$77)/SUMIFS(All_Attendances,site_level_range_board,$B79,date_range_board,J$77),"0.0%")),"")</f>
        <v>420</v>
      </c>
      <c r="K79" s="101">
        <f ca="1">IFERROR(IF(LEFT(Lookups!$L$5,6)="Number",SUMIFS(Comparison_Lookup,site_level_range_board,$B79,date_range_board,K$77),TEXT(SUMIFS(Comparison_Lookup,site_level_range_board,$B79,date_range_board,K$77)/SUMIFS(All_Attendances,site_level_range_board,$B79,date_range_board,K$77),"0.0%")),"")</f>
        <v>492</v>
      </c>
      <c r="L79" s="101">
        <f ca="1">IFERROR(IF(LEFT(Lookups!$L$5,6)="Number",SUMIFS(Comparison_Lookup,site_level_range_board,$B79,date_range_board,L$77),TEXT(SUMIFS(Comparison_Lookup,site_level_range_board,$B79,date_range_board,L$77)/SUMIFS(All_Attendances,site_level_range_board,$B79,date_range_board,L$77),"0.0%")),"")</f>
        <v>471</v>
      </c>
      <c r="M79" s="101">
        <f ca="1">IFERROR(IF(LEFT(Lookups!$L$5,6)="Number",SUMIFS(Comparison_Lookup,site_level_range_board,$B79,date_range_board,M$77),TEXT(SUMIFS(Comparison_Lookup,site_level_range_board,$B79,date_range_board,M$77)/SUMIFS(All_Attendances,site_level_range_board,$B79,date_range_board,M$77),"0.0%")),"")</f>
        <v>444</v>
      </c>
      <c r="N79" s="101">
        <f ca="1">IFERROR(IF(LEFT(Lookups!$L$5,6)="Number",SUMIFS(Comparison_Lookup,site_level_range_board,$B79,date_range_board,N$77),TEXT(SUMIFS(Comparison_Lookup,site_level_range_board,$B79,date_range_board,N$77)/SUMIFS(All_Attendances,site_level_range_board,$B79,date_range_board,N$77),"0.0%")),"")</f>
        <v>387</v>
      </c>
    </row>
    <row r="80" spans="2:14">
      <c r="B80" s="60" t="s">
        <v>140</v>
      </c>
      <c r="C80" s="90">
        <f ca="1">IFERROR(IF(LEFT(Lookups!$L$5,6)="Number",SUMIFS(Comparison_Lookup,site_level_range_board,$B80,date_range_board,C$77),TEXT(SUMIFS(Comparison_Lookup,site_level_range_board,$B80,date_range_board,C$77)/SUMIFS(All_Attendances,site_level_range_board,$B80,date_range_board,C$77),"0.0%")),"")</f>
        <v>849</v>
      </c>
      <c r="D80" s="101">
        <f ca="1">IFERROR(IF(LEFT(Lookups!$L$5,6)="Number",SUMIFS(Comparison_Lookup,site_level_range_board,$B80,date_range_board,D$77),TEXT(SUMIFS(Comparison_Lookup,site_level_range_board,$B80,date_range_board,D$77)/SUMIFS(All_Attendances,site_level_range_board,$B80,date_range_board,D$77),"0.0%")),"")</f>
        <v>780</v>
      </c>
      <c r="E80" s="101">
        <f ca="1">IFERROR(IF(LEFT(Lookups!$L$5,6)="Number",SUMIFS(Comparison_Lookup,site_level_range_board,$B80,date_range_board,E$77),TEXT(SUMIFS(Comparison_Lookup,site_level_range_board,$B80,date_range_board,E$77)/SUMIFS(All_Attendances,site_level_range_board,$B80,date_range_board,E$77),"0.0%")),"")</f>
        <v>831</v>
      </c>
      <c r="F80" s="101">
        <f ca="1">IFERROR(IF(LEFT(Lookups!$L$5,6)="Number",SUMIFS(Comparison_Lookup,site_level_range_board,$B80,date_range_board,F$77),TEXT(SUMIFS(Comparison_Lookup,site_level_range_board,$B80,date_range_board,F$77)/SUMIFS(All_Attendances,site_level_range_board,$B80,date_range_board,F$77),"0.0%")),"")</f>
        <v>795</v>
      </c>
      <c r="G80" s="101">
        <f ca="1">IFERROR(IF(LEFT(Lookups!$L$5,6)="Number",SUMIFS(Comparison_Lookup,site_level_range_board,$B80,date_range_board,G$77),TEXT(SUMIFS(Comparison_Lookup,site_level_range_board,$B80,date_range_board,G$77)/SUMIFS(All_Attendances,site_level_range_board,$B80,date_range_board,G$77),"0.0%")),"")</f>
        <v>834</v>
      </c>
      <c r="H80" s="101">
        <f ca="1">IFERROR(IF(LEFT(Lookups!$L$5,6)="Number",SUMIFS(Comparison_Lookup,site_level_range_board,$B80,date_range_board,H$77),TEXT(SUMIFS(Comparison_Lookup,site_level_range_board,$B80,date_range_board,H$77)/SUMIFS(All_Attendances,site_level_range_board,$B80,date_range_board,H$77),"0.0%")),"")</f>
        <v>778</v>
      </c>
      <c r="I80" s="101">
        <f ca="1">IFERROR(IF(LEFT(Lookups!$L$5,6)="Number",SUMIFS(Comparison_Lookup,site_level_range_board,$B80,date_range_board,I$77),TEXT(SUMIFS(Comparison_Lookup,site_level_range_board,$B80,date_range_board,I$77)/SUMIFS(All_Attendances,site_level_range_board,$B80,date_range_board,I$77),"0.0%")),"")</f>
        <v>874</v>
      </c>
      <c r="J80" s="101">
        <f ca="1">IFERROR(IF(LEFT(Lookups!$L$5,6)="Number",SUMIFS(Comparison_Lookup,site_level_range_board,$B80,date_range_board,J$77),TEXT(SUMIFS(Comparison_Lookup,site_level_range_board,$B80,date_range_board,J$77)/SUMIFS(All_Attendances,site_level_range_board,$B80,date_range_board,J$77),"0.0%")),"")</f>
        <v>815</v>
      </c>
      <c r="K80" s="101">
        <f ca="1">IFERROR(IF(LEFT(Lookups!$L$5,6)="Number",SUMIFS(Comparison_Lookup,site_level_range_board,$B80,date_range_board,K$77),TEXT(SUMIFS(Comparison_Lookup,site_level_range_board,$B80,date_range_board,K$77)/SUMIFS(All_Attendances,site_level_range_board,$B80,date_range_board,K$77),"0.0%")),"")</f>
        <v>1052</v>
      </c>
      <c r="L80" s="101">
        <f ca="1">IFERROR(IF(LEFT(Lookups!$L$5,6)="Number",SUMIFS(Comparison_Lookup,site_level_range_board,$B80,date_range_board,L$77),TEXT(SUMIFS(Comparison_Lookup,site_level_range_board,$B80,date_range_board,L$77)/SUMIFS(All_Attendances,site_level_range_board,$B80,date_range_board,L$77),"0.0%")),"")</f>
        <v>915</v>
      </c>
      <c r="M80" s="101">
        <f ca="1">IFERROR(IF(LEFT(Lookups!$L$5,6)="Number",SUMIFS(Comparison_Lookup,site_level_range_board,$B80,date_range_board,M$77),TEXT(SUMIFS(Comparison_Lookup,site_level_range_board,$B80,date_range_board,M$77)/SUMIFS(All_Attendances,site_level_range_board,$B80,date_range_board,M$77),"0.0%")),"")</f>
        <v>881</v>
      </c>
      <c r="N80" s="101">
        <f ca="1">IFERROR(IF(LEFT(Lookups!$L$5,6)="Number",SUMIFS(Comparison_Lookup,site_level_range_board,$B80,date_range_board,N$77),TEXT(SUMIFS(Comparison_Lookup,site_level_range_board,$B80,date_range_board,N$77)/SUMIFS(All_Attendances,site_level_range_board,$B80,date_range_board,N$77),"0.0%")),"")</f>
        <v>828</v>
      </c>
    </row>
    <row r="81" spans="2:14">
      <c r="B81" s="60" t="s">
        <v>71</v>
      </c>
      <c r="C81" s="90">
        <f ca="1">IFERROR(IF(LEFT(Lookups!$L$5,6)="Number",SUMIFS(Comparison_Lookup,site_level_range_board,$B81,date_range_board,C$77),TEXT(SUMIFS(Comparison_Lookup,site_level_range_board,$B81,date_range_board,C$77)/SUMIFS(All_Attendances,site_level_range_board,$B81,date_range_board,C$77),"0.0%")),"")</f>
        <v>1158</v>
      </c>
      <c r="D81" s="101">
        <f ca="1">IFERROR(IF(LEFT(Lookups!$L$5,6)="Number",SUMIFS(Comparison_Lookup,site_level_range_board,$B81,date_range_board,D$77),TEXT(SUMIFS(Comparison_Lookup,site_level_range_board,$B81,date_range_board,D$77)/SUMIFS(All_Attendances,site_level_range_board,$B81,date_range_board,D$77),"0.0%")),"")</f>
        <v>1100</v>
      </c>
      <c r="E81" s="101">
        <f ca="1">IFERROR(IF(LEFT(Lookups!$L$5,6)="Number",SUMIFS(Comparison_Lookup,site_level_range_board,$B81,date_range_board,E$77),TEXT(SUMIFS(Comparison_Lookup,site_level_range_board,$B81,date_range_board,E$77)/SUMIFS(All_Attendances,site_level_range_board,$B81,date_range_board,E$77),"0.0%")),"")</f>
        <v>1122</v>
      </c>
      <c r="F81" s="101">
        <f ca="1">IFERROR(IF(LEFT(Lookups!$L$5,6)="Number",SUMIFS(Comparison_Lookup,site_level_range_board,$B81,date_range_board,F$77),TEXT(SUMIFS(Comparison_Lookup,site_level_range_board,$B81,date_range_board,F$77)/SUMIFS(All_Attendances,site_level_range_board,$B81,date_range_board,F$77),"0.0%")),"")</f>
        <v>1170</v>
      </c>
      <c r="G81" s="101">
        <f ca="1">IFERROR(IF(LEFT(Lookups!$L$5,6)="Number",SUMIFS(Comparison_Lookup,site_level_range_board,$B81,date_range_board,G$77),TEXT(SUMIFS(Comparison_Lookup,site_level_range_board,$B81,date_range_board,G$77)/SUMIFS(All_Attendances,site_level_range_board,$B81,date_range_board,G$77),"0.0%")),"")</f>
        <v>1107</v>
      </c>
      <c r="H81" s="101">
        <f ca="1">IFERROR(IF(LEFT(Lookups!$L$5,6)="Number",SUMIFS(Comparison_Lookup,site_level_range_board,$B81,date_range_board,H$77),TEXT(SUMIFS(Comparison_Lookup,site_level_range_board,$B81,date_range_board,H$77)/SUMIFS(All_Attendances,site_level_range_board,$B81,date_range_board,H$77),"0.0%")),"")</f>
        <v>1099</v>
      </c>
      <c r="I81" s="101">
        <f ca="1">IFERROR(IF(LEFT(Lookups!$L$5,6)="Number",SUMIFS(Comparison_Lookup,site_level_range_board,$B81,date_range_board,I$77),TEXT(SUMIFS(Comparison_Lookup,site_level_range_board,$B81,date_range_board,I$77)/SUMIFS(All_Attendances,site_level_range_board,$B81,date_range_board,I$77),"0.0%")),"")</f>
        <v>1163</v>
      </c>
      <c r="J81" s="101">
        <f ca="1">IFERROR(IF(LEFT(Lookups!$L$5,6)="Number",SUMIFS(Comparison_Lookup,site_level_range_board,$B81,date_range_board,J$77),TEXT(SUMIFS(Comparison_Lookup,site_level_range_board,$B81,date_range_board,J$77)/SUMIFS(All_Attendances,site_level_range_board,$B81,date_range_board,J$77),"0.0%")),"")</f>
        <v>1042</v>
      </c>
      <c r="K81" s="101">
        <f ca="1">IFERROR(IF(LEFT(Lookups!$L$5,6)="Number",SUMIFS(Comparison_Lookup,site_level_range_board,$B81,date_range_board,K$77),TEXT(SUMIFS(Comparison_Lookup,site_level_range_board,$B81,date_range_board,K$77)/SUMIFS(All_Attendances,site_level_range_board,$B81,date_range_board,K$77),"0.0%")),"")</f>
        <v>1210</v>
      </c>
      <c r="L81" s="101">
        <f ca="1">IFERROR(IF(LEFT(Lookups!$L$5,6)="Number",SUMIFS(Comparison_Lookup,site_level_range_board,$B81,date_range_board,L$77),TEXT(SUMIFS(Comparison_Lookup,site_level_range_board,$B81,date_range_board,L$77)/SUMIFS(All_Attendances,site_level_range_board,$B81,date_range_board,L$77),"0.0%")),"")</f>
        <v>1195</v>
      </c>
      <c r="M81" s="101">
        <f ca="1">IFERROR(IF(LEFT(Lookups!$L$5,6)="Number",SUMIFS(Comparison_Lookup,site_level_range_board,$B81,date_range_board,M$77),TEXT(SUMIFS(Comparison_Lookup,site_level_range_board,$B81,date_range_board,M$77)/SUMIFS(All_Attendances,site_level_range_board,$B81,date_range_board,M$77),"0.0%")),"")</f>
        <v>1106</v>
      </c>
      <c r="N81" s="101">
        <f ca="1">IFERROR(IF(LEFT(Lookups!$L$5,6)="Number",SUMIFS(Comparison_Lookup,site_level_range_board,$B81,date_range_board,N$77),TEXT(SUMIFS(Comparison_Lookup,site_level_range_board,$B81,date_range_board,N$77)/SUMIFS(All_Attendances,site_level_range_board,$B81,date_range_board,N$77),"0.0%")),"")</f>
        <v>1082</v>
      </c>
    </row>
    <row r="82" spans="2:14">
      <c r="B82" s="60" t="s">
        <v>69</v>
      </c>
      <c r="C82" s="90">
        <f ca="1">IFERROR(IF(LEFT(Lookups!$L$5,6)="Number",SUMIFS(Comparison_Lookup,site_level_range_board,$B82,date_range_board,C$77),TEXT(SUMIFS(Comparison_Lookup,site_level_range_board,$B82,date_range_board,C$77)/SUMIFS(All_Attendances,site_level_range_board,$B82,date_range_board,C$77),"0.0%")),"")</f>
        <v>1233</v>
      </c>
      <c r="D82" s="101">
        <f ca="1">IFERROR(IF(LEFT(Lookups!$L$5,6)="Number",SUMIFS(Comparison_Lookup,site_level_range_board,$B82,date_range_board,D$77),TEXT(SUMIFS(Comparison_Lookup,site_level_range_board,$B82,date_range_board,D$77)/SUMIFS(All_Attendances,site_level_range_board,$B82,date_range_board,D$77),"0.0%")),"")</f>
        <v>1149</v>
      </c>
      <c r="E82" s="101">
        <f ca="1">IFERROR(IF(LEFT(Lookups!$L$5,6)="Number",SUMIFS(Comparison_Lookup,site_level_range_board,$B82,date_range_board,E$77),TEXT(SUMIFS(Comparison_Lookup,site_level_range_board,$B82,date_range_board,E$77)/SUMIFS(All_Attendances,site_level_range_board,$B82,date_range_board,E$77),"0.0%")),"")</f>
        <v>1164</v>
      </c>
      <c r="F82" s="101">
        <f ca="1">IFERROR(IF(LEFT(Lookups!$L$5,6)="Number",SUMIFS(Comparison_Lookup,site_level_range_board,$B82,date_range_board,F$77),TEXT(SUMIFS(Comparison_Lookup,site_level_range_board,$B82,date_range_board,F$77)/SUMIFS(All_Attendances,site_level_range_board,$B82,date_range_board,F$77),"0.0%")),"")</f>
        <v>1172</v>
      </c>
      <c r="G82" s="101">
        <f ca="1">IFERROR(IF(LEFT(Lookups!$L$5,6)="Number",SUMIFS(Comparison_Lookup,site_level_range_board,$B82,date_range_board,G$77),TEXT(SUMIFS(Comparison_Lookup,site_level_range_board,$B82,date_range_board,G$77)/SUMIFS(All_Attendances,site_level_range_board,$B82,date_range_board,G$77),"0.0%")),"")</f>
        <v>1119</v>
      </c>
      <c r="H82" s="101">
        <f ca="1">IFERROR(IF(LEFT(Lookups!$L$5,6)="Number",SUMIFS(Comparison_Lookup,site_level_range_board,$B82,date_range_board,H$77),TEXT(SUMIFS(Comparison_Lookup,site_level_range_board,$B82,date_range_board,H$77)/SUMIFS(All_Attendances,site_level_range_board,$B82,date_range_board,H$77),"0.0%")),"")</f>
        <v>1213</v>
      </c>
      <c r="I82" s="101">
        <f ca="1">IFERROR(IF(LEFT(Lookups!$L$5,6)="Number",SUMIFS(Comparison_Lookup,site_level_range_board,$B82,date_range_board,I$77),TEXT(SUMIFS(Comparison_Lookup,site_level_range_board,$B82,date_range_board,I$77)/SUMIFS(All_Attendances,site_level_range_board,$B82,date_range_board,I$77),"0.0%")),"")</f>
        <v>1159</v>
      </c>
      <c r="J82" s="101">
        <f ca="1">IFERROR(IF(LEFT(Lookups!$L$5,6)="Number",SUMIFS(Comparison_Lookup,site_level_range_board,$B82,date_range_board,J$77),TEXT(SUMIFS(Comparison_Lookup,site_level_range_board,$B82,date_range_board,J$77)/SUMIFS(All_Attendances,site_level_range_board,$B82,date_range_board,J$77),"0.0%")),"")</f>
        <v>1059</v>
      </c>
      <c r="K82" s="101">
        <f ca="1">IFERROR(IF(LEFT(Lookups!$L$5,6)="Number",SUMIFS(Comparison_Lookup,site_level_range_board,$B82,date_range_board,K$77),TEXT(SUMIFS(Comparison_Lookup,site_level_range_board,$B82,date_range_board,K$77)/SUMIFS(All_Attendances,site_level_range_board,$B82,date_range_board,K$77),"0.0%")),"")</f>
        <v>1271</v>
      </c>
      <c r="L82" s="101">
        <f ca="1">IFERROR(IF(LEFT(Lookups!$L$5,6)="Number",SUMIFS(Comparison_Lookup,site_level_range_board,$B82,date_range_board,L$77),TEXT(SUMIFS(Comparison_Lookup,site_level_range_board,$B82,date_range_board,L$77)/SUMIFS(All_Attendances,site_level_range_board,$B82,date_range_board,L$77),"0.0%")),"")</f>
        <v>1198</v>
      </c>
      <c r="M82" s="101">
        <f ca="1">IFERROR(IF(LEFT(Lookups!$L$5,6)="Number",SUMIFS(Comparison_Lookup,site_level_range_board,$B82,date_range_board,M$77),TEXT(SUMIFS(Comparison_Lookup,site_level_range_board,$B82,date_range_board,M$77)/SUMIFS(All_Attendances,site_level_range_board,$B82,date_range_board,M$77),"0.0%")),"")</f>
        <v>1104</v>
      </c>
      <c r="N82" s="101">
        <f ca="1">IFERROR(IF(LEFT(Lookups!$L$5,6)="Number",SUMIFS(Comparison_Lookup,site_level_range_board,$B82,date_range_board,N$77),TEXT(SUMIFS(Comparison_Lookup,site_level_range_board,$B82,date_range_board,N$77)/SUMIFS(All_Attendances,site_level_range_board,$B82,date_range_board,N$77),"0.0%")),"")</f>
        <v>1202</v>
      </c>
    </row>
    <row r="83" spans="2:14">
      <c r="B83" s="60" t="s">
        <v>122</v>
      </c>
      <c r="C83" s="90">
        <f ca="1">IFERROR(IF(LEFT(Lookups!$L$5,6)="Number",SUMIFS(Comparison_Lookup,site_level_range_board,$B83,date_range_board,C$77),TEXT(SUMIFS(Comparison_Lookup,site_level_range_board,$B83,date_range_board,C$77)/SUMIFS(All_Attendances,site_level_range_board,$B83,date_range_board,C$77),"0.0%")),"")</f>
        <v>1969</v>
      </c>
      <c r="D83" s="101">
        <f ca="1">IFERROR(IF(LEFT(Lookups!$L$5,6)="Number",SUMIFS(Comparison_Lookup,site_level_range_board,$B83,date_range_board,D$77),TEXT(SUMIFS(Comparison_Lookup,site_level_range_board,$B83,date_range_board,D$77)/SUMIFS(All_Attendances,site_level_range_board,$B83,date_range_board,D$77),"0.0%")),"")</f>
        <v>1866</v>
      </c>
      <c r="E83" s="101">
        <f ca="1">IFERROR(IF(LEFT(Lookups!$L$5,6)="Number",SUMIFS(Comparison_Lookup,site_level_range_board,$B83,date_range_board,E$77),TEXT(SUMIFS(Comparison_Lookup,site_level_range_board,$B83,date_range_board,E$77)/SUMIFS(All_Attendances,site_level_range_board,$B83,date_range_board,E$77),"0.0%")),"")</f>
        <v>1745</v>
      </c>
      <c r="F83" s="101">
        <f ca="1">IFERROR(IF(LEFT(Lookups!$L$5,6)="Number",SUMIFS(Comparison_Lookup,site_level_range_board,$B83,date_range_board,F$77),TEXT(SUMIFS(Comparison_Lookup,site_level_range_board,$B83,date_range_board,F$77)/SUMIFS(All_Attendances,site_level_range_board,$B83,date_range_board,F$77),"0.0%")),"")</f>
        <v>1821</v>
      </c>
      <c r="G83" s="101">
        <f ca="1">IFERROR(IF(LEFT(Lookups!$L$5,6)="Number",SUMIFS(Comparison_Lookup,site_level_range_board,$B83,date_range_board,G$77),TEXT(SUMIFS(Comparison_Lookup,site_level_range_board,$B83,date_range_board,G$77)/SUMIFS(All_Attendances,site_level_range_board,$B83,date_range_board,G$77),"0.0%")),"")</f>
        <v>1834</v>
      </c>
      <c r="H83" s="101">
        <f ca="1">IFERROR(IF(LEFT(Lookups!$L$5,6)="Number",SUMIFS(Comparison_Lookup,site_level_range_board,$B83,date_range_board,H$77),TEXT(SUMIFS(Comparison_Lookup,site_level_range_board,$B83,date_range_board,H$77)/SUMIFS(All_Attendances,site_level_range_board,$B83,date_range_board,H$77),"0.0%")),"")</f>
        <v>1750</v>
      </c>
      <c r="I83" s="101">
        <f ca="1">IFERROR(IF(LEFT(Lookups!$L$5,6)="Number",SUMIFS(Comparison_Lookup,site_level_range_board,$B83,date_range_board,I$77),TEXT(SUMIFS(Comparison_Lookup,site_level_range_board,$B83,date_range_board,I$77)/SUMIFS(All_Attendances,site_level_range_board,$B83,date_range_board,I$77),"0.0%")),"")</f>
        <v>1766</v>
      </c>
      <c r="J83" s="101">
        <f ca="1">IFERROR(IF(LEFT(Lookups!$L$5,6)="Number",SUMIFS(Comparison_Lookup,site_level_range_board,$B83,date_range_board,J$77),TEXT(SUMIFS(Comparison_Lookup,site_level_range_board,$B83,date_range_board,J$77)/SUMIFS(All_Attendances,site_level_range_board,$B83,date_range_board,J$77),"0.0%")),"")</f>
        <v>1532</v>
      </c>
      <c r="K83" s="101">
        <f ca="1">IFERROR(IF(LEFT(Lookups!$L$5,6)="Number",SUMIFS(Comparison_Lookup,site_level_range_board,$B83,date_range_board,K$77),TEXT(SUMIFS(Comparison_Lookup,site_level_range_board,$B83,date_range_board,K$77)/SUMIFS(All_Attendances,site_level_range_board,$B83,date_range_board,K$77),"0.0%")),"")</f>
        <v>1722</v>
      </c>
      <c r="L83" s="101">
        <f ca="1">IFERROR(IF(LEFT(Lookups!$L$5,6)="Number",SUMIFS(Comparison_Lookup,site_level_range_board,$B83,date_range_board,L$77),TEXT(SUMIFS(Comparison_Lookup,site_level_range_board,$B83,date_range_board,L$77)/SUMIFS(All_Attendances,site_level_range_board,$B83,date_range_board,L$77),"0.0%")),"")</f>
        <v>1656</v>
      </c>
      <c r="M83" s="101">
        <f ca="1">IFERROR(IF(LEFT(Lookups!$L$5,6)="Number",SUMIFS(Comparison_Lookup,site_level_range_board,$B83,date_range_board,M$77),TEXT(SUMIFS(Comparison_Lookup,site_level_range_board,$B83,date_range_board,M$77)/SUMIFS(All_Attendances,site_level_range_board,$B83,date_range_board,M$77),"0.0%")),"")</f>
        <v>1632</v>
      </c>
      <c r="N83" s="101">
        <f ca="1">IFERROR(IF(LEFT(Lookups!$L$5,6)="Number",SUMIFS(Comparison_Lookup,site_level_range_board,$B83,date_range_board,N$77),TEXT(SUMIFS(Comparison_Lookup,site_level_range_board,$B83,date_range_board,N$77)/SUMIFS(All_Attendances,site_level_range_board,$B83,date_range_board,N$77),"0.0%")),"")</f>
        <v>1803</v>
      </c>
    </row>
    <row r="84" spans="2:14">
      <c r="B84" s="60" t="s">
        <v>72</v>
      </c>
      <c r="C84" s="90">
        <f ca="1">IFERROR(IF(LEFT(Lookups!$L$5,6)="Number",SUMIFS(Comparison_Lookup,site_level_range_board,$B84,date_range_board,C$77),TEXT(SUMIFS(Comparison_Lookup,site_level_range_board,$B84,date_range_board,C$77)/SUMIFS(All_Attendances,site_level_range_board,$B84,date_range_board,C$77),"0.0%")),"")</f>
        <v>6307</v>
      </c>
      <c r="D84" s="101">
        <f ca="1">IFERROR(IF(LEFT(Lookups!$L$5,6)="Number",SUMIFS(Comparison_Lookup,site_level_range_board,$B84,date_range_board,D$77),TEXT(SUMIFS(Comparison_Lookup,site_level_range_board,$B84,date_range_board,D$77)/SUMIFS(All_Attendances,site_level_range_board,$B84,date_range_board,D$77),"0.0%")),"")</f>
        <v>6351</v>
      </c>
      <c r="E84" s="101">
        <f ca="1">IFERROR(IF(LEFT(Lookups!$L$5,6)="Number",SUMIFS(Comparison_Lookup,site_level_range_board,$B84,date_range_board,E$77),TEXT(SUMIFS(Comparison_Lookup,site_level_range_board,$B84,date_range_board,E$77)/SUMIFS(All_Attendances,site_level_range_board,$B84,date_range_board,E$77),"0.0%")),"")</f>
        <v>6281</v>
      </c>
      <c r="F84" s="101">
        <f ca="1">IFERROR(IF(LEFT(Lookups!$L$5,6)="Number",SUMIFS(Comparison_Lookup,site_level_range_board,$B84,date_range_board,F$77),TEXT(SUMIFS(Comparison_Lookup,site_level_range_board,$B84,date_range_board,F$77)/SUMIFS(All_Attendances,site_level_range_board,$B84,date_range_board,F$77),"0.0%")),"")</f>
        <v>6238</v>
      </c>
      <c r="G84" s="101">
        <f ca="1">IFERROR(IF(LEFT(Lookups!$L$5,6)="Number",SUMIFS(Comparison_Lookup,site_level_range_board,$B84,date_range_board,G$77),TEXT(SUMIFS(Comparison_Lookup,site_level_range_board,$B84,date_range_board,G$77)/SUMIFS(All_Attendances,site_level_range_board,$B84,date_range_board,G$77),"0.0%")),"")</f>
        <v>6309</v>
      </c>
      <c r="H84" s="101">
        <f ca="1">IFERROR(IF(LEFT(Lookups!$L$5,6)="Number",SUMIFS(Comparison_Lookup,site_level_range_board,$B84,date_range_board,H$77),TEXT(SUMIFS(Comparison_Lookup,site_level_range_board,$B84,date_range_board,H$77)/SUMIFS(All_Attendances,site_level_range_board,$B84,date_range_board,H$77),"0.0%")),"")</f>
        <v>6379</v>
      </c>
      <c r="I84" s="101">
        <f ca="1">IFERROR(IF(LEFT(Lookups!$L$5,6)="Number",SUMIFS(Comparison_Lookup,site_level_range_board,$B84,date_range_board,I$77),TEXT(SUMIFS(Comparison_Lookup,site_level_range_board,$B84,date_range_board,I$77)/SUMIFS(All_Attendances,site_level_range_board,$B84,date_range_board,I$77),"0.0%")),"")</f>
        <v>6297</v>
      </c>
      <c r="J84" s="101">
        <f ca="1">IFERROR(IF(LEFT(Lookups!$L$5,6)="Number",SUMIFS(Comparison_Lookup,site_level_range_board,$B84,date_range_board,J$77),TEXT(SUMIFS(Comparison_Lookup,site_level_range_board,$B84,date_range_board,J$77)/SUMIFS(All_Attendances,site_level_range_board,$B84,date_range_board,J$77),"0.0%")),"")</f>
        <v>5804</v>
      </c>
      <c r="K84" s="101">
        <f ca="1">IFERROR(IF(LEFT(Lookups!$L$5,6)="Number",SUMIFS(Comparison_Lookup,site_level_range_board,$B84,date_range_board,K$77),TEXT(SUMIFS(Comparison_Lookup,site_level_range_board,$B84,date_range_board,K$77)/SUMIFS(All_Attendances,site_level_range_board,$B84,date_range_board,K$77),"0.0%")),"")</f>
        <v>6274</v>
      </c>
      <c r="L84" s="101">
        <f ca="1">IFERROR(IF(LEFT(Lookups!$L$5,6)="Number",SUMIFS(Comparison_Lookup,site_level_range_board,$B84,date_range_board,L$77),TEXT(SUMIFS(Comparison_Lookup,site_level_range_board,$B84,date_range_board,L$77)/SUMIFS(All_Attendances,site_level_range_board,$B84,date_range_board,L$77),"0.0%")),"")</f>
        <v>6353</v>
      </c>
      <c r="M84" s="101">
        <f ca="1">IFERROR(IF(LEFT(Lookups!$L$5,6)="Number",SUMIFS(Comparison_Lookup,site_level_range_board,$B84,date_range_board,M$77),TEXT(SUMIFS(Comparison_Lookup,site_level_range_board,$B84,date_range_board,M$77)/SUMIFS(All_Attendances,site_level_range_board,$B84,date_range_board,M$77),"0.0%")),"")</f>
        <v>5919</v>
      </c>
      <c r="N84" s="101">
        <f ca="1">IFERROR(IF(LEFT(Lookups!$L$5,6)="Number",SUMIFS(Comparison_Lookup,site_level_range_board,$B84,date_range_board,N$77),TEXT(SUMIFS(Comparison_Lookup,site_level_range_board,$B84,date_range_board,N$77)/SUMIFS(All_Attendances,site_level_range_board,$B84,date_range_board,N$77),"0.0%")),"")</f>
        <v>6112</v>
      </c>
    </row>
    <row r="85" spans="2:14">
      <c r="B85" s="60" t="s">
        <v>129</v>
      </c>
      <c r="C85" s="90">
        <f ca="1">IFERROR(IF(LEFT(Lookups!$L$5,6)="Number",SUMIFS(Comparison_Lookup,site_level_range_board,$B85,date_range_board,C$77),TEXT(SUMIFS(Comparison_Lookup,site_level_range_board,$B85,date_range_board,C$77)/SUMIFS(All_Attendances,site_level_range_board,$B85,date_range_board,C$77),"0.0%")),"")</f>
        <v>1122</v>
      </c>
      <c r="D85" s="101">
        <f ca="1">IFERROR(IF(LEFT(Lookups!$L$5,6)="Number",SUMIFS(Comparison_Lookup,site_level_range_board,$B85,date_range_board,D$77),TEXT(SUMIFS(Comparison_Lookup,site_level_range_board,$B85,date_range_board,D$77)/SUMIFS(All_Attendances,site_level_range_board,$B85,date_range_board,D$77),"0.0%")),"")</f>
        <v>1009</v>
      </c>
      <c r="E85" s="101">
        <f ca="1">IFERROR(IF(LEFT(Lookups!$L$5,6)="Number",SUMIFS(Comparison_Lookup,site_level_range_board,$B85,date_range_board,E$77),TEXT(SUMIFS(Comparison_Lookup,site_level_range_board,$B85,date_range_board,E$77)/SUMIFS(All_Attendances,site_level_range_board,$B85,date_range_board,E$77),"0.0%")),"")</f>
        <v>966</v>
      </c>
      <c r="F85" s="101">
        <f ca="1">IFERROR(IF(LEFT(Lookups!$L$5,6)="Number",SUMIFS(Comparison_Lookup,site_level_range_board,$B85,date_range_board,F$77),TEXT(SUMIFS(Comparison_Lookup,site_level_range_board,$B85,date_range_board,F$77)/SUMIFS(All_Attendances,site_level_range_board,$B85,date_range_board,F$77),"0.0%")),"")</f>
        <v>898</v>
      </c>
      <c r="G85" s="101">
        <f ca="1">IFERROR(IF(LEFT(Lookups!$L$5,6)="Number",SUMIFS(Comparison_Lookup,site_level_range_board,$B85,date_range_board,G$77),TEXT(SUMIFS(Comparison_Lookup,site_level_range_board,$B85,date_range_board,G$77)/SUMIFS(All_Attendances,site_level_range_board,$B85,date_range_board,G$77),"0.0%")),"")</f>
        <v>987</v>
      </c>
      <c r="H85" s="101">
        <f ca="1">IFERROR(IF(LEFT(Lookups!$L$5,6)="Number",SUMIFS(Comparison_Lookup,site_level_range_board,$B85,date_range_board,H$77),TEXT(SUMIFS(Comparison_Lookup,site_level_range_board,$B85,date_range_board,H$77)/SUMIFS(All_Attendances,site_level_range_board,$B85,date_range_board,H$77),"0.0%")),"")</f>
        <v>1024</v>
      </c>
      <c r="I85" s="101">
        <f ca="1">IFERROR(IF(LEFT(Lookups!$L$5,6)="Number",SUMIFS(Comparison_Lookup,site_level_range_board,$B85,date_range_board,I$77),TEXT(SUMIFS(Comparison_Lookup,site_level_range_board,$B85,date_range_board,I$77)/SUMIFS(All_Attendances,site_level_range_board,$B85,date_range_board,I$77),"0.0%")),"")</f>
        <v>917</v>
      </c>
      <c r="J85" s="101">
        <f ca="1">IFERROR(IF(LEFT(Lookups!$L$5,6)="Number",SUMIFS(Comparison_Lookup,site_level_range_board,$B85,date_range_board,J$77),TEXT(SUMIFS(Comparison_Lookup,site_level_range_board,$B85,date_range_board,J$77)/SUMIFS(All_Attendances,site_level_range_board,$B85,date_range_board,J$77),"0.0%")),"")</f>
        <v>889</v>
      </c>
      <c r="K85" s="101">
        <f ca="1">IFERROR(IF(LEFT(Lookups!$L$5,6)="Number",SUMIFS(Comparison_Lookup,site_level_range_board,$B85,date_range_board,K$77),TEXT(SUMIFS(Comparison_Lookup,site_level_range_board,$B85,date_range_board,K$77)/SUMIFS(All_Attendances,site_level_range_board,$B85,date_range_board,K$77),"0.0%")),"")</f>
        <v>1026</v>
      </c>
      <c r="L85" s="101">
        <f ca="1">IFERROR(IF(LEFT(Lookups!$L$5,6)="Number",SUMIFS(Comparison_Lookup,site_level_range_board,$B85,date_range_board,L$77),TEXT(SUMIFS(Comparison_Lookup,site_level_range_board,$B85,date_range_board,L$77)/SUMIFS(All_Attendances,site_level_range_board,$B85,date_range_board,L$77),"0.0%")),"")</f>
        <v>972</v>
      </c>
      <c r="M85" s="101">
        <f ca="1">IFERROR(IF(LEFT(Lookups!$L$5,6)="Number",SUMIFS(Comparison_Lookup,site_level_range_board,$B85,date_range_board,M$77),TEXT(SUMIFS(Comparison_Lookup,site_level_range_board,$B85,date_range_board,M$77)/SUMIFS(All_Attendances,site_level_range_board,$B85,date_range_board,M$77),"0.0%")),"")</f>
        <v>955</v>
      </c>
      <c r="N85" s="101">
        <f ca="1">IFERROR(IF(LEFT(Lookups!$L$5,6)="Number",SUMIFS(Comparison_Lookup,site_level_range_board,$B85,date_range_board,N$77),TEXT(SUMIFS(Comparison_Lookup,site_level_range_board,$B85,date_range_board,N$77)/SUMIFS(All_Attendances,site_level_range_board,$B85,date_range_board,N$77),"0.0%")),"")</f>
        <v>967</v>
      </c>
    </row>
    <row r="86" spans="2:14">
      <c r="B86" s="60" t="s">
        <v>73</v>
      </c>
      <c r="C86" s="90">
        <f ca="1">IFERROR(IF(LEFT(Lookups!$L$5,6)="Number",SUMIFS(Comparison_Lookup,site_level_range_board,$B86,date_range_board,C$77),TEXT(SUMIFS(Comparison_Lookup,site_level_range_board,$B86,date_range_board,C$77)/SUMIFS(All_Attendances,site_level_range_board,$B86,date_range_board,C$77),"0.0%")),"")</f>
        <v>3590</v>
      </c>
      <c r="D86" s="101">
        <f ca="1">IFERROR(IF(LEFT(Lookups!$L$5,6)="Number",SUMIFS(Comparison_Lookup,site_level_range_board,$B86,date_range_board,D$77),TEXT(SUMIFS(Comparison_Lookup,site_level_range_board,$B86,date_range_board,D$77)/SUMIFS(All_Attendances,site_level_range_board,$B86,date_range_board,D$77),"0.0%")),"")</f>
        <v>3486</v>
      </c>
      <c r="E86" s="101">
        <f ca="1">IFERROR(IF(LEFT(Lookups!$L$5,6)="Number",SUMIFS(Comparison_Lookup,site_level_range_board,$B86,date_range_board,E$77),TEXT(SUMIFS(Comparison_Lookup,site_level_range_board,$B86,date_range_board,E$77)/SUMIFS(All_Attendances,site_level_range_board,$B86,date_range_board,E$77),"0.0%")),"")</f>
        <v>3360</v>
      </c>
      <c r="F86" s="101">
        <f ca="1">IFERROR(IF(LEFT(Lookups!$L$5,6)="Number",SUMIFS(Comparison_Lookup,site_level_range_board,$B86,date_range_board,F$77),TEXT(SUMIFS(Comparison_Lookup,site_level_range_board,$B86,date_range_board,F$77)/SUMIFS(All_Attendances,site_level_range_board,$B86,date_range_board,F$77),"0.0%")),"")</f>
        <v>3566</v>
      </c>
      <c r="G86" s="101">
        <f ca="1">IFERROR(IF(LEFT(Lookups!$L$5,6)="Number",SUMIFS(Comparison_Lookup,site_level_range_board,$B86,date_range_board,G$77),TEXT(SUMIFS(Comparison_Lookup,site_level_range_board,$B86,date_range_board,G$77)/SUMIFS(All_Attendances,site_level_range_board,$B86,date_range_board,G$77),"0.0%")),"")</f>
        <v>3462</v>
      </c>
      <c r="H86" s="101">
        <f ca="1">IFERROR(IF(LEFT(Lookups!$L$5,6)="Number",SUMIFS(Comparison_Lookup,site_level_range_board,$B86,date_range_board,H$77),TEXT(SUMIFS(Comparison_Lookup,site_level_range_board,$B86,date_range_board,H$77)/SUMIFS(All_Attendances,site_level_range_board,$B86,date_range_board,H$77),"0.0%")),"")</f>
        <v>3445</v>
      </c>
      <c r="I86" s="101">
        <f ca="1">IFERROR(IF(LEFT(Lookups!$L$5,6)="Number",SUMIFS(Comparison_Lookup,site_level_range_board,$B86,date_range_board,I$77),TEXT(SUMIFS(Comparison_Lookup,site_level_range_board,$B86,date_range_board,I$77)/SUMIFS(All_Attendances,site_level_range_board,$B86,date_range_board,I$77),"0.0%")),"")</f>
        <v>3518</v>
      </c>
      <c r="J86" s="101">
        <f ca="1">IFERROR(IF(LEFT(Lookups!$L$5,6)="Number",SUMIFS(Comparison_Lookup,site_level_range_board,$B86,date_range_board,J$77),TEXT(SUMIFS(Comparison_Lookup,site_level_range_board,$B86,date_range_board,J$77)/SUMIFS(All_Attendances,site_level_range_board,$B86,date_range_board,J$77),"0.0%")),"")</f>
        <v>3130</v>
      </c>
      <c r="K86" s="101">
        <f ca="1">IFERROR(IF(LEFT(Lookups!$L$5,6)="Number",SUMIFS(Comparison_Lookup,site_level_range_board,$B86,date_range_board,K$77),TEXT(SUMIFS(Comparison_Lookup,site_level_range_board,$B86,date_range_board,K$77)/SUMIFS(All_Attendances,site_level_range_board,$B86,date_range_board,K$77),"0.0%")),"")</f>
        <v>3503</v>
      </c>
      <c r="L86" s="101">
        <f ca="1">IFERROR(IF(LEFT(Lookups!$L$5,6)="Number",SUMIFS(Comparison_Lookup,site_level_range_board,$B86,date_range_board,L$77),TEXT(SUMIFS(Comparison_Lookup,site_level_range_board,$B86,date_range_board,L$77)/SUMIFS(All_Attendances,site_level_range_board,$B86,date_range_board,L$77),"0.0%")),"")</f>
        <v>3682</v>
      </c>
      <c r="M86" s="101">
        <f ca="1">IFERROR(IF(LEFT(Lookups!$L$5,6)="Number",SUMIFS(Comparison_Lookup,site_level_range_board,$B86,date_range_board,M$77),TEXT(SUMIFS(Comparison_Lookup,site_level_range_board,$B86,date_range_board,M$77)/SUMIFS(All_Attendances,site_level_range_board,$B86,date_range_board,M$77),"0.0%")),"")</f>
        <v>3414</v>
      </c>
      <c r="N86" s="101">
        <f ca="1">IFERROR(IF(LEFT(Lookups!$L$5,6)="Number",SUMIFS(Comparison_Lookup,site_level_range_board,$B86,date_range_board,N$77),TEXT(SUMIFS(Comparison_Lookup,site_level_range_board,$B86,date_range_board,N$77)/SUMIFS(All_Attendances,site_level_range_board,$B86,date_range_board,N$77),"0.0%")),"")</f>
        <v>3574</v>
      </c>
    </row>
    <row r="87" spans="2:14">
      <c r="B87" s="60" t="s">
        <v>123</v>
      </c>
      <c r="C87" s="90">
        <f ca="1">IFERROR(IF(LEFT(Lookups!$L$5,6)="Number",SUMIFS(Comparison_Lookup,site_level_range_board,$B87,date_range_board,C$77),TEXT(SUMIFS(Comparison_Lookup,site_level_range_board,$B87,date_range_board,C$77)/SUMIFS(All_Attendances,site_level_range_board,$B87,date_range_board,C$77),"0.0%")),"")</f>
        <v>4316</v>
      </c>
      <c r="D87" s="101">
        <f ca="1">IFERROR(IF(LEFT(Lookups!$L$5,6)="Number",SUMIFS(Comparison_Lookup,site_level_range_board,$B87,date_range_board,D$77),TEXT(SUMIFS(Comparison_Lookup,site_level_range_board,$B87,date_range_board,D$77)/SUMIFS(All_Attendances,site_level_range_board,$B87,date_range_board,D$77),"0.0%")),"")</f>
        <v>4105</v>
      </c>
      <c r="E87" s="101">
        <f ca="1">IFERROR(IF(LEFT(Lookups!$L$5,6)="Number",SUMIFS(Comparison_Lookup,site_level_range_board,$B87,date_range_board,E$77),TEXT(SUMIFS(Comparison_Lookup,site_level_range_board,$B87,date_range_board,E$77)/SUMIFS(All_Attendances,site_level_range_board,$B87,date_range_board,E$77),"0.0%")),"")</f>
        <v>4190</v>
      </c>
      <c r="F87" s="101">
        <f ca="1">IFERROR(IF(LEFT(Lookups!$L$5,6)="Number",SUMIFS(Comparison_Lookup,site_level_range_board,$B87,date_range_board,F$77),TEXT(SUMIFS(Comparison_Lookup,site_level_range_board,$B87,date_range_board,F$77)/SUMIFS(All_Attendances,site_level_range_board,$B87,date_range_board,F$77),"0.0%")),"")</f>
        <v>4190</v>
      </c>
      <c r="G87" s="101">
        <f ca="1">IFERROR(IF(LEFT(Lookups!$L$5,6)="Number",SUMIFS(Comparison_Lookup,site_level_range_board,$B87,date_range_board,G$77),TEXT(SUMIFS(Comparison_Lookup,site_level_range_board,$B87,date_range_board,G$77)/SUMIFS(All_Attendances,site_level_range_board,$B87,date_range_board,G$77),"0.0%")),"")</f>
        <v>4044</v>
      </c>
      <c r="H87" s="101">
        <f ca="1">IFERROR(IF(LEFT(Lookups!$L$5,6)="Number",SUMIFS(Comparison_Lookup,site_level_range_board,$B87,date_range_board,H$77),TEXT(SUMIFS(Comparison_Lookup,site_level_range_board,$B87,date_range_board,H$77)/SUMIFS(All_Attendances,site_level_range_board,$B87,date_range_board,H$77),"0.0%")),"")</f>
        <v>4057</v>
      </c>
      <c r="I87" s="101">
        <f ca="1">IFERROR(IF(LEFT(Lookups!$L$5,6)="Number",SUMIFS(Comparison_Lookup,site_level_range_board,$B87,date_range_board,I$77),TEXT(SUMIFS(Comparison_Lookup,site_level_range_board,$B87,date_range_board,I$77)/SUMIFS(All_Attendances,site_level_range_board,$B87,date_range_board,I$77),"0.0%")),"")</f>
        <v>4142</v>
      </c>
      <c r="J87" s="101">
        <f ca="1">IFERROR(IF(LEFT(Lookups!$L$5,6)="Number",SUMIFS(Comparison_Lookup,site_level_range_board,$B87,date_range_board,J$77),TEXT(SUMIFS(Comparison_Lookup,site_level_range_board,$B87,date_range_board,J$77)/SUMIFS(All_Attendances,site_level_range_board,$B87,date_range_board,J$77),"0.0%")),"")</f>
        <v>3621</v>
      </c>
      <c r="K87" s="101">
        <f ca="1">IFERROR(IF(LEFT(Lookups!$L$5,6)="Number",SUMIFS(Comparison_Lookup,site_level_range_board,$B87,date_range_board,K$77),TEXT(SUMIFS(Comparison_Lookup,site_level_range_board,$B87,date_range_board,K$77)/SUMIFS(All_Attendances,site_level_range_board,$B87,date_range_board,K$77),"0.0%")),"")</f>
        <v>4032</v>
      </c>
      <c r="L87" s="101">
        <f ca="1">IFERROR(IF(LEFT(Lookups!$L$5,6)="Number",SUMIFS(Comparison_Lookup,site_level_range_board,$B87,date_range_board,L$77),TEXT(SUMIFS(Comparison_Lookup,site_level_range_board,$B87,date_range_board,L$77)/SUMIFS(All_Attendances,site_level_range_board,$B87,date_range_board,L$77),"0.0%")),"")</f>
        <v>4070</v>
      </c>
      <c r="M87" s="101">
        <f ca="1">IFERROR(IF(LEFT(Lookups!$L$5,6)="Number",SUMIFS(Comparison_Lookup,site_level_range_board,$B87,date_range_board,M$77),TEXT(SUMIFS(Comparison_Lookup,site_level_range_board,$B87,date_range_board,M$77)/SUMIFS(All_Attendances,site_level_range_board,$B87,date_range_board,M$77),"0.0%")),"")</f>
        <v>3899</v>
      </c>
      <c r="N87" s="101">
        <f ca="1">IFERROR(IF(LEFT(Lookups!$L$5,6)="Number",SUMIFS(Comparison_Lookup,site_level_range_board,$B87,date_range_board,N$77),TEXT(SUMIFS(Comparison_Lookup,site_level_range_board,$B87,date_range_board,N$77)/SUMIFS(All_Attendances,site_level_range_board,$B87,date_range_board,N$77),"0.0%")),"")</f>
        <v>4131</v>
      </c>
    </row>
    <row r="88" spans="2:14">
      <c r="B88" s="60" t="s">
        <v>117</v>
      </c>
      <c r="C88" s="90">
        <f ca="1">IFERROR(IF(LEFT(Lookups!$L$5,6)="Number",SUMIFS(Comparison_Lookup,site_level_range_board,$B88,date_range_board,C$77),TEXT(SUMIFS(Comparison_Lookup,site_level_range_board,$B88,date_range_board,C$77)/SUMIFS(All_Attendances,site_level_range_board,$B88,date_range_board,C$77),"0.0%")),"")</f>
        <v>90</v>
      </c>
      <c r="D88" s="101">
        <f ca="1">IFERROR(IF(LEFT(Lookups!$L$5,6)="Number",SUMIFS(Comparison_Lookup,site_level_range_board,$B88,date_range_board,D$77),TEXT(SUMIFS(Comparison_Lookup,site_level_range_board,$B88,date_range_board,D$77)/SUMIFS(All_Attendances,site_level_range_board,$B88,date_range_board,D$77),"0.0%")),"")</f>
        <v>84</v>
      </c>
      <c r="E88" s="101">
        <f ca="1">IFERROR(IF(LEFT(Lookups!$L$5,6)="Number",SUMIFS(Comparison_Lookup,site_level_range_board,$B88,date_range_board,E$77),TEXT(SUMIFS(Comparison_Lookup,site_level_range_board,$B88,date_range_board,E$77)/SUMIFS(All_Attendances,site_level_range_board,$B88,date_range_board,E$77),"0.0%")),"")</f>
        <v>107</v>
      </c>
      <c r="F88" s="101">
        <f ca="1">IFERROR(IF(LEFT(Lookups!$L$5,6)="Number",SUMIFS(Comparison_Lookup,site_level_range_board,$B88,date_range_board,F$77),TEXT(SUMIFS(Comparison_Lookup,site_level_range_board,$B88,date_range_board,F$77)/SUMIFS(All_Attendances,site_level_range_board,$B88,date_range_board,F$77),"0.0%")),"")</f>
        <v>93</v>
      </c>
      <c r="G88" s="101">
        <f ca="1">IFERROR(IF(LEFT(Lookups!$L$5,6)="Number",SUMIFS(Comparison_Lookup,site_level_range_board,$B88,date_range_board,G$77),TEXT(SUMIFS(Comparison_Lookup,site_level_range_board,$B88,date_range_board,G$77)/SUMIFS(All_Attendances,site_level_range_board,$B88,date_range_board,G$77),"0.0%")),"")</f>
        <v>95</v>
      </c>
      <c r="H88" s="101">
        <f ca="1">IFERROR(IF(LEFT(Lookups!$L$5,6)="Number",SUMIFS(Comparison_Lookup,site_level_range_board,$B88,date_range_board,H$77),TEXT(SUMIFS(Comparison_Lookup,site_level_range_board,$B88,date_range_board,H$77)/SUMIFS(All_Attendances,site_level_range_board,$B88,date_range_board,H$77),"0.0%")),"")</f>
        <v>97</v>
      </c>
      <c r="I88" s="101">
        <f ca="1">IFERROR(IF(LEFT(Lookups!$L$5,6)="Number",SUMIFS(Comparison_Lookup,site_level_range_board,$B88,date_range_board,I$77),TEXT(SUMIFS(Comparison_Lookup,site_level_range_board,$B88,date_range_board,I$77)/SUMIFS(All_Attendances,site_level_range_board,$B88,date_range_board,I$77),"0.0%")),"")</f>
        <v>108</v>
      </c>
      <c r="J88" s="101">
        <f ca="1">IFERROR(IF(LEFT(Lookups!$L$5,6)="Number",SUMIFS(Comparison_Lookup,site_level_range_board,$B88,date_range_board,J$77),TEXT(SUMIFS(Comparison_Lookup,site_level_range_board,$B88,date_range_board,J$77)/SUMIFS(All_Attendances,site_level_range_board,$B88,date_range_board,J$77),"0.0%")),"")</f>
        <v>92</v>
      </c>
      <c r="K88" s="101">
        <f ca="1">IFERROR(IF(LEFT(Lookups!$L$5,6)="Number",SUMIFS(Comparison_Lookup,site_level_range_board,$B88,date_range_board,K$77),TEXT(SUMIFS(Comparison_Lookup,site_level_range_board,$B88,date_range_board,K$77)/SUMIFS(All_Attendances,site_level_range_board,$B88,date_range_board,K$77),"0.0%")),"")</f>
        <v>108</v>
      </c>
      <c r="L88" s="101">
        <f ca="1">IFERROR(IF(LEFT(Lookups!$L$5,6)="Number",SUMIFS(Comparison_Lookup,site_level_range_board,$B88,date_range_board,L$77),TEXT(SUMIFS(Comparison_Lookup,site_level_range_board,$B88,date_range_board,L$77)/SUMIFS(All_Attendances,site_level_range_board,$B88,date_range_board,L$77),"0.0%")),"")</f>
        <v>91</v>
      </c>
      <c r="M88" s="101">
        <f ca="1">IFERROR(IF(LEFT(Lookups!$L$5,6)="Number",SUMIFS(Comparison_Lookup,site_level_range_board,$B88,date_range_board,M$77),TEXT(SUMIFS(Comparison_Lookup,site_level_range_board,$B88,date_range_board,M$77)/SUMIFS(All_Attendances,site_level_range_board,$B88,date_range_board,M$77),"0.0%")),"")</f>
        <v>110</v>
      </c>
      <c r="N88" s="101">
        <f ca="1">IFERROR(IF(LEFT(Lookups!$L$5,6)="Number",SUMIFS(Comparison_Lookup,site_level_range_board,$B88,date_range_board,N$77),TEXT(SUMIFS(Comparison_Lookup,site_level_range_board,$B88,date_range_board,N$77)/SUMIFS(All_Attendances,site_level_range_board,$B88,date_range_board,N$77),"0.0%")),"")</f>
        <v>103</v>
      </c>
    </row>
    <row r="89" spans="2:14">
      <c r="B89" s="60" t="s">
        <v>141</v>
      </c>
      <c r="C89" s="90">
        <f ca="1">IFERROR(IF(LEFT(Lookups!$L$5,6)="Number",SUMIFS(Comparison_Lookup,site_level_range_board,$B89,date_range_board,C$77),TEXT(SUMIFS(Comparison_Lookup,site_level_range_board,$B89,date_range_board,C$77)/SUMIFS(All_Attendances,site_level_range_board,$B89,date_range_board,C$77),"0.0%")),"")</f>
        <v>132</v>
      </c>
      <c r="D89" s="101">
        <f ca="1">IFERROR(IF(LEFT(Lookups!$L$5,6)="Number",SUMIFS(Comparison_Lookup,site_level_range_board,$B89,date_range_board,D$77),TEXT(SUMIFS(Comparison_Lookup,site_level_range_board,$B89,date_range_board,D$77)/SUMIFS(All_Attendances,site_level_range_board,$B89,date_range_board,D$77),"0.0%")),"")</f>
        <v>117</v>
      </c>
      <c r="E89" s="101">
        <f ca="1">IFERROR(IF(LEFT(Lookups!$L$5,6)="Number",SUMIFS(Comparison_Lookup,site_level_range_board,$B89,date_range_board,E$77),TEXT(SUMIFS(Comparison_Lookup,site_level_range_board,$B89,date_range_board,E$77)/SUMIFS(All_Attendances,site_level_range_board,$B89,date_range_board,E$77),"0.0%")),"")</f>
        <v>131</v>
      </c>
      <c r="F89" s="101">
        <f ca="1">IFERROR(IF(LEFT(Lookups!$L$5,6)="Number",SUMIFS(Comparison_Lookup,site_level_range_board,$B89,date_range_board,F$77),TEXT(SUMIFS(Comparison_Lookup,site_level_range_board,$B89,date_range_board,F$77)/SUMIFS(All_Attendances,site_level_range_board,$B89,date_range_board,F$77),"0.0%")),"")</f>
        <v>132</v>
      </c>
      <c r="G89" s="101">
        <f ca="1">IFERROR(IF(LEFT(Lookups!$L$5,6)="Number",SUMIFS(Comparison_Lookup,site_level_range_board,$B89,date_range_board,G$77),TEXT(SUMIFS(Comparison_Lookup,site_level_range_board,$B89,date_range_board,G$77)/SUMIFS(All_Attendances,site_level_range_board,$B89,date_range_board,G$77),"0.0%")),"")</f>
        <v>129</v>
      </c>
      <c r="H89" s="101">
        <f ca="1">IFERROR(IF(LEFT(Lookups!$L$5,6)="Number",SUMIFS(Comparison_Lookup,site_level_range_board,$B89,date_range_board,H$77),TEXT(SUMIFS(Comparison_Lookup,site_level_range_board,$B89,date_range_board,H$77)/SUMIFS(All_Attendances,site_level_range_board,$B89,date_range_board,H$77),"0.0%")),"")</f>
        <v>157</v>
      </c>
      <c r="I89" s="101">
        <f ca="1">IFERROR(IF(LEFT(Lookups!$L$5,6)="Number",SUMIFS(Comparison_Lookup,site_level_range_board,$B89,date_range_board,I$77),TEXT(SUMIFS(Comparison_Lookup,site_level_range_board,$B89,date_range_board,I$77)/SUMIFS(All_Attendances,site_level_range_board,$B89,date_range_board,I$77),"0.0%")),"")</f>
        <v>174</v>
      </c>
      <c r="J89" s="101">
        <f ca="1">IFERROR(IF(LEFT(Lookups!$L$5,6)="Number",SUMIFS(Comparison_Lookup,site_level_range_board,$B89,date_range_board,J$77),TEXT(SUMIFS(Comparison_Lookup,site_level_range_board,$B89,date_range_board,J$77)/SUMIFS(All_Attendances,site_level_range_board,$B89,date_range_board,J$77),"0.0%")),"")</f>
        <v>119</v>
      </c>
      <c r="K89" s="101">
        <f ca="1">IFERROR(IF(LEFT(Lookups!$L$5,6)="Number",SUMIFS(Comparison_Lookup,site_level_range_board,$B89,date_range_board,K$77),TEXT(SUMIFS(Comparison_Lookup,site_level_range_board,$B89,date_range_board,K$77)/SUMIFS(All_Attendances,site_level_range_board,$B89,date_range_board,K$77),"0.0%")),"")</f>
        <v>130</v>
      </c>
      <c r="L89" s="101">
        <f ca="1">IFERROR(IF(LEFT(Lookups!$L$5,6)="Number",SUMIFS(Comparison_Lookup,site_level_range_board,$B89,date_range_board,L$77),TEXT(SUMIFS(Comparison_Lookup,site_level_range_board,$B89,date_range_board,L$77)/SUMIFS(All_Attendances,site_level_range_board,$B89,date_range_board,L$77),"0.0%")),"")</f>
        <v>120</v>
      </c>
      <c r="M89" s="101">
        <f ca="1">IFERROR(IF(LEFT(Lookups!$L$5,6)="Number",SUMIFS(Comparison_Lookup,site_level_range_board,$B89,date_range_board,M$77),TEXT(SUMIFS(Comparison_Lookup,site_level_range_board,$B89,date_range_board,M$77)/SUMIFS(All_Attendances,site_level_range_board,$B89,date_range_board,M$77),"0.0%")),"")</f>
        <v>127</v>
      </c>
      <c r="N89" s="101">
        <f ca="1">IFERROR(IF(LEFT(Lookups!$L$5,6)="Number",SUMIFS(Comparison_Lookup,site_level_range_board,$B89,date_range_board,N$77),TEXT(SUMIFS(Comparison_Lookup,site_level_range_board,$B89,date_range_board,N$77)/SUMIFS(All_Attendances,site_level_range_board,$B89,date_range_board,N$77),"0.0%")),"")</f>
        <v>154</v>
      </c>
    </row>
    <row r="90" spans="2:14">
      <c r="B90" s="60" t="s">
        <v>136</v>
      </c>
      <c r="C90" s="90">
        <f ca="1">IFERROR(IF(LEFT(Lookups!$L$5,6)="Number",SUMIFS(Comparison_Lookup,site_level_range_board,$B90,date_range_board,C$77),TEXT(SUMIFS(Comparison_Lookup,site_level_range_board,$B90,date_range_board,C$77)/SUMIFS(All_Attendances,site_level_range_board,$B90,date_range_board,C$77),"0.0%")),"")</f>
        <v>1350</v>
      </c>
      <c r="D90" s="101">
        <f ca="1">IFERROR(IF(LEFT(Lookups!$L$5,6)="Number",SUMIFS(Comparison_Lookup,site_level_range_board,$B90,date_range_board,D$77),TEXT(SUMIFS(Comparison_Lookup,site_level_range_board,$B90,date_range_board,D$77)/SUMIFS(All_Attendances,site_level_range_board,$B90,date_range_board,D$77),"0.0%")),"")</f>
        <v>1335</v>
      </c>
      <c r="E90" s="101">
        <f ca="1">IFERROR(IF(LEFT(Lookups!$L$5,6)="Number",SUMIFS(Comparison_Lookup,site_level_range_board,$B90,date_range_board,E$77),TEXT(SUMIFS(Comparison_Lookup,site_level_range_board,$B90,date_range_board,E$77)/SUMIFS(All_Attendances,site_level_range_board,$B90,date_range_board,E$77),"0.0%")),"")</f>
        <v>1281</v>
      </c>
      <c r="F90" s="101">
        <f ca="1">IFERROR(IF(LEFT(Lookups!$L$5,6)="Number",SUMIFS(Comparison_Lookup,site_level_range_board,$B90,date_range_board,F$77),TEXT(SUMIFS(Comparison_Lookup,site_level_range_board,$B90,date_range_board,F$77)/SUMIFS(All_Attendances,site_level_range_board,$B90,date_range_board,F$77),"0.0%")),"")</f>
        <v>1313</v>
      </c>
      <c r="G90" s="101">
        <f ca="1">IFERROR(IF(LEFT(Lookups!$L$5,6)="Number",SUMIFS(Comparison_Lookup,site_level_range_board,$B90,date_range_board,G$77),TEXT(SUMIFS(Comparison_Lookup,site_level_range_board,$B90,date_range_board,G$77)/SUMIFS(All_Attendances,site_level_range_board,$B90,date_range_board,G$77),"0.0%")),"")</f>
        <v>1323</v>
      </c>
      <c r="H90" s="101">
        <f ca="1">IFERROR(IF(LEFT(Lookups!$L$5,6)="Number",SUMIFS(Comparison_Lookup,site_level_range_board,$B90,date_range_board,H$77),TEXT(SUMIFS(Comparison_Lookup,site_level_range_board,$B90,date_range_board,H$77)/SUMIFS(All_Attendances,site_level_range_board,$B90,date_range_board,H$77),"0.0%")),"")</f>
        <v>1326</v>
      </c>
      <c r="I90" s="101">
        <f ca="1">IFERROR(IF(LEFT(Lookups!$L$5,6)="Number",SUMIFS(Comparison_Lookup,site_level_range_board,$B90,date_range_board,I$77),TEXT(SUMIFS(Comparison_Lookup,site_level_range_board,$B90,date_range_board,I$77)/SUMIFS(All_Attendances,site_level_range_board,$B90,date_range_board,I$77),"0.0%")),"")</f>
        <v>1316</v>
      </c>
      <c r="J90" s="101">
        <f ca="1">IFERROR(IF(LEFT(Lookups!$L$5,6)="Number",SUMIFS(Comparison_Lookup,site_level_range_board,$B90,date_range_board,J$77),TEXT(SUMIFS(Comparison_Lookup,site_level_range_board,$B90,date_range_board,J$77)/SUMIFS(All_Attendances,site_level_range_board,$B90,date_range_board,J$77),"0.0%")),"")</f>
        <v>1234</v>
      </c>
      <c r="K90" s="101">
        <f ca="1">IFERROR(IF(LEFT(Lookups!$L$5,6)="Number",SUMIFS(Comparison_Lookup,site_level_range_board,$B90,date_range_board,K$77),TEXT(SUMIFS(Comparison_Lookup,site_level_range_board,$B90,date_range_board,K$77)/SUMIFS(All_Attendances,site_level_range_board,$B90,date_range_board,K$77),"0.0%")),"")</f>
        <v>1294</v>
      </c>
      <c r="L90" s="101">
        <f ca="1">IFERROR(IF(LEFT(Lookups!$L$5,6)="Number",SUMIFS(Comparison_Lookup,site_level_range_board,$B90,date_range_board,L$77),TEXT(SUMIFS(Comparison_Lookup,site_level_range_board,$B90,date_range_board,L$77)/SUMIFS(All_Attendances,site_level_range_board,$B90,date_range_board,L$77),"0.0%")),"")</f>
        <v>1217</v>
      </c>
      <c r="M90" s="101">
        <f ca="1">IFERROR(IF(LEFT(Lookups!$L$5,6)="Number",SUMIFS(Comparison_Lookup,site_level_range_board,$B90,date_range_board,M$77),TEXT(SUMIFS(Comparison_Lookup,site_level_range_board,$B90,date_range_board,M$77)/SUMIFS(All_Attendances,site_level_range_board,$B90,date_range_board,M$77),"0.0%")),"")</f>
        <v>1260</v>
      </c>
      <c r="N90" s="101">
        <f ca="1">IFERROR(IF(LEFT(Lookups!$L$5,6)="Number",SUMIFS(Comparison_Lookup,site_level_range_board,$B90,date_range_board,N$77),TEXT(SUMIFS(Comparison_Lookup,site_level_range_board,$B90,date_range_board,N$77)/SUMIFS(All_Attendances,site_level_range_board,$B90,date_range_board,N$77),"0.0%")),"")</f>
        <v>1287</v>
      </c>
    </row>
    <row r="91" spans="2:14" ht="15" thickBot="1">
      <c r="B91" s="61" t="s">
        <v>139</v>
      </c>
      <c r="C91" s="91">
        <f ca="1">IFERROR(IF(LEFT(Lookups!$L$5,6)="Number",SUMIFS(Comparison_Lookup,site_level_range_board,$B91,date_range_board,C$77),TEXT(SUMIFS(Comparison_Lookup,site_level_range_board,$B91,date_range_board,C$77)/SUMIFS(All_Attendances,site_level_range_board,$B91,date_range_board,C$77),"0.0%")),"")</f>
        <v>109</v>
      </c>
      <c r="D91" s="71">
        <f ca="1">IFERROR(IF(LEFT(Lookups!$L$5,6)="Number",SUMIFS(Comparison_Lookup,site_level_range_board,$B91,date_range_board,D$77),TEXT(SUMIFS(Comparison_Lookup,site_level_range_board,$B91,date_range_board,D$77)/SUMIFS(All_Attendances,site_level_range_board,$B91,date_range_board,D$77),"0.0%")),"")</f>
        <v>106</v>
      </c>
      <c r="E91" s="71">
        <f ca="1">IFERROR(IF(LEFT(Lookups!$L$5,6)="Number",SUMIFS(Comparison_Lookup,site_level_range_board,$B91,date_range_board,E$77),TEXT(SUMIFS(Comparison_Lookup,site_level_range_board,$B91,date_range_board,E$77)/SUMIFS(All_Attendances,site_level_range_board,$B91,date_range_board,E$77),"0.0%")),"")</f>
        <v>119</v>
      </c>
      <c r="F91" s="71">
        <f ca="1">IFERROR(IF(LEFT(Lookups!$L$5,6)="Number",SUMIFS(Comparison_Lookup,site_level_range_board,$B91,date_range_board,F$77),TEXT(SUMIFS(Comparison_Lookup,site_level_range_board,$B91,date_range_board,F$77)/SUMIFS(All_Attendances,site_level_range_board,$B91,date_range_board,F$77),"0.0%")),"")</f>
        <v>108</v>
      </c>
      <c r="G91" s="71">
        <f ca="1">IFERROR(IF(LEFT(Lookups!$L$5,6)="Number",SUMIFS(Comparison_Lookup,site_level_range_board,$B91,date_range_board,G$77),TEXT(SUMIFS(Comparison_Lookup,site_level_range_board,$B91,date_range_board,G$77)/SUMIFS(All_Attendances,site_level_range_board,$B91,date_range_board,G$77),"0.0%")),"")</f>
        <v>100</v>
      </c>
      <c r="H91" s="71">
        <f ca="1">IFERROR(IF(LEFT(Lookups!$L$5,6)="Number",SUMIFS(Comparison_Lookup,site_level_range_board,$B91,date_range_board,H$77),TEXT(SUMIFS(Comparison_Lookup,site_level_range_board,$B91,date_range_board,H$77)/SUMIFS(All_Attendances,site_level_range_board,$B91,date_range_board,H$77),"0.0%")),"")</f>
        <v>128</v>
      </c>
      <c r="I91" s="71">
        <f ca="1">IFERROR(IF(LEFT(Lookups!$L$5,6)="Number",SUMIFS(Comparison_Lookup,site_level_range_board,$B91,date_range_board,I$77),TEXT(SUMIFS(Comparison_Lookup,site_level_range_board,$B91,date_range_board,I$77)/SUMIFS(All_Attendances,site_level_range_board,$B91,date_range_board,I$77),"0.0%")),"")</f>
        <v>117</v>
      </c>
      <c r="J91" s="71">
        <f ca="1">IFERROR(IF(LEFT(Lookups!$L$5,6)="Number",SUMIFS(Comparison_Lookup,site_level_range_board,$B91,date_range_board,J$77),TEXT(SUMIFS(Comparison_Lookup,site_level_range_board,$B91,date_range_board,J$77)/SUMIFS(All_Attendances,site_level_range_board,$B91,date_range_board,J$77),"0.0%")),"")</f>
        <v>120</v>
      </c>
      <c r="K91" s="71">
        <f ca="1">IFERROR(IF(LEFT(Lookups!$L$5,6)="Number",SUMIFS(Comparison_Lookup,site_level_range_board,$B91,date_range_board,K$77),TEXT(SUMIFS(Comparison_Lookup,site_level_range_board,$B91,date_range_board,K$77)/SUMIFS(All_Attendances,site_level_range_board,$B91,date_range_board,K$77),"0.0%")),"")</f>
        <v>104</v>
      </c>
      <c r="L91" s="71">
        <f ca="1">IFERROR(IF(LEFT(Lookups!$L$5,6)="Number",SUMIFS(Comparison_Lookup,site_level_range_board,$B91,date_range_board,L$77),TEXT(SUMIFS(Comparison_Lookup,site_level_range_board,$B91,date_range_board,L$77)/SUMIFS(All_Attendances,site_level_range_board,$B91,date_range_board,L$77),"0.0%")),"")</f>
        <v>105</v>
      </c>
      <c r="M91" s="71">
        <f ca="1">IFERROR(IF(LEFT(Lookups!$L$5,6)="Number",SUMIFS(Comparison_Lookup,site_level_range_board,$B91,date_range_board,M$77),TEXT(SUMIFS(Comparison_Lookup,site_level_range_board,$B91,date_range_board,M$77)/SUMIFS(All_Attendances,site_level_range_board,$B91,date_range_board,M$77),"0.0%")),"")</f>
        <v>104</v>
      </c>
      <c r="N91" s="71">
        <f ca="1">IFERROR(IF(LEFT(Lookups!$L$5,6)="Number",SUMIFS(Comparison_Lookup,site_level_range_board,$B91,date_range_board,N$77),TEXT(SUMIFS(Comparison_Lookup,site_level_range_board,$B91,date_range_board,N$77)/SUMIFS(All_Attendances,site_level_range_board,$B91,date_range_board,N$77),"0.0%")),"")</f>
        <v>105</v>
      </c>
    </row>
    <row r="92" spans="2:14" ht="15" thickBot="1">
      <c r="B92" s="62" t="s">
        <v>143</v>
      </c>
      <c r="C92" s="89">
        <f ca="1">IFERROR(IF(LEFT(Lookups!$L$5,6)="Number",SUMIFS(Comparison_Lookup,date_range_board,C$77),TEXT(SUMIFS(Comparison_Lookup,date_range_board,C$77)/SUMIFS(All_Attendances,date_range_board,C$77),"0.0%")),"")</f>
        <v>25009</v>
      </c>
      <c r="D92" s="89">
        <f ca="1">IFERROR(IF(LEFT(Lookups!$L$5,6)="Number",SUMIFS(Comparison_Lookup,date_range_board,D$77),TEXT(SUMIFS(Comparison_Lookup,date_range_board,D$77)/SUMIFS(All_Attendances,date_range_board,D$77),"0.0%")),"")</f>
        <v>24150</v>
      </c>
      <c r="E92" s="89">
        <f ca="1">IFERROR(IF(LEFT(Lookups!$L$5,6)="Number",SUMIFS(Comparison_Lookup,date_range_board,E$77),TEXT(SUMIFS(Comparison_Lookup,date_range_board,E$77)/SUMIFS(All_Attendances,date_range_board,E$77),"0.0%")),"")</f>
        <v>23936</v>
      </c>
      <c r="F92" s="89">
        <f ca="1">IFERROR(IF(LEFT(Lookups!$L$5,6)="Number",SUMIFS(Comparison_Lookup,date_range_board,F$77),TEXT(SUMIFS(Comparison_Lookup,date_range_board,F$77)/SUMIFS(All_Attendances,date_range_board,F$77),"0.0%")),"")</f>
        <v>24149</v>
      </c>
      <c r="G92" s="89">
        <f ca="1">IFERROR(IF(LEFT(Lookups!$L$5,6)="Number",SUMIFS(Comparison_Lookup,date_range_board,G$77),TEXT(SUMIFS(Comparison_Lookup,date_range_board,G$77)/SUMIFS(All_Attendances,date_range_board,G$77),"0.0%")),"")</f>
        <v>23838</v>
      </c>
      <c r="H92" s="89">
        <f ca="1">IFERROR(IF(LEFT(Lookups!$L$5,6)="Number",SUMIFS(Comparison_Lookup,date_range_board,H$77),TEXT(SUMIFS(Comparison_Lookup,date_range_board,H$77)/SUMIFS(All_Attendances,date_range_board,H$77),"0.0%")),"")</f>
        <v>24127</v>
      </c>
      <c r="I92" s="89">
        <f ca="1">IFERROR(IF(LEFT(Lookups!$L$5,6)="Number",SUMIFS(Comparison_Lookup,date_range_board,I$77),TEXT(SUMIFS(Comparison_Lookup,date_range_board,I$77)/SUMIFS(All_Attendances,date_range_board,I$77),"0.0%")),"")</f>
        <v>24282</v>
      </c>
      <c r="J92" s="89">
        <f ca="1">IFERROR(IF(LEFT(Lookups!$L$5,6)="Number",SUMIFS(Comparison_Lookup,date_range_board,J$77),TEXT(SUMIFS(Comparison_Lookup,date_range_board,J$77)/SUMIFS(All_Attendances,date_range_board,J$77),"0.0%")),"")</f>
        <v>21940</v>
      </c>
      <c r="K92" s="89">
        <f ca="1">IFERROR(IF(LEFT(Lookups!$L$5,6)="Number",SUMIFS(Comparison_Lookup,date_range_board,K$77),TEXT(SUMIFS(Comparison_Lookup,date_range_board,K$77)/SUMIFS(All_Attendances,date_range_board,K$77),"0.0%")),"")</f>
        <v>24453</v>
      </c>
      <c r="L92" s="89">
        <f ca="1">IFERROR(IF(LEFT(Lookups!$L$5,6)="Number",SUMIFS(Comparison_Lookup,date_range_board,L$77),TEXT(SUMIFS(Comparison_Lookup,date_range_board,L$77)/SUMIFS(All_Attendances,date_range_board,L$77),"0.0%")),"")</f>
        <v>24171</v>
      </c>
      <c r="M92" s="89">
        <f ca="1">IFERROR(IF(LEFT(Lookups!$L$5,6)="Number",SUMIFS(Comparison_Lookup,date_range_board,M$77),TEXT(SUMIFS(Comparison_Lookup,date_range_board,M$77)/SUMIFS(All_Attendances,date_range_board,M$77),"0.0%")),"")</f>
        <v>23144</v>
      </c>
      <c r="N92" s="92">
        <f ca="1">IFERROR(IF(LEFT(Lookups!$L$5,6)="Number",SUMIFS(Comparison_Lookup,date_range_board,N$77),TEXT(SUMIFS(Comparison_Lookup,date_range_board,N$77)/SUMIFS(All_Attendances,date_range_board,N$77),"0.0%")),"")</f>
        <v>23841</v>
      </c>
    </row>
    <row r="93" spans="2:14">
      <c r="B93" s="271" t="s">
        <v>150</v>
      </c>
      <c r="C93" s="271"/>
      <c r="D93" s="271"/>
      <c r="E93" s="271"/>
      <c r="F93" s="271"/>
      <c r="G93" s="271"/>
      <c r="H93" s="271"/>
      <c r="I93" s="271"/>
      <c r="J93" s="271"/>
      <c r="K93" s="271"/>
      <c r="L93" s="271"/>
      <c r="M93" s="271"/>
      <c r="N93" s="271"/>
    </row>
    <row r="94" spans="2:14">
      <c r="B94" s="272"/>
      <c r="C94" s="272"/>
      <c r="D94" s="272"/>
      <c r="E94" s="272"/>
      <c r="F94" s="272"/>
      <c r="G94" s="272"/>
      <c r="H94" s="272"/>
      <c r="I94" s="272"/>
      <c r="J94" s="272"/>
      <c r="K94" s="272"/>
      <c r="L94" s="272"/>
      <c r="M94" s="272"/>
      <c r="N94" s="272"/>
    </row>
  </sheetData>
  <mergeCells count="4">
    <mergeCell ref="B5:N5"/>
    <mergeCell ref="B93:N93"/>
    <mergeCell ref="B94:N94"/>
    <mergeCell ref="L2:N2"/>
  </mergeCells>
  <hyperlinks>
    <hyperlink ref="L2" location="'Contents&amp;Notes'!A1" display="Return to Contents &amp; Notes"/>
  </hyperlinks>
  <pageMargins left="0.70866141732283472" right="0.70866141732283472" top="0.74803149606299213" bottom="0.74803149606299213" header="0.31496062992125984" footer="0.31496062992125984"/>
  <pageSetup paperSize="9" scale="70" orientation="landscape" r:id="rId1"/>
  <rowBreaks count="2" manualBreakCount="2">
    <brk id="41" max="13" man="1"/>
    <brk id="75" max="13" man="1"/>
  </rowBreaks>
  <legacyDrawing r:id="rId2"/>
  <controls>
    <control shapeId="6146" r:id="rId3" name="ComboBox2"/>
  </controls>
</worksheet>
</file>

<file path=xl/worksheets/sheet3.xml><?xml version="1.0" encoding="utf-8"?>
<worksheet xmlns="http://schemas.openxmlformats.org/spreadsheetml/2006/main" xmlns:r="http://schemas.openxmlformats.org/officeDocument/2006/relationships">
  <sheetPr codeName="Sheet4"/>
  <dimension ref="A1:O174"/>
  <sheetViews>
    <sheetView showGridLines="0" zoomScaleNormal="100" workbookViewId="0"/>
  </sheetViews>
  <sheetFormatPr defaultRowHeight="14.25"/>
  <cols>
    <col min="1" max="1" width="2.7109375" style="52" customWidth="1"/>
    <col min="2" max="2" width="29.42578125" style="52" customWidth="1"/>
    <col min="3" max="3" width="40" style="52" customWidth="1"/>
    <col min="4" max="15" width="11.7109375" style="52" customWidth="1"/>
    <col min="16" max="16" width="2.7109375" style="52" customWidth="1"/>
    <col min="17" max="17" width="9.140625" style="52"/>
    <col min="18" max="18" width="9.42578125" style="52" bestFit="1" customWidth="1"/>
    <col min="19" max="16384" width="9.140625" style="52"/>
  </cols>
  <sheetData>
    <row r="1" spans="1:15" ht="24" customHeight="1">
      <c r="B1" s="83" t="s">
        <v>184</v>
      </c>
      <c r="C1" s="83"/>
      <c r="D1" s="83"/>
      <c r="E1" s="83"/>
      <c r="F1" s="83"/>
      <c r="G1" s="83"/>
      <c r="H1" s="83"/>
      <c r="I1" s="83"/>
      <c r="J1" s="83"/>
      <c r="K1" s="83"/>
      <c r="M1" s="54"/>
      <c r="N1" s="54"/>
      <c r="O1" s="79" t="str">
        <f>'Contents&amp;Notes'!M1</f>
        <v>Official Statistics Publication - 25-Dec-2016</v>
      </c>
    </row>
    <row r="2" spans="1:15" ht="15" customHeight="1">
      <c r="B2" s="3" t="s">
        <v>238</v>
      </c>
      <c r="C2" s="3"/>
      <c r="D2" s="55"/>
      <c r="E2" s="55"/>
      <c r="F2" s="55"/>
      <c r="G2" s="55"/>
      <c r="H2" s="55"/>
      <c r="I2" s="55"/>
      <c r="J2" s="55"/>
      <c r="K2" s="55"/>
      <c r="M2" s="273" t="s">
        <v>18</v>
      </c>
      <c r="N2" s="274"/>
      <c r="O2" s="274"/>
    </row>
    <row r="3" spans="1:15" ht="13.5" customHeight="1">
      <c r="B3" s="151"/>
      <c r="D3" s="3"/>
      <c r="E3" s="3"/>
      <c r="F3" s="73"/>
      <c r="G3" s="3"/>
      <c r="I3" s="56"/>
      <c r="J3" s="56"/>
      <c r="K3" s="56"/>
      <c r="L3" s="56"/>
    </row>
    <row r="4" spans="1:15" ht="15" customHeight="1">
      <c r="B4" s="3" t="s">
        <v>125</v>
      </c>
      <c r="C4" s="3"/>
      <c r="D4" s="3"/>
      <c r="E4" s="3"/>
      <c r="F4" s="73"/>
      <c r="G4" s="3"/>
      <c r="I4" s="56"/>
      <c r="J4" s="56"/>
      <c r="K4" s="96"/>
      <c r="L4" s="56"/>
    </row>
    <row r="5" spans="1:15" ht="15" customHeight="1">
      <c r="A5" s="57"/>
      <c r="B5" s="270"/>
      <c r="C5" s="270"/>
      <c r="D5" s="270"/>
      <c r="E5" s="270"/>
      <c r="F5" s="270"/>
      <c r="G5" s="270"/>
      <c r="H5" s="270"/>
      <c r="I5" s="270"/>
      <c r="J5" s="270"/>
      <c r="K5" s="270"/>
      <c r="L5" s="270"/>
      <c r="M5" s="270"/>
      <c r="N5" s="270"/>
      <c r="O5" s="270"/>
    </row>
    <row r="6" spans="1:15" ht="15" customHeight="1">
      <c r="A6" s="57"/>
      <c r="B6" s="139"/>
      <c r="C6" s="139"/>
      <c r="D6" s="73" t="s">
        <v>119</v>
      </c>
      <c r="E6" s="139"/>
      <c r="F6" s="139"/>
      <c r="G6" s="139"/>
      <c r="H6" s="139"/>
      <c r="I6" s="139"/>
      <c r="J6" s="139"/>
      <c r="K6" s="139"/>
      <c r="L6" s="139"/>
      <c r="M6" s="139"/>
      <c r="N6" s="139"/>
      <c r="O6" s="139"/>
    </row>
    <row r="7" spans="1:15" ht="15" customHeight="1">
      <c r="A7" s="57"/>
      <c r="B7" s="119"/>
      <c r="C7" s="119"/>
      <c r="E7" s="119"/>
      <c r="K7" s="217" t="s">
        <v>235</v>
      </c>
      <c r="L7" s="159" t="s">
        <v>236</v>
      </c>
      <c r="N7" s="119"/>
      <c r="O7" s="119"/>
    </row>
    <row r="8" spans="1:15" ht="14.25" customHeight="1" thickBot="1">
      <c r="A8" s="57"/>
      <c r="B8" s="102"/>
      <c r="C8" s="136" t="s">
        <v>228</v>
      </c>
      <c r="D8" s="134">
        <f t="shared" ref="D8:O8" si="0">INT((D9-DATE(YEAR(D9-WEEKDAY(D9-1)+4),1,3)+WEEKDAY(DATE(YEAR(D9-WEEKDAY(D9-1)+4),1,3))+5)/7)</f>
        <v>40</v>
      </c>
      <c r="E8" s="134">
        <f t="shared" si="0"/>
        <v>41</v>
      </c>
      <c r="F8" s="134">
        <f t="shared" si="0"/>
        <v>42</v>
      </c>
      <c r="G8" s="134">
        <f t="shared" si="0"/>
        <v>43</v>
      </c>
      <c r="H8" s="134">
        <f t="shared" si="0"/>
        <v>44</v>
      </c>
      <c r="I8" s="134">
        <f t="shared" si="0"/>
        <v>45</v>
      </c>
      <c r="J8" s="134">
        <f t="shared" si="0"/>
        <v>46</v>
      </c>
      <c r="K8" s="134">
        <f t="shared" si="0"/>
        <v>47</v>
      </c>
      <c r="L8" s="221">
        <f t="shared" si="0"/>
        <v>48</v>
      </c>
      <c r="M8" s="134">
        <f t="shared" si="0"/>
        <v>49</v>
      </c>
      <c r="N8" s="134">
        <f t="shared" si="0"/>
        <v>50</v>
      </c>
      <c r="O8" s="134">
        <f t="shared" si="0"/>
        <v>51</v>
      </c>
    </row>
    <row r="9" spans="1:15" ht="15.75" thickBot="1">
      <c r="B9" s="58" t="s">
        <v>182</v>
      </c>
      <c r="C9" s="107" t="s">
        <v>185</v>
      </c>
      <c r="D9" s="105">
        <f>O42+7</f>
        <v>42652</v>
      </c>
      <c r="E9" s="105">
        <f>D9+7</f>
        <v>42659</v>
      </c>
      <c r="F9" s="105">
        <f t="shared" ref="F9:O9" si="1">E9+7</f>
        <v>42666</v>
      </c>
      <c r="G9" s="105">
        <f t="shared" si="1"/>
        <v>42673</v>
      </c>
      <c r="H9" s="105">
        <f t="shared" si="1"/>
        <v>42680</v>
      </c>
      <c r="I9" s="105">
        <f t="shared" si="1"/>
        <v>42687</v>
      </c>
      <c r="J9" s="105">
        <f t="shared" si="1"/>
        <v>42694</v>
      </c>
      <c r="K9" s="105">
        <f t="shared" si="1"/>
        <v>42701</v>
      </c>
      <c r="L9" s="255">
        <f t="shared" si="1"/>
        <v>42708</v>
      </c>
      <c r="M9" s="163">
        <f t="shared" si="1"/>
        <v>42715</v>
      </c>
      <c r="N9" s="161">
        <f t="shared" si="1"/>
        <v>42722</v>
      </c>
      <c r="O9" s="162">
        <f t="shared" si="1"/>
        <v>42729</v>
      </c>
    </row>
    <row r="10" spans="1:15" ht="15" customHeight="1">
      <c r="B10" s="60" t="s">
        <v>121</v>
      </c>
      <c r="C10" s="60" t="s">
        <v>16</v>
      </c>
      <c r="D10" s="97">
        <f ca="1">IF(D$9&lt;=MonthDate,IFERROR(IF(LEFT(Lookups!$N$5,6)="Number",SUMIFS(Comparison_Lookup_ED,site_level_range_location,$C10,date_range_board,D$9),TEXT(SUMIFS(Comparison_Lookup_ED,site_level_range_location,$C10,date_range_board,D$9)/SUMIFS(All_Attendances,site_level_range_location,$C10,date_range_board,D$9),"0.0%")),""),IFERROR(IF(LEFT(Lookups!$N$5,6)="Number",SUMIFS(Comparison_Lookup_EDW,site_level_range_locationW,$C10,date_range_boardW,D$9),TEXT(SUMIFS(Comparison_Lookup_EDW,site_level_range_locationW,$C10,date_range_boardW,D$9)/SUMIFS(All_AttendancesW,site_level_range_locationW,$C10,date_range_boardW,D$9),"0.0%")),""))</f>
        <v>908</v>
      </c>
      <c r="E10" s="88">
        <f ca="1">IF(E$9&lt;=MonthDate,IFERROR(IF(LEFT(Lookups!$N$5,6)="Number",SUMIFS(Comparison_Lookup_ED,site_level_range_location,$C10,date_range_board,E$9),TEXT(SUMIFS(Comparison_Lookup_ED,site_level_range_location,$C10,date_range_board,E$9)/SUMIFS(All_Attendances,site_level_range_location,$C10,date_range_board,E$9),"0.0%")),""),IFERROR(IF(LEFT(Lookups!$N$5,6)="Number",SUMIFS(Comparison_Lookup_EDW,site_level_range_locationW,$C10,date_range_boardW,E$9),TEXT(SUMIFS(Comparison_Lookup_EDW,site_level_range_locationW,$C10,date_range_boardW,E$9)/SUMIFS(All_AttendancesW,site_level_range_locationW,$C10,date_range_boardW,E$9),"0.0%")),""))</f>
        <v>779</v>
      </c>
      <c r="F10" s="88">
        <f ca="1">IF(F$9&lt;=MonthDate,IFERROR(IF(LEFT(Lookups!$N$5,6)="Number",SUMIFS(Comparison_Lookup_ED,site_level_range_location,$C10,date_range_board,F$9),TEXT(SUMIFS(Comparison_Lookup_ED,site_level_range_location,$C10,date_range_board,F$9)/SUMIFS(All_Attendances,site_level_range_location,$C10,date_range_board,F$9),"0.0%")),""),IFERROR(IF(LEFT(Lookups!$N$5,6)="Number",SUMIFS(Comparison_Lookup_EDW,site_level_range_locationW,$C10,date_range_boardW,F$9),TEXT(SUMIFS(Comparison_Lookup_EDW,site_level_range_locationW,$C10,date_range_boardW,F$9)/SUMIFS(All_AttendancesW,site_level_range_locationW,$C10,date_range_boardW,F$9),"0.0%")),""))</f>
        <v>816</v>
      </c>
      <c r="G10" s="88">
        <f ca="1">IF(G$9&lt;=MonthDate,IFERROR(IF(LEFT(Lookups!$N$5,6)="Number",SUMIFS(Comparison_Lookup_ED,site_level_range_location,$C10,date_range_board,G$9),TEXT(SUMIFS(Comparison_Lookup_ED,site_level_range_location,$C10,date_range_board,G$9)/SUMIFS(All_Attendances,site_level_range_location,$C10,date_range_board,G$9),"0.0%")),""),IFERROR(IF(LEFT(Lookups!$N$5,6)="Number",SUMIFS(Comparison_Lookup_EDW,site_level_range_locationW,$C10,date_range_boardW,G$9),TEXT(SUMIFS(Comparison_Lookup_EDW,site_level_range_locationW,$C10,date_range_boardW,G$9)/SUMIFS(All_AttendancesW,site_level_range_locationW,$C10,date_range_boardW,G$9),"0.0%")),""))</f>
        <v>839</v>
      </c>
      <c r="H10" s="88">
        <f ca="1">IF(H$9&lt;=MonthDate,IFERROR(IF(LEFT(Lookups!$N$5,6)="Number",SUMIFS(Comparison_Lookup_ED,site_level_range_location,$C10,date_range_board,H$9),TEXT(SUMIFS(Comparison_Lookup_ED,site_level_range_location,$C10,date_range_board,H$9)/SUMIFS(All_Attendances,site_level_range_location,$C10,date_range_board,H$9),"0.0%")),""),IFERROR(IF(LEFT(Lookups!$N$5,6)="Number",SUMIFS(Comparison_Lookup_EDW,site_level_range_locationW,$C10,date_range_boardW,H$9),TEXT(SUMIFS(Comparison_Lookup_EDW,site_level_range_locationW,$C10,date_range_boardW,H$9)/SUMIFS(All_AttendancesW,site_level_range_locationW,$C10,date_range_boardW,H$9),"0.0%")),""))</f>
        <v>822</v>
      </c>
      <c r="I10" s="88">
        <f ca="1">IF(I$9&lt;=MonthDate,IFERROR(IF(LEFT(Lookups!$N$5,6)="Number",SUMIFS(Comparison_Lookup_ED,site_level_range_location,$C10,date_range_board,I$9),TEXT(SUMIFS(Comparison_Lookup_ED,site_level_range_location,$C10,date_range_board,I$9)/SUMIFS(All_Attendances,site_level_range_location,$C10,date_range_board,I$9),"0.0%")),""),IFERROR(IF(LEFT(Lookups!$N$5,6)="Number",SUMIFS(Comparison_Lookup_EDW,site_level_range_locationW,$C10,date_range_boardW,I$9),TEXT(SUMIFS(Comparison_Lookup_EDW,site_level_range_locationW,$C10,date_range_boardW,I$9)/SUMIFS(All_AttendancesW,site_level_range_locationW,$C10,date_range_boardW,I$9),"0.0%")),""))</f>
        <v>772</v>
      </c>
      <c r="J10" s="88">
        <f ca="1">IF(J$9&lt;=MonthDate,IFERROR(IF(LEFT(Lookups!$N$5,6)="Number",SUMIFS(Comparison_Lookup_ED,site_level_range_location,$C10,date_range_board,J$9),TEXT(SUMIFS(Comparison_Lookup_ED,site_level_range_location,$C10,date_range_board,J$9)/SUMIFS(All_Attendances,site_level_range_location,$C10,date_range_board,J$9),"0.0%")),""),IFERROR(IF(LEFT(Lookups!$N$5,6)="Number",SUMIFS(Comparison_Lookup_EDW,site_level_range_locationW,$C10,date_range_boardW,J$9),TEXT(SUMIFS(Comparison_Lookup_EDW,site_level_range_locationW,$C10,date_range_boardW,J$9)/SUMIFS(All_AttendancesW,site_level_range_locationW,$C10,date_range_boardW,J$9),"0.0%")),""))</f>
        <v>815</v>
      </c>
      <c r="K10" s="88">
        <f ca="1">IF(K$9&lt;=MonthDate,IFERROR(IF(LEFT(Lookups!$N$5,6)="Number",SUMIFS(Comparison_Lookup_ED,site_level_range_location,$C10,date_range_board,K$9),TEXT(SUMIFS(Comparison_Lookup_ED,site_level_range_location,$C10,date_range_board,K$9)/SUMIFS(All_Attendances,site_level_range_location,$C10,date_range_board,K$9),"0.0%")),""),IFERROR(IF(LEFT(Lookups!$N$5,6)="Number",SUMIFS(Comparison_Lookup_EDW,site_level_range_locationW,$C10,date_range_boardW,K$9),TEXT(SUMIFS(Comparison_Lookup_EDW,site_level_range_locationW,$C10,date_range_boardW,K$9)/SUMIFS(All_AttendancesW,site_level_range_locationW,$C10,date_range_boardW,K$9),"0.0%")),""))</f>
        <v>832</v>
      </c>
      <c r="L10" s="251">
        <f ca="1">IF(L$9&lt;=MonthDate,IFERROR(IF(LEFT(Lookups!$N$5,6)="Number",SUMIFS(Comparison_Lookup_ED,site_level_range_location,$C10,date_range_board,L$9),TEXT(SUMIFS(Comparison_Lookup_ED,site_level_range_location,$C10,date_range_board,L$9)/SUMIFS(All_Attendances,site_level_range_location,$C10,date_range_board,L$9),"0.0%")),""),IFERROR(IF(LEFT(Lookups!$N$5,6)="Number",SUMIFS(Comparison_Lookup_EDW,site_level_range_locationW,$C10,date_range_boardW,L$9),TEXT(SUMIFS(Comparison_Lookup_EDW,site_level_range_locationW,$C10,date_range_boardW,L$9)/SUMIFS(All_AttendancesW,site_level_range_locationW,$C10,date_range_boardW,L$9),"0.0%")),""))</f>
        <v>806</v>
      </c>
      <c r="M10" s="242">
        <f ca="1">IF(M$9&lt;=MonthDate,IFERROR(IF(LEFT(Lookups!$N$5,6)="Number",SUMIFS(Comparison_Lookup_ED,site_level_range_location,$C10,date_range_board,M$9),TEXT(SUMIFS(Comparison_Lookup_ED,site_level_range_location,$C10,date_range_board,M$9)/SUMIFS(All_Attendances,site_level_range_location,$C10,date_range_board,M$9),"0.0%")),""),IFERROR(IF(LEFT(Lookups!$N$5,6)="Number",SUMIFS(Comparison_Lookup_EDW,site_level_range_locationW,$C10,date_range_boardW,M$9),TEXT(SUMIFS(Comparison_Lookup_EDW,site_level_range_locationW,$C10,date_range_boardW,M$9)/SUMIFS(All_AttendancesW,site_level_range_locationW,$C10,date_range_boardW,M$9),"0.0%")),""))</f>
        <v>790</v>
      </c>
      <c r="N10" s="174">
        <f ca="1">IF(N$9&lt;=MonthDate,IFERROR(IF(LEFT(Lookups!$N$5,6)="Number",SUMIFS(Comparison_Lookup_ED,site_level_range_location,$C10,date_range_board,N$9),TEXT(SUMIFS(Comparison_Lookup_ED,site_level_range_location,$C10,date_range_board,N$9)/SUMIFS(All_Attendances,site_level_range_location,$C10,date_range_board,N$9),"0.0%")),""),IFERROR(IF(LEFT(Lookups!$N$5,6)="Number",SUMIFS(Comparison_Lookup_EDW,site_level_range_locationW,$C10,date_range_boardW,N$9),TEXT(SUMIFS(Comparison_Lookup_EDW,site_level_range_locationW,$C10,date_range_boardW,N$9)/SUMIFS(All_AttendancesW,site_level_range_locationW,$C10,date_range_boardW,N$9),"0.0%")),""))</f>
        <v>825</v>
      </c>
      <c r="O10" s="174">
        <f ca="1">IF(O$9&lt;=MonthDate,IFERROR(IF(LEFT(Lookups!$N$5,6)="Number",SUMIFS(Comparison_Lookup_ED,site_level_range_location,$C10,date_range_board,O$9),TEXT(SUMIFS(Comparison_Lookup_ED,site_level_range_location,$C10,date_range_board,O$9)/SUMIFS(All_Attendances,site_level_range_location,$C10,date_range_board,O$9),"0.0%")),""),IFERROR(IF(LEFT(Lookups!$N$5,6)="Number",SUMIFS(Comparison_Lookup_EDW,site_level_range_locationW,$C10,date_range_boardW,O$9),TEXT(SUMIFS(Comparison_Lookup_EDW,site_level_range_locationW,$C10,date_range_boardW,O$9)/SUMIFS(All_AttendancesW,site_level_range_locationW,$C10,date_range_boardW,O$9),"0.0%")),""))</f>
        <v>749</v>
      </c>
    </row>
    <row r="11" spans="1:15" ht="15" customHeight="1">
      <c r="B11" s="60" t="s">
        <v>121</v>
      </c>
      <c r="C11" s="60" t="s">
        <v>17</v>
      </c>
      <c r="D11" s="90">
        <f ca="1">IF(D$9&lt;=MonthDate,IFERROR(IF(LEFT(Lookups!$N$5,6)="Number",SUMIFS(Comparison_Lookup_ED,site_level_range_location,$C11,date_range_board,D$9),TEXT(SUMIFS(Comparison_Lookup_ED,site_level_range_location,$C11,date_range_board,D$9)/SUMIFS(All_Attendances,site_level_range_location,$C11,date_range_board,D$9),"0.0%")),""),IFERROR(IF(LEFT(Lookups!$N$5,6)="Number",SUMIFS(Comparison_Lookup_EDW,site_level_range_locationW,$C11,date_range_boardW,D$9),TEXT(SUMIFS(Comparison_Lookup_EDW,site_level_range_locationW,$C11,date_range_boardW,D$9)/SUMIFS(All_AttendancesW,site_level_range_locationW,$C11,date_range_boardW,D$9),"0.0%")),""))</f>
        <v>1368</v>
      </c>
      <c r="E11" s="101">
        <f ca="1">IF(E$9&lt;=MonthDate,IFERROR(IF(LEFT(Lookups!$N$5,6)="Number",SUMIFS(Comparison_Lookup_ED,site_level_range_location,$C11,date_range_board,E$9),TEXT(SUMIFS(Comparison_Lookup_ED,site_level_range_location,$C11,date_range_board,E$9)/SUMIFS(All_Attendances,site_level_range_location,$C11,date_range_board,E$9),"0.0%")),""),IFERROR(IF(LEFT(Lookups!$N$5,6)="Number",SUMIFS(Comparison_Lookup_EDW,site_level_range_locationW,$C11,date_range_boardW,E$9),TEXT(SUMIFS(Comparison_Lookup_EDW,site_level_range_locationW,$C11,date_range_boardW,E$9)/SUMIFS(All_AttendancesW,site_level_range_locationW,$C11,date_range_boardW,E$9),"0.0%")),""))</f>
        <v>1244</v>
      </c>
      <c r="F11" s="101">
        <f ca="1">IF(F$9&lt;=MonthDate,IFERROR(IF(LEFT(Lookups!$N$5,6)="Number",SUMIFS(Comparison_Lookup_ED,site_level_range_location,$C11,date_range_board,F$9),TEXT(SUMIFS(Comparison_Lookup_ED,site_level_range_location,$C11,date_range_board,F$9)/SUMIFS(All_Attendances,site_level_range_location,$C11,date_range_board,F$9),"0.0%")),""),IFERROR(IF(LEFT(Lookups!$N$5,6)="Number",SUMIFS(Comparison_Lookup_EDW,site_level_range_locationW,$C11,date_range_boardW,F$9),TEXT(SUMIFS(Comparison_Lookup_EDW,site_level_range_locationW,$C11,date_range_boardW,F$9)/SUMIFS(All_AttendancesW,site_level_range_locationW,$C11,date_range_boardW,F$9),"0.0%")),""))</f>
        <v>1359</v>
      </c>
      <c r="G11" s="101">
        <f ca="1">IF(G$9&lt;=MonthDate,IFERROR(IF(LEFT(Lookups!$N$5,6)="Number",SUMIFS(Comparison_Lookup_ED,site_level_range_location,$C11,date_range_board,G$9),TEXT(SUMIFS(Comparison_Lookup_ED,site_level_range_location,$C11,date_range_board,G$9)/SUMIFS(All_Attendances,site_level_range_location,$C11,date_range_board,G$9),"0.0%")),""),IFERROR(IF(LEFT(Lookups!$N$5,6)="Number",SUMIFS(Comparison_Lookup_EDW,site_level_range_locationW,$C11,date_range_boardW,G$9),TEXT(SUMIFS(Comparison_Lookup_EDW,site_level_range_locationW,$C11,date_range_boardW,G$9)/SUMIFS(All_AttendancesW,site_level_range_locationW,$C11,date_range_boardW,G$9),"0.0%")),""))</f>
        <v>1286</v>
      </c>
      <c r="H11" s="101">
        <f ca="1">IF(H$9&lt;=MonthDate,IFERROR(IF(LEFT(Lookups!$N$5,6)="Number",SUMIFS(Comparison_Lookup_ED,site_level_range_location,$C11,date_range_board,H$9),TEXT(SUMIFS(Comparison_Lookup_ED,site_level_range_location,$C11,date_range_board,H$9)/SUMIFS(All_Attendances,site_level_range_location,$C11,date_range_board,H$9),"0.0%")),""),IFERROR(IF(LEFT(Lookups!$N$5,6)="Number",SUMIFS(Comparison_Lookup_EDW,site_level_range_locationW,$C11,date_range_boardW,H$9),TEXT(SUMIFS(Comparison_Lookup_EDW,site_level_range_locationW,$C11,date_range_boardW,H$9)/SUMIFS(All_AttendancesW,site_level_range_locationW,$C11,date_range_boardW,H$9),"0.0%")),""))</f>
        <v>1328</v>
      </c>
      <c r="I11" s="101">
        <f ca="1">IF(I$9&lt;=MonthDate,IFERROR(IF(LEFT(Lookups!$N$5,6)="Number",SUMIFS(Comparison_Lookup_ED,site_level_range_location,$C11,date_range_board,I$9),TEXT(SUMIFS(Comparison_Lookup_ED,site_level_range_location,$C11,date_range_board,I$9)/SUMIFS(All_Attendances,site_level_range_location,$C11,date_range_board,I$9),"0.0%")),""),IFERROR(IF(LEFT(Lookups!$N$5,6)="Number",SUMIFS(Comparison_Lookup_EDW,site_level_range_locationW,$C11,date_range_boardW,I$9),TEXT(SUMIFS(Comparison_Lookup_EDW,site_level_range_locationW,$C11,date_range_boardW,I$9)/SUMIFS(All_AttendancesW,site_level_range_locationW,$C11,date_range_boardW,I$9),"0.0%")),""))</f>
        <v>1351</v>
      </c>
      <c r="J11" s="101">
        <f ca="1">IF(J$9&lt;=MonthDate,IFERROR(IF(LEFT(Lookups!$N$5,6)="Number",SUMIFS(Comparison_Lookup_ED,site_level_range_location,$C11,date_range_board,J$9),TEXT(SUMIFS(Comparison_Lookup_ED,site_level_range_location,$C11,date_range_board,J$9)/SUMIFS(All_Attendances,site_level_range_location,$C11,date_range_board,J$9),"0.0%")),""),IFERROR(IF(LEFT(Lookups!$N$5,6)="Number",SUMIFS(Comparison_Lookup_EDW,site_level_range_locationW,$C11,date_range_boardW,J$9),TEXT(SUMIFS(Comparison_Lookup_EDW,site_level_range_locationW,$C11,date_range_boardW,J$9)/SUMIFS(All_AttendancesW,site_level_range_locationW,$C11,date_range_boardW,J$9),"0.0%")),""))</f>
        <v>1274</v>
      </c>
      <c r="K11" s="101">
        <f ca="1">IF(K$9&lt;=MonthDate,IFERROR(IF(LEFT(Lookups!$N$5,6)="Number",SUMIFS(Comparison_Lookup_ED,site_level_range_location,$C11,date_range_board,K$9),TEXT(SUMIFS(Comparison_Lookup_ED,site_level_range_location,$C11,date_range_board,K$9)/SUMIFS(All_Attendances,site_level_range_location,$C11,date_range_board,K$9),"0.0%")),""),IFERROR(IF(LEFT(Lookups!$N$5,6)="Number",SUMIFS(Comparison_Lookup_EDW,site_level_range_locationW,$C11,date_range_boardW,K$9),TEXT(SUMIFS(Comparison_Lookup_EDW,site_level_range_locationW,$C11,date_range_boardW,K$9)/SUMIFS(All_AttendancesW,site_level_range_locationW,$C11,date_range_boardW,K$9),"0.0%")),""))</f>
        <v>1289</v>
      </c>
      <c r="L11" s="252">
        <f ca="1">IF(L$9&lt;=MonthDate,IFERROR(IF(LEFT(Lookups!$N$5,6)="Number",SUMIFS(Comparison_Lookup_ED,site_level_range_location,$C11,date_range_board,L$9),TEXT(SUMIFS(Comparison_Lookup_ED,site_level_range_location,$C11,date_range_board,L$9)/SUMIFS(All_Attendances,site_level_range_location,$C11,date_range_board,L$9),"0.0%")),""),IFERROR(IF(LEFT(Lookups!$N$5,6)="Number",SUMIFS(Comparison_Lookup_EDW,site_level_range_locationW,$C11,date_range_boardW,L$9),TEXT(SUMIFS(Comparison_Lookup_EDW,site_level_range_locationW,$C11,date_range_boardW,L$9)/SUMIFS(All_AttendancesW,site_level_range_locationW,$C11,date_range_boardW,L$9),"0.0%")),""))</f>
        <v>1346</v>
      </c>
      <c r="M11" s="243">
        <f ca="1">IF(M$9&lt;=MonthDate,IFERROR(IF(LEFT(Lookups!$N$5,6)="Number",SUMIFS(Comparison_Lookup_ED,site_level_range_location,$C11,date_range_board,M$9),TEXT(SUMIFS(Comparison_Lookup_ED,site_level_range_location,$C11,date_range_board,M$9)/SUMIFS(All_Attendances,site_level_range_location,$C11,date_range_board,M$9),"0.0%")),""),IFERROR(IF(LEFT(Lookups!$N$5,6)="Number",SUMIFS(Comparison_Lookup_EDW,site_level_range_locationW,$C11,date_range_boardW,M$9),TEXT(SUMIFS(Comparison_Lookup_EDW,site_level_range_locationW,$C11,date_range_boardW,M$9)/SUMIFS(All_AttendancesW,site_level_range_locationW,$C11,date_range_boardW,M$9),"0.0%")),""))</f>
        <v>1330</v>
      </c>
      <c r="N11" s="175">
        <f ca="1">IF(N$9&lt;=MonthDate,IFERROR(IF(LEFT(Lookups!$N$5,6)="Number",SUMIFS(Comparison_Lookup_ED,site_level_range_location,$C11,date_range_board,N$9),TEXT(SUMIFS(Comparison_Lookup_ED,site_level_range_location,$C11,date_range_board,N$9)/SUMIFS(All_Attendances,site_level_range_location,$C11,date_range_board,N$9),"0.0%")),""),IFERROR(IF(LEFT(Lookups!$N$5,6)="Number",SUMIFS(Comparison_Lookup_EDW,site_level_range_locationW,$C11,date_range_boardW,N$9),TEXT(SUMIFS(Comparison_Lookup_EDW,site_level_range_locationW,$C11,date_range_boardW,N$9)/SUMIFS(All_AttendancesW,site_level_range_locationW,$C11,date_range_boardW,N$9),"0.0%")),""))</f>
        <v>1317</v>
      </c>
      <c r="O11" s="175">
        <f ca="1">IF(O$9&lt;=MonthDate,IFERROR(IF(LEFT(Lookups!$N$5,6)="Number",SUMIFS(Comparison_Lookup_ED,site_level_range_location,$C11,date_range_board,O$9),TEXT(SUMIFS(Comparison_Lookup_ED,site_level_range_location,$C11,date_range_board,O$9)/SUMIFS(All_Attendances,site_level_range_location,$C11,date_range_board,O$9),"0.0%")),""),IFERROR(IF(LEFT(Lookups!$N$5,6)="Number",SUMIFS(Comparison_Lookup_EDW,site_level_range_locationW,$C11,date_range_boardW,O$9),TEXT(SUMIFS(Comparison_Lookup_EDW,site_level_range_locationW,$C11,date_range_boardW,O$9)/SUMIFS(All_AttendancesW,site_level_range_locationW,$C11,date_range_boardW,O$9),"0.0%")),""))</f>
        <v>1218</v>
      </c>
    </row>
    <row r="12" spans="1:15" ht="15" customHeight="1">
      <c r="B12" s="60" t="s">
        <v>70</v>
      </c>
      <c r="C12" s="60" t="s">
        <v>21</v>
      </c>
      <c r="D12" s="90">
        <f ca="1">IF(D$9&lt;=MonthDate,IFERROR(IF(LEFT(Lookups!$N$5,6)="Number",SUMIFS(Comparison_Lookup_ED,site_level_range_location,$C12,date_range_board,D$9),TEXT(SUMIFS(Comparison_Lookup_ED,site_level_range_location,$C12,date_range_board,D$9)/SUMIFS(All_Attendances,site_level_range_location,$C12,date_range_board,D$9),"0.0%")),""),IFERROR(IF(LEFT(Lookups!$N$5,6)="Number",SUMIFS(Comparison_Lookup_EDW,site_level_range_locationW,$C12,date_range_boardW,D$9),TEXT(SUMIFS(Comparison_Lookup_EDW,site_level_range_locationW,$C12,date_range_boardW,D$9)/SUMIFS(All_AttendancesW,site_level_range_locationW,$C12,date_range_boardW,D$9),"0.0%")),""))</f>
        <v>521</v>
      </c>
      <c r="E12" s="101">
        <f ca="1">IF(E$9&lt;=MonthDate,IFERROR(IF(LEFT(Lookups!$N$5,6)="Number",SUMIFS(Comparison_Lookup_ED,site_level_range_location,$C12,date_range_board,E$9),TEXT(SUMIFS(Comparison_Lookup_ED,site_level_range_location,$C12,date_range_board,E$9)/SUMIFS(All_Attendances,site_level_range_location,$C12,date_range_board,E$9),"0.0%")),""),IFERROR(IF(LEFT(Lookups!$N$5,6)="Number",SUMIFS(Comparison_Lookup_EDW,site_level_range_locationW,$C12,date_range_boardW,E$9),TEXT(SUMIFS(Comparison_Lookup_EDW,site_level_range_locationW,$C12,date_range_boardW,E$9)/SUMIFS(All_AttendancesW,site_level_range_locationW,$C12,date_range_boardW,E$9),"0.0%")),""))</f>
        <v>567</v>
      </c>
      <c r="F12" s="101">
        <f ca="1">IF(F$9&lt;=MonthDate,IFERROR(IF(LEFT(Lookups!$N$5,6)="Number",SUMIFS(Comparison_Lookup_ED,site_level_range_location,$C12,date_range_board,F$9),TEXT(SUMIFS(Comparison_Lookup_ED,site_level_range_location,$C12,date_range_board,F$9)/SUMIFS(All_Attendances,site_level_range_location,$C12,date_range_board,F$9),"0.0%")),""),IFERROR(IF(LEFT(Lookups!$N$5,6)="Number",SUMIFS(Comparison_Lookup_EDW,site_level_range_locationW,$C12,date_range_boardW,F$9),TEXT(SUMIFS(Comparison_Lookup_EDW,site_level_range_locationW,$C12,date_range_boardW,F$9)/SUMIFS(All_AttendancesW,site_level_range_locationW,$C12,date_range_boardW,F$9),"0.0%")),""))</f>
        <v>563</v>
      </c>
      <c r="G12" s="101">
        <f ca="1">IF(G$9&lt;=MonthDate,IFERROR(IF(LEFT(Lookups!$N$5,6)="Number",SUMIFS(Comparison_Lookup_ED,site_level_range_location,$C12,date_range_board,G$9),TEXT(SUMIFS(Comparison_Lookup_ED,site_level_range_location,$C12,date_range_board,G$9)/SUMIFS(All_Attendances,site_level_range_location,$C12,date_range_board,G$9),"0.0%")),""),IFERROR(IF(LEFT(Lookups!$N$5,6)="Number",SUMIFS(Comparison_Lookup_EDW,site_level_range_locationW,$C12,date_range_boardW,G$9),TEXT(SUMIFS(Comparison_Lookup_EDW,site_level_range_locationW,$C12,date_range_boardW,G$9)/SUMIFS(All_AttendancesW,site_level_range_locationW,$C12,date_range_boardW,G$9),"0.0%")),""))</f>
        <v>552</v>
      </c>
      <c r="H12" s="101">
        <f ca="1">IF(H$9&lt;=MonthDate,IFERROR(IF(LEFT(Lookups!$N$5,6)="Number",SUMIFS(Comparison_Lookup_ED,site_level_range_location,$C12,date_range_board,H$9),TEXT(SUMIFS(Comparison_Lookup_ED,site_level_range_location,$C12,date_range_board,H$9)/SUMIFS(All_Attendances,site_level_range_location,$C12,date_range_board,H$9),"0.0%")),""),IFERROR(IF(LEFT(Lookups!$N$5,6)="Number",SUMIFS(Comparison_Lookup_EDW,site_level_range_locationW,$C12,date_range_boardW,H$9),TEXT(SUMIFS(Comparison_Lookup_EDW,site_level_range_locationW,$C12,date_range_boardW,H$9)/SUMIFS(All_AttendancesW,site_level_range_locationW,$C12,date_range_boardW,H$9),"0.0%")),""))</f>
        <v>513</v>
      </c>
      <c r="I12" s="101">
        <f ca="1">IF(I$9&lt;=MonthDate,IFERROR(IF(LEFT(Lookups!$N$5,6)="Number",SUMIFS(Comparison_Lookup_ED,site_level_range_location,$C12,date_range_board,I$9),TEXT(SUMIFS(Comparison_Lookup_ED,site_level_range_location,$C12,date_range_board,I$9)/SUMIFS(All_Attendances,site_level_range_location,$C12,date_range_board,I$9),"0.0%")),""),IFERROR(IF(LEFT(Lookups!$N$5,6)="Number",SUMIFS(Comparison_Lookup_EDW,site_level_range_locationW,$C12,date_range_boardW,I$9),TEXT(SUMIFS(Comparison_Lookup_EDW,site_level_range_locationW,$C12,date_range_boardW,I$9)/SUMIFS(All_AttendancesW,site_level_range_locationW,$C12,date_range_boardW,I$9),"0.0%")),""))</f>
        <v>487</v>
      </c>
      <c r="J12" s="101">
        <f ca="1">IF(J$9&lt;=MonthDate,IFERROR(IF(LEFT(Lookups!$N$5,6)="Number",SUMIFS(Comparison_Lookup_ED,site_level_range_location,$C12,date_range_board,J$9),TEXT(SUMIFS(Comparison_Lookup_ED,site_level_range_location,$C12,date_range_board,J$9)/SUMIFS(All_Attendances,site_level_range_location,$C12,date_range_board,J$9),"0.0%")),""),IFERROR(IF(LEFT(Lookups!$N$5,6)="Number",SUMIFS(Comparison_Lookup_EDW,site_level_range_locationW,$C12,date_range_boardW,J$9),TEXT(SUMIFS(Comparison_Lookup_EDW,site_level_range_locationW,$C12,date_range_boardW,J$9)/SUMIFS(All_AttendancesW,site_level_range_locationW,$C12,date_range_boardW,J$9),"0.0%")),""))</f>
        <v>582</v>
      </c>
      <c r="K12" s="101">
        <f ca="1">IF(K$9&lt;=MonthDate,IFERROR(IF(LEFT(Lookups!$N$5,6)="Number",SUMIFS(Comparison_Lookup_ED,site_level_range_location,$C12,date_range_board,K$9),TEXT(SUMIFS(Comparison_Lookup_ED,site_level_range_location,$C12,date_range_board,K$9)/SUMIFS(All_Attendances,site_level_range_location,$C12,date_range_board,K$9),"0.0%")),""),IFERROR(IF(LEFT(Lookups!$N$5,6)="Number",SUMIFS(Comparison_Lookup_EDW,site_level_range_locationW,$C12,date_range_boardW,K$9),TEXT(SUMIFS(Comparison_Lookup_EDW,site_level_range_locationW,$C12,date_range_boardW,K$9)/SUMIFS(All_AttendancesW,site_level_range_locationW,$C12,date_range_boardW,K$9),"0.0%")),""))</f>
        <v>523</v>
      </c>
      <c r="L12" s="252">
        <f ca="1">IF(L$9&lt;=MonthDate,IFERROR(IF(LEFT(Lookups!$N$5,6)="Number",SUMIFS(Comparison_Lookup_ED,site_level_range_location,$C12,date_range_board,L$9),TEXT(SUMIFS(Comparison_Lookup_ED,site_level_range_location,$C12,date_range_board,L$9)/SUMIFS(All_Attendances,site_level_range_location,$C12,date_range_board,L$9),"0.0%")),""),IFERROR(IF(LEFT(Lookups!$N$5,6)="Number",SUMIFS(Comparison_Lookup_EDW,site_level_range_locationW,$C12,date_range_boardW,L$9),TEXT(SUMIFS(Comparison_Lookup_EDW,site_level_range_locationW,$C12,date_range_boardW,L$9)/SUMIFS(All_AttendancesW,site_level_range_locationW,$C12,date_range_boardW,L$9),"0.0%")),""))</f>
        <v>545</v>
      </c>
      <c r="M12" s="243">
        <f ca="1">IF(M$9&lt;=MonthDate,IFERROR(IF(LEFT(Lookups!$N$5,6)="Number",SUMIFS(Comparison_Lookup_ED,site_level_range_location,$C12,date_range_board,M$9),TEXT(SUMIFS(Comparison_Lookup_ED,site_level_range_location,$C12,date_range_board,M$9)/SUMIFS(All_Attendances,site_level_range_location,$C12,date_range_board,M$9),"0.0%")),""),IFERROR(IF(LEFT(Lookups!$N$5,6)="Number",SUMIFS(Comparison_Lookup_EDW,site_level_range_locationW,$C12,date_range_boardW,M$9),TEXT(SUMIFS(Comparison_Lookup_EDW,site_level_range_locationW,$C12,date_range_boardW,M$9)/SUMIFS(All_AttendancesW,site_level_range_locationW,$C12,date_range_boardW,M$9),"0.0%")),""))</f>
        <v>535</v>
      </c>
      <c r="N12" s="175">
        <f ca="1">IF(N$9&lt;=MonthDate,IFERROR(IF(LEFT(Lookups!$N$5,6)="Number",SUMIFS(Comparison_Lookup_ED,site_level_range_location,$C12,date_range_board,N$9),TEXT(SUMIFS(Comparison_Lookup_ED,site_level_range_location,$C12,date_range_board,N$9)/SUMIFS(All_Attendances,site_level_range_location,$C12,date_range_board,N$9),"0.0%")),""),IFERROR(IF(LEFT(Lookups!$N$5,6)="Number",SUMIFS(Comparison_Lookup_EDW,site_level_range_locationW,$C12,date_range_boardW,N$9),TEXT(SUMIFS(Comparison_Lookup_EDW,site_level_range_locationW,$C12,date_range_boardW,N$9)/SUMIFS(All_AttendancesW,site_level_range_locationW,$C12,date_range_boardW,N$9),"0.0%")),""))</f>
        <v>499</v>
      </c>
      <c r="O12" s="175">
        <f ca="1">IF(O$9&lt;=MonthDate,IFERROR(IF(LEFT(Lookups!$N$5,6)="Number",SUMIFS(Comparison_Lookup_ED,site_level_range_location,$C12,date_range_board,O$9),TEXT(SUMIFS(Comparison_Lookup_ED,site_level_range_location,$C12,date_range_board,O$9)/SUMIFS(All_Attendances,site_level_range_location,$C12,date_range_board,O$9),"0.0%")),""),IFERROR(IF(LEFT(Lookups!$N$5,6)="Number",SUMIFS(Comparison_Lookup_EDW,site_level_range_locationW,$C12,date_range_boardW,O$9),TEXT(SUMIFS(Comparison_Lookup_EDW,site_level_range_locationW,$C12,date_range_boardW,O$9)/SUMIFS(All_AttendancesW,site_level_range_locationW,$C12,date_range_boardW,O$9),"0.0%")),""))</f>
        <v>491</v>
      </c>
    </row>
    <row r="13" spans="1:15" ht="15" customHeight="1">
      <c r="B13" s="60" t="s">
        <v>140</v>
      </c>
      <c r="C13" s="60" t="s">
        <v>217</v>
      </c>
      <c r="D13" s="90">
        <f ca="1">IF(D$9&lt;=MonthDate,IFERROR(IF(LEFT(Lookups!$N$5,6)="Number",SUMIFS(Comparison_Lookup_ED,site_level_range_location,$C13,date_range_board,D$9),TEXT(SUMIFS(Comparison_Lookup_ED,site_level_range_location,$C13,date_range_board,D$9)/SUMIFS(All_Attendances,site_level_range_location,$C13,date_range_board,D$9),"0.0%")),""),IFERROR(IF(LEFT(Lookups!$N$5,6)="Number",SUMIFS(Comparison_Lookup_EDW,site_level_range_locationW,$C13,date_range_boardW,D$9),TEXT(SUMIFS(Comparison_Lookup_EDW,site_level_range_locationW,$C13,date_range_boardW,D$9)/SUMIFS(All_AttendancesW,site_level_range_locationW,$C13,date_range_boardW,D$9),"0.0%")),""))</f>
        <v>727</v>
      </c>
      <c r="E13" s="101">
        <f ca="1">IF(E$9&lt;=MonthDate,IFERROR(IF(LEFT(Lookups!$N$5,6)="Number",SUMIFS(Comparison_Lookup_ED,site_level_range_location,$C13,date_range_board,E$9),TEXT(SUMIFS(Comparison_Lookup_ED,site_level_range_location,$C13,date_range_board,E$9)/SUMIFS(All_Attendances,site_level_range_location,$C13,date_range_board,E$9),"0.0%")),""),IFERROR(IF(LEFT(Lookups!$N$5,6)="Number",SUMIFS(Comparison_Lookup_EDW,site_level_range_locationW,$C13,date_range_boardW,E$9),TEXT(SUMIFS(Comparison_Lookup_EDW,site_level_range_locationW,$C13,date_range_boardW,E$9)/SUMIFS(All_AttendancesW,site_level_range_locationW,$C13,date_range_boardW,E$9),"0.0%")),""))</f>
        <v>661</v>
      </c>
      <c r="F13" s="101">
        <f ca="1">IF(F$9&lt;=MonthDate,IFERROR(IF(LEFT(Lookups!$N$5,6)="Number",SUMIFS(Comparison_Lookup_ED,site_level_range_location,$C13,date_range_board,F$9),TEXT(SUMIFS(Comparison_Lookup_ED,site_level_range_location,$C13,date_range_board,F$9)/SUMIFS(All_Attendances,site_level_range_location,$C13,date_range_board,F$9),"0.0%")),""),IFERROR(IF(LEFT(Lookups!$N$5,6)="Number",SUMIFS(Comparison_Lookup_EDW,site_level_range_locationW,$C13,date_range_boardW,F$9),TEXT(SUMIFS(Comparison_Lookup_EDW,site_level_range_locationW,$C13,date_range_boardW,F$9)/SUMIFS(All_AttendancesW,site_level_range_locationW,$C13,date_range_boardW,F$9),"0.0%")),""))</f>
        <v>701</v>
      </c>
      <c r="G13" s="101">
        <f ca="1">IF(G$9&lt;=MonthDate,IFERROR(IF(LEFT(Lookups!$N$5,6)="Number",SUMIFS(Comparison_Lookup_ED,site_level_range_location,$C13,date_range_board,G$9),TEXT(SUMIFS(Comparison_Lookup_ED,site_level_range_location,$C13,date_range_board,G$9)/SUMIFS(All_Attendances,site_level_range_location,$C13,date_range_board,G$9),"0.0%")),""),IFERROR(IF(LEFT(Lookups!$N$5,6)="Number",SUMIFS(Comparison_Lookup_EDW,site_level_range_locationW,$C13,date_range_boardW,G$9),TEXT(SUMIFS(Comparison_Lookup_EDW,site_level_range_locationW,$C13,date_range_boardW,G$9)/SUMIFS(All_AttendancesW,site_level_range_locationW,$C13,date_range_boardW,G$9),"0.0%")),""))</f>
        <v>634</v>
      </c>
      <c r="H13" s="101">
        <f ca="1">IF(H$9&lt;=MonthDate,IFERROR(IF(LEFT(Lookups!$N$5,6)="Number",SUMIFS(Comparison_Lookup_ED,site_level_range_location,$C13,date_range_board,H$9),TEXT(SUMIFS(Comparison_Lookup_ED,site_level_range_location,$C13,date_range_board,H$9)/SUMIFS(All_Attendances,site_level_range_location,$C13,date_range_board,H$9),"0.0%")),""),IFERROR(IF(LEFT(Lookups!$N$5,6)="Number",SUMIFS(Comparison_Lookup_EDW,site_level_range_locationW,$C13,date_range_boardW,H$9),TEXT(SUMIFS(Comparison_Lookup_EDW,site_level_range_locationW,$C13,date_range_boardW,H$9)/SUMIFS(All_AttendancesW,site_level_range_locationW,$C13,date_range_boardW,H$9),"0.0%")),""))</f>
        <v>648</v>
      </c>
      <c r="I13" s="101">
        <f ca="1">IF(I$9&lt;=MonthDate,IFERROR(IF(LEFT(Lookups!$N$5,6)="Number",SUMIFS(Comparison_Lookup_ED,site_level_range_location,$C13,date_range_board,I$9),TEXT(SUMIFS(Comparison_Lookup_ED,site_level_range_location,$C13,date_range_board,I$9)/SUMIFS(All_Attendances,site_level_range_location,$C13,date_range_board,I$9),"0.0%")),""),IFERROR(IF(LEFT(Lookups!$N$5,6)="Number",SUMIFS(Comparison_Lookup_EDW,site_level_range_locationW,$C13,date_range_boardW,I$9),TEXT(SUMIFS(Comparison_Lookup_EDW,site_level_range_locationW,$C13,date_range_boardW,I$9)/SUMIFS(All_AttendancesW,site_level_range_locationW,$C13,date_range_boardW,I$9),"0.0%")),""))</f>
        <v>638</v>
      </c>
      <c r="J13" s="101">
        <f ca="1">IF(J$9&lt;=MonthDate,IFERROR(IF(LEFT(Lookups!$N$5,6)="Number",SUMIFS(Comparison_Lookup_ED,site_level_range_location,$C13,date_range_board,J$9),TEXT(SUMIFS(Comparison_Lookup_ED,site_level_range_location,$C13,date_range_board,J$9)/SUMIFS(All_Attendances,site_level_range_location,$C13,date_range_board,J$9),"0.0%")),""),IFERROR(IF(LEFT(Lookups!$N$5,6)="Number",SUMIFS(Comparison_Lookup_EDW,site_level_range_locationW,$C13,date_range_boardW,J$9),TEXT(SUMIFS(Comparison_Lookup_EDW,site_level_range_locationW,$C13,date_range_boardW,J$9)/SUMIFS(All_AttendancesW,site_level_range_locationW,$C13,date_range_boardW,J$9),"0.0%")),""))</f>
        <v>665</v>
      </c>
      <c r="K13" s="101">
        <f ca="1">IF(K$9&lt;=MonthDate,IFERROR(IF(LEFT(Lookups!$N$5,6)="Number",SUMIFS(Comparison_Lookup_ED,site_level_range_location,$C13,date_range_board,K$9),TEXT(SUMIFS(Comparison_Lookup_ED,site_level_range_location,$C13,date_range_board,K$9)/SUMIFS(All_Attendances,site_level_range_location,$C13,date_range_board,K$9),"0.0%")),""),IFERROR(IF(LEFT(Lookups!$N$5,6)="Number",SUMIFS(Comparison_Lookup_EDW,site_level_range_locationW,$C13,date_range_boardW,K$9),TEXT(SUMIFS(Comparison_Lookup_EDW,site_level_range_locationW,$C13,date_range_boardW,K$9)/SUMIFS(All_AttendancesW,site_level_range_locationW,$C13,date_range_boardW,K$9),"0.0%")),""))</f>
        <v>711</v>
      </c>
      <c r="L13" s="252">
        <f ca="1">IF(L$9&lt;=MonthDate,IFERROR(IF(LEFT(Lookups!$N$5,6)="Number",SUMIFS(Comparison_Lookup_ED,site_level_range_location,$C13,date_range_board,L$9),TEXT(SUMIFS(Comparison_Lookup_ED,site_level_range_location,$C13,date_range_board,L$9)/SUMIFS(All_Attendances,site_level_range_location,$C13,date_range_board,L$9),"0.0%")),""),IFERROR(IF(LEFT(Lookups!$N$5,6)="Number",SUMIFS(Comparison_Lookup_EDW,site_level_range_locationW,$C13,date_range_boardW,L$9),TEXT(SUMIFS(Comparison_Lookup_EDW,site_level_range_locationW,$C13,date_range_boardW,L$9)/SUMIFS(All_AttendancesW,site_level_range_locationW,$C13,date_range_boardW,L$9),"0.0%")),""))</f>
        <v>711</v>
      </c>
      <c r="M13" s="243">
        <f ca="1">IF(M$9&lt;=MonthDate,IFERROR(IF(LEFT(Lookups!$N$5,6)="Number",SUMIFS(Comparison_Lookup_ED,site_level_range_location,$C13,date_range_board,M$9),TEXT(SUMIFS(Comparison_Lookup_ED,site_level_range_location,$C13,date_range_board,M$9)/SUMIFS(All_Attendances,site_level_range_location,$C13,date_range_board,M$9),"0.0%")),""),IFERROR(IF(LEFT(Lookups!$N$5,6)="Number",SUMIFS(Comparison_Lookup_EDW,site_level_range_locationW,$C13,date_range_boardW,M$9),TEXT(SUMIFS(Comparison_Lookup_EDW,site_level_range_locationW,$C13,date_range_boardW,M$9)/SUMIFS(All_AttendancesW,site_level_range_locationW,$C13,date_range_boardW,M$9),"0.0%")),""))</f>
        <v>654</v>
      </c>
      <c r="N13" s="175">
        <f ca="1">IF(N$9&lt;=MonthDate,IFERROR(IF(LEFT(Lookups!$N$5,6)="Number",SUMIFS(Comparison_Lookup_ED,site_level_range_location,$C13,date_range_board,N$9),TEXT(SUMIFS(Comparison_Lookup_ED,site_level_range_location,$C13,date_range_board,N$9)/SUMIFS(All_Attendances,site_level_range_location,$C13,date_range_board,N$9),"0.0%")),""),IFERROR(IF(LEFT(Lookups!$N$5,6)="Number",SUMIFS(Comparison_Lookup_EDW,site_level_range_locationW,$C13,date_range_boardW,N$9),TEXT(SUMIFS(Comparison_Lookup_EDW,site_level_range_locationW,$C13,date_range_boardW,N$9)/SUMIFS(All_AttendancesW,site_level_range_locationW,$C13,date_range_boardW,N$9),"0.0%")),""))</f>
        <v>702</v>
      </c>
      <c r="O13" s="175">
        <f ca="1">IF(O$9&lt;=MonthDate,IFERROR(IF(LEFT(Lookups!$N$5,6)="Number",SUMIFS(Comparison_Lookup_ED,site_level_range_location,$C13,date_range_board,O$9),TEXT(SUMIFS(Comparison_Lookup_ED,site_level_range_location,$C13,date_range_board,O$9)/SUMIFS(All_Attendances,site_level_range_location,$C13,date_range_board,O$9),"0.0%")),""),IFERROR(IF(LEFT(Lookups!$N$5,6)="Number",SUMIFS(Comparison_Lookup_EDW,site_level_range_locationW,$C13,date_range_boardW,O$9),TEXT(SUMIFS(Comparison_Lookup_EDW,site_level_range_locationW,$C13,date_range_boardW,O$9)/SUMIFS(All_AttendancesW,site_level_range_locationW,$C13,date_range_boardW,O$9),"0.0%")),""))</f>
        <v>614</v>
      </c>
    </row>
    <row r="14" spans="1:15" ht="15" customHeight="1">
      <c r="B14" s="60" t="s">
        <v>140</v>
      </c>
      <c r="C14" s="60" t="s">
        <v>22</v>
      </c>
      <c r="D14" s="90">
        <f ca="1">IF(D$9&lt;=MonthDate,IFERROR(IF(LEFT(Lookups!$N$5,6)="Number",SUMIFS(Comparison_Lookup_ED,site_level_range_location,$C14,date_range_board,D$9),TEXT(SUMIFS(Comparison_Lookup_ED,site_level_range_location,$C14,date_range_board,D$9)/SUMIFS(All_Attendances,site_level_range_location,$C14,date_range_board,D$9),"0.0%")),""),IFERROR(IF(LEFT(Lookups!$N$5,6)="Number",SUMIFS(Comparison_Lookup_EDW,site_level_range_locationW,$C14,date_range_boardW,D$9),TEXT(SUMIFS(Comparison_Lookup_EDW,site_level_range_locationW,$C14,date_range_boardW,D$9)/SUMIFS(All_AttendancesW,site_level_range_locationW,$C14,date_range_boardW,D$9),"0.0%")),""))</f>
        <v>226</v>
      </c>
      <c r="E14" s="101">
        <f ca="1">IF(E$9&lt;=MonthDate,IFERROR(IF(LEFT(Lookups!$N$5,6)="Number",SUMIFS(Comparison_Lookup_ED,site_level_range_location,$C14,date_range_board,E$9),TEXT(SUMIFS(Comparison_Lookup_ED,site_level_range_location,$C14,date_range_board,E$9)/SUMIFS(All_Attendances,site_level_range_location,$C14,date_range_board,E$9),"0.0%")),""),IFERROR(IF(LEFT(Lookups!$N$5,6)="Number",SUMIFS(Comparison_Lookup_EDW,site_level_range_locationW,$C14,date_range_boardW,E$9),TEXT(SUMIFS(Comparison_Lookup_EDW,site_level_range_locationW,$C14,date_range_boardW,E$9)/SUMIFS(All_AttendancesW,site_level_range_locationW,$C14,date_range_boardW,E$9),"0.0%")),""))</f>
        <v>225</v>
      </c>
      <c r="F14" s="101">
        <f ca="1">IF(F$9&lt;=MonthDate,IFERROR(IF(LEFT(Lookups!$N$5,6)="Number",SUMIFS(Comparison_Lookup_ED,site_level_range_location,$C14,date_range_board,F$9),TEXT(SUMIFS(Comparison_Lookup_ED,site_level_range_location,$C14,date_range_board,F$9)/SUMIFS(All_Attendances,site_level_range_location,$C14,date_range_board,F$9),"0.0%")),""),IFERROR(IF(LEFT(Lookups!$N$5,6)="Number",SUMIFS(Comparison_Lookup_EDW,site_level_range_locationW,$C14,date_range_boardW,F$9),TEXT(SUMIFS(Comparison_Lookup_EDW,site_level_range_locationW,$C14,date_range_boardW,F$9)/SUMIFS(All_AttendancesW,site_level_range_locationW,$C14,date_range_boardW,F$9),"0.0%")),""))</f>
        <v>240</v>
      </c>
      <c r="G14" s="101">
        <f ca="1">IF(G$9&lt;=MonthDate,IFERROR(IF(LEFT(Lookups!$N$5,6)="Number",SUMIFS(Comparison_Lookup_ED,site_level_range_location,$C14,date_range_board,G$9),TEXT(SUMIFS(Comparison_Lookup_ED,site_level_range_location,$C14,date_range_board,G$9)/SUMIFS(All_Attendances,site_level_range_location,$C14,date_range_board,G$9),"0.0%")),""),IFERROR(IF(LEFT(Lookups!$N$5,6)="Number",SUMIFS(Comparison_Lookup_EDW,site_level_range_locationW,$C14,date_range_boardW,G$9),TEXT(SUMIFS(Comparison_Lookup_EDW,site_level_range_locationW,$C14,date_range_boardW,G$9)/SUMIFS(All_AttendancesW,site_level_range_locationW,$C14,date_range_boardW,G$9),"0.0%")),""))</f>
        <v>204</v>
      </c>
      <c r="H14" s="101">
        <f ca="1">IF(H$9&lt;=MonthDate,IFERROR(IF(LEFT(Lookups!$N$5,6)="Number",SUMIFS(Comparison_Lookup_ED,site_level_range_location,$C14,date_range_board,H$9),TEXT(SUMIFS(Comparison_Lookup_ED,site_level_range_location,$C14,date_range_board,H$9)/SUMIFS(All_Attendances,site_level_range_location,$C14,date_range_board,H$9),"0.0%")),""),IFERROR(IF(LEFT(Lookups!$N$5,6)="Number",SUMIFS(Comparison_Lookup_EDW,site_level_range_locationW,$C14,date_range_boardW,H$9),TEXT(SUMIFS(Comparison_Lookup_EDW,site_level_range_locationW,$C14,date_range_boardW,H$9)/SUMIFS(All_AttendancesW,site_level_range_locationW,$C14,date_range_boardW,H$9),"0.0%")),""))</f>
        <v>195</v>
      </c>
      <c r="I14" s="101">
        <f ca="1">IF(I$9&lt;=MonthDate,IFERROR(IF(LEFT(Lookups!$N$5,6)="Number",SUMIFS(Comparison_Lookup_ED,site_level_range_location,$C14,date_range_board,I$9),TEXT(SUMIFS(Comparison_Lookup_ED,site_level_range_location,$C14,date_range_board,I$9)/SUMIFS(All_Attendances,site_level_range_location,$C14,date_range_board,I$9),"0.0%")),""),IFERROR(IF(LEFT(Lookups!$N$5,6)="Number",SUMIFS(Comparison_Lookup_EDW,site_level_range_locationW,$C14,date_range_boardW,I$9),TEXT(SUMIFS(Comparison_Lookup_EDW,site_level_range_locationW,$C14,date_range_boardW,I$9)/SUMIFS(All_AttendancesW,site_level_range_locationW,$C14,date_range_boardW,I$9),"0.0%")),""))</f>
        <v>186</v>
      </c>
      <c r="J14" s="101">
        <f ca="1">IF(J$9&lt;=MonthDate,IFERROR(IF(LEFT(Lookups!$N$5,6)="Number",SUMIFS(Comparison_Lookup_ED,site_level_range_location,$C14,date_range_board,J$9),TEXT(SUMIFS(Comparison_Lookup_ED,site_level_range_location,$C14,date_range_board,J$9)/SUMIFS(All_Attendances,site_level_range_location,$C14,date_range_board,J$9),"0.0%")),""),IFERROR(IF(LEFT(Lookups!$N$5,6)="Number",SUMIFS(Comparison_Lookup_EDW,site_level_range_locationW,$C14,date_range_boardW,J$9),TEXT(SUMIFS(Comparison_Lookup_EDW,site_level_range_locationW,$C14,date_range_boardW,J$9)/SUMIFS(All_AttendancesW,site_level_range_locationW,$C14,date_range_boardW,J$9),"0.0%")),""))</f>
        <v>198</v>
      </c>
      <c r="K14" s="101">
        <f ca="1">IF(K$9&lt;=MonthDate,IFERROR(IF(LEFT(Lookups!$N$5,6)="Number",SUMIFS(Comparison_Lookup_ED,site_level_range_location,$C14,date_range_board,K$9),TEXT(SUMIFS(Comparison_Lookup_ED,site_level_range_location,$C14,date_range_board,K$9)/SUMIFS(All_Attendances,site_level_range_location,$C14,date_range_board,K$9),"0.0%")),""),IFERROR(IF(LEFT(Lookups!$N$5,6)="Number",SUMIFS(Comparison_Lookup_EDW,site_level_range_locationW,$C14,date_range_boardW,K$9),TEXT(SUMIFS(Comparison_Lookup_EDW,site_level_range_locationW,$C14,date_range_boardW,K$9)/SUMIFS(All_AttendancesW,site_level_range_locationW,$C14,date_range_boardW,K$9),"0.0%")),""))</f>
        <v>221</v>
      </c>
      <c r="L14" s="252">
        <f ca="1">IF(L$9&lt;=MonthDate,IFERROR(IF(LEFT(Lookups!$N$5,6)="Number",SUMIFS(Comparison_Lookup_ED,site_level_range_location,$C14,date_range_board,L$9),TEXT(SUMIFS(Comparison_Lookup_ED,site_level_range_location,$C14,date_range_board,L$9)/SUMIFS(All_Attendances,site_level_range_location,$C14,date_range_board,L$9),"0.0%")),""),IFERROR(IF(LEFT(Lookups!$N$5,6)="Number",SUMIFS(Comparison_Lookup_EDW,site_level_range_locationW,$C14,date_range_boardW,L$9),TEXT(SUMIFS(Comparison_Lookup_EDW,site_level_range_locationW,$C14,date_range_boardW,L$9)/SUMIFS(All_AttendancesW,site_level_range_locationW,$C14,date_range_boardW,L$9),"0.0%")),""))</f>
        <v>225</v>
      </c>
      <c r="M14" s="243">
        <f ca="1">IF(M$9&lt;=MonthDate,IFERROR(IF(LEFT(Lookups!$N$5,6)="Number",SUMIFS(Comparison_Lookup_ED,site_level_range_location,$C14,date_range_board,M$9),TEXT(SUMIFS(Comparison_Lookup_ED,site_level_range_location,$C14,date_range_board,M$9)/SUMIFS(All_Attendances,site_level_range_location,$C14,date_range_board,M$9),"0.0%")),""),IFERROR(IF(LEFT(Lookups!$N$5,6)="Number",SUMIFS(Comparison_Lookup_EDW,site_level_range_locationW,$C14,date_range_boardW,M$9),TEXT(SUMIFS(Comparison_Lookup_EDW,site_level_range_locationW,$C14,date_range_boardW,M$9)/SUMIFS(All_AttendancesW,site_level_range_locationW,$C14,date_range_boardW,M$9),"0.0%")),""))</f>
        <v>210</v>
      </c>
      <c r="N14" s="175">
        <f ca="1">IF(N$9&lt;=MonthDate,IFERROR(IF(LEFT(Lookups!$N$5,6)="Number",SUMIFS(Comparison_Lookup_ED,site_level_range_location,$C14,date_range_board,N$9),TEXT(SUMIFS(Comparison_Lookup_ED,site_level_range_location,$C14,date_range_board,N$9)/SUMIFS(All_Attendances,site_level_range_location,$C14,date_range_board,N$9),"0.0%")),""),IFERROR(IF(LEFT(Lookups!$N$5,6)="Number",SUMIFS(Comparison_Lookup_EDW,site_level_range_locationW,$C14,date_range_boardW,N$9),TEXT(SUMIFS(Comparison_Lookup_EDW,site_level_range_locationW,$C14,date_range_boardW,N$9)/SUMIFS(All_AttendancesW,site_level_range_locationW,$C14,date_range_boardW,N$9),"0.0%")),""))</f>
        <v>194</v>
      </c>
      <c r="O14" s="175">
        <f ca="1">IF(O$9&lt;=MonthDate,IFERROR(IF(LEFT(Lookups!$N$5,6)="Number",SUMIFS(Comparison_Lookup_ED,site_level_range_location,$C14,date_range_board,O$9),TEXT(SUMIFS(Comparison_Lookup_ED,site_level_range_location,$C14,date_range_board,O$9)/SUMIFS(All_Attendances,site_level_range_location,$C14,date_range_board,O$9),"0.0%")),""),IFERROR(IF(LEFT(Lookups!$N$5,6)="Number",SUMIFS(Comparison_Lookup_EDW,site_level_range_locationW,$C14,date_range_boardW,O$9),TEXT(SUMIFS(Comparison_Lookup_EDW,site_level_range_locationW,$C14,date_range_boardW,O$9)/SUMIFS(All_AttendancesW,site_level_range_locationW,$C14,date_range_boardW,O$9),"0.0%")),""))</f>
        <v>228</v>
      </c>
    </row>
    <row r="15" spans="1:15" ht="15" customHeight="1">
      <c r="B15" s="60" t="s">
        <v>71</v>
      </c>
      <c r="C15" s="60" t="s">
        <v>25</v>
      </c>
      <c r="D15" s="90">
        <f ca="1">IF(D$9&lt;=MonthDate,IFERROR(IF(LEFT(Lookups!$N$5,6)="Number",SUMIFS(Comparison_Lookup_ED,site_level_range_location,$C15,date_range_board,D$9),TEXT(SUMIFS(Comparison_Lookup_ED,site_level_range_location,$C15,date_range_board,D$9)/SUMIFS(All_Attendances,site_level_range_location,$C15,date_range_board,D$9),"0.0%")),""),IFERROR(IF(LEFT(Lookups!$N$5,6)="Number",SUMIFS(Comparison_Lookup_EDW,site_level_range_locationW,$C15,date_range_boardW,D$9),TEXT(SUMIFS(Comparison_Lookup_EDW,site_level_range_locationW,$C15,date_range_boardW,D$9)/SUMIFS(All_AttendancesW,site_level_range_locationW,$C15,date_range_boardW,D$9),"0.0%")),""))</f>
        <v>1283</v>
      </c>
      <c r="E15" s="101">
        <f ca="1">IF(E$9&lt;=MonthDate,IFERROR(IF(LEFT(Lookups!$N$5,6)="Number",SUMIFS(Comparison_Lookup_ED,site_level_range_location,$C15,date_range_board,E$9),TEXT(SUMIFS(Comparison_Lookup_ED,site_level_range_location,$C15,date_range_board,E$9)/SUMIFS(All_Attendances,site_level_range_location,$C15,date_range_board,E$9),"0.0%")),""),IFERROR(IF(LEFT(Lookups!$N$5,6)="Number",SUMIFS(Comparison_Lookup_EDW,site_level_range_locationW,$C15,date_range_boardW,E$9),TEXT(SUMIFS(Comparison_Lookup_EDW,site_level_range_locationW,$C15,date_range_boardW,E$9)/SUMIFS(All_AttendancesW,site_level_range_locationW,$C15,date_range_boardW,E$9),"0.0%")),""))</f>
        <v>1115</v>
      </c>
      <c r="F15" s="101">
        <f ca="1">IF(F$9&lt;=MonthDate,IFERROR(IF(LEFT(Lookups!$N$5,6)="Number",SUMIFS(Comparison_Lookup_ED,site_level_range_location,$C15,date_range_board,F$9),TEXT(SUMIFS(Comparison_Lookup_ED,site_level_range_location,$C15,date_range_board,F$9)/SUMIFS(All_Attendances,site_level_range_location,$C15,date_range_board,F$9),"0.0%")),""),IFERROR(IF(LEFT(Lookups!$N$5,6)="Number",SUMIFS(Comparison_Lookup_EDW,site_level_range_locationW,$C15,date_range_boardW,F$9),TEXT(SUMIFS(Comparison_Lookup_EDW,site_level_range_locationW,$C15,date_range_boardW,F$9)/SUMIFS(All_AttendancesW,site_level_range_locationW,$C15,date_range_boardW,F$9),"0.0%")),""))</f>
        <v>1108</v>
      </c>
      <c r="G15" s="101">
        <f ca="1">IF(G$9&lt;=MonthDate,IFERROR(IF(LEFT(Lookups!$N$5,6)="Number",SUMIFS(Comparison_Lookup_ED,site_level_range_location,$C15,date_range_board,G$9),TEXT(SUMIFS(Comparison_Lookup_ED,site_level_range_location,$C15,date_range_board,G$9)/SUMIFS(All_Attendances,site_level_range_location,$C15,date_range_board,G$9),"0.0%")),""),IFERROR(IF(LEFT(Lookups!$N$5,6)="Number",SUMIFS(Comparison_Lookup_EDW,site_level_range_locationW,$C15,date_range_boardW,G$9),TEXT(SUMIFS(Comparison_Lookup_EDW,site_level_range_locationW,$C15,date_range_boardW,G$9)/SUMIFS(All_AttendancesW,site_level_range_locationW,$C15,date_range_boardW,G$9),"0.0%")),""))</f>
        <v>1176</v>
      </c>
      <c r="H15" s="101">
        <f ca="1">IF(H$9&lt;=MonthDate,IFERROR(IF(LEFT(Lookups!$N$5,6)="Number",SUMIFS(Comparison_Lookup_ED,site_level_range_location,$C15,date_range_board,H$9),TEXT(SUMIFS(Comparison_Lookup_ED,site_level_range_location,$C15,date_range_board,H$9)/SUMIFS(All_Attendances,site_level_range_location,$C15,date_range_board,H$9),"0.0%")),""),IFERROR(IF(LEFT(Lookups!$N$5,6)="Number",SUMIFS(Comparison_Lookup_EDW,site_level_range_locationW,$C15,date_range_boardW,H$9),TEXT(SUMIFS(Comparison_Lookup_EDW,site_level_range_locationW,$C15,date_range_boardW,H$9)/SUMIFS(All_AttendancesW,site_level_range_locationW,$C15,date_range_boardW,H$9),"0.0%")),""))</f>
        <v>1137</v>
      </c>
      <c r="I15" s="101">
        <f ca="1">IF(I$9&lt;=MonthDate,IFERROR(IF(LEFT(Lookups!$N$5,6)="Number",SUMIFS(Comparison_Lookup_ED,site_level_range_location,$C15,date_range_board,I$9),TEXT(SUMIFS(Comparison_Lookup_ED,site_level_range_location,$C15,date_range_board,I$9)/SUMIFS(All_Attendances,site_level_range_location,$C15,date_range_board,I$9),"0.0%")),""),IFERROR(IF(LEFT(Lookups!$N$5,6)="Number",SUMIFS(Comparison_Lookup_EDW,site_level_range_locationW,$C15,date_range_boardW,I$9),TEXT(SUMIFS(Comparison_Lookup_EDW,site_level_range_locationW,$C15,date_range_boardW,I$9)/SUMIFS(All_AttendancesW,site_level_range_locationW,$C15,date_range_boardW,I$9),"0.0%")),""))</f>
        <v>1137</v>
      </c>
      <c r="J15" s="101">
        <f ca="1">IF(J$9&lt;=MonthDate,IFERROR(IF(LEFT(Lookups!$N$5,6)="Number",SUMIFS(Comparison_Lookup_ED,site_level_range_location,$C15,date_range_board,J$9),TEXT(SUMIFS(Comparison_Lookup_ED,site_level_range_location,$C15,date_range_board,J$9)/SUMIFS(All_Attendances,site_level_range_location,$C15,date_range_board,J$9),"0.0%")),""),IFERROR(IF(LEFT(Lookups!$N$5,6)="Number",SUMIFS(Comparison_Lookup_EDW,site_level_range_locationW,$C15,date_range_boardW,J$9),TEXT(SUMIFS(Comparison_Lookup_EDW,site_level_range_locationW,$C15,date_range_boardW,J$9)/SUMIFS(All_AttendancesW,site_level_range_locationW,$C15,date_range_boardW,J$9),"0.0%")),""))</f>
        <v>1157</v>
      </c>
      <c r="K15" s="101">
        <f ca="1">IF(K$9&lt;=MonthDate,IFERROR(IF(LEFT(Lookups!$N$5,6)="Number",SUMIFS(Comparison_Lookup_ED,site_level_range_location,$C15,date_range_board,K$9),TEXT(SUMIFS(Comparison_Lookup_ED,site_level_range_location,$C15,date_range_board,K$9)/SUMIFS(All_Attendances,site_level_range_location,$C15,date_range_board,K$9),"0.0%")),""),IFERROR(IF(LEFT(Lookups!$N$5,6)="Number",SUMIFS(Comparison_Lookup_EDW,site_level_range_locationW,$C15,date_range_boardW,K$9),TEXT(SUMIFS(Comparison_Lookup_EDW,site_level_range_locationW,$C15,date_range_boardW,K$9)/SUMIFS(All_AttendancesW,site_level_range_locationW,$C15,date_range_boardW,K$9),"0.0%")),""))</f>
        <v>1196</v>
      </c>
      <c r="L15" s="252">
        <f ca="1">IF(L$9&lt;=MonthDate,IFERROR(IF(LEFT(Lookups!$N$5,6)="Number",SUMIFS(Comparison_Lookup_ED,site_level_range_location,$C15,date_range_board,L$9),TEXT(SUMIFS(Comparison_Lookup_ED,site_level_range_location,$C15,date_range_board,L$9)/SUMIFS(All_Attendances,site_level_range_location,$C15,date_range_board,L$9),"0.0%")),""),IFERROR(IF(LEFT(Lookups!$N$5,6)="Number",SUMIFS(Comparison_Lookup_EDW,site_level_range_locationW,$C15,date_range_boardW,L$9),TEXT(SUMIFS(Comparison_Lookup_EDW,site_level_range_locationW,$C15,date_range_boardW,L$9)/SUMIFS(All_AttendancesW,site_level_range_locationW,$C15,date_range_boardW,L$9),"0.0%")),""))</f>
        <v>1218</v>
      </c>
      <c r="M15" s="243">
        <f ca="1">IF(M$9&lt;=MonthDate,IFERROR(IF(LEFT(Lookups!$N$5,6)="Number",SUMIFS(Comparison_Lookup_ED,site_level_range_location,$C15,date_range_board,M$9),TEXT(SUMIFS(Comparison_Lookup_ED,site_level_range_location,$C15,date_range_board,M$9)/SUMIFS(All_Attendances,site_level_range_location,$C15,date_range_board,M$9),"0.0%")),""),IFERROR(IF(LEFT(Lookups!$N$5,6)="Number",SUMIFS(Comparison_Lookup_EDW,site_level_range_locationW,$C15,date_range_boardW,M$9),TEXT(SUMIFS(Comparison_Lookup_EDW,site_level_range_locationW,$C15,date_range_boardW,M$9)/SUMIFS(All_AttendancesW,site_level_range_locationW,$C15,date_range_boardW,M$9),"0.0%")),""))</f>
        <v>1219</v>
      </c>
      <c r="N15" s="175">
        <f ca="1">IF(N$9&lt;=MonthDate,IFERROR(IF(LEFT(Lookups!$N$5,6)="Number",SUMIFS(Comparison_Lookup_ED,site_level_range_location,$C15,date_range_board,N$9),TEXT(SUMIFS(Comparison_Lookup_ED,site_level_range_location,$C15,date_range_board,N$9)/SUMIFS(All_Attendances,site_level_range_location,$C15,date_range_board,N$9),"0.0%")),""),IFERROR(IF(LEFT(Lookups!$N$5,6)="Number",SUMIFS(Comparison_Lookup_EDW,site_level_range_locationW,$C15,date_range_boardW,N$9),TEXT(SUMIFS(Comparison_Lookup_EDW,site_level_range_locationW,$C15,date_range_boardW,N$9)/SUMIFS(All_AttendancesW,site_level_range_locationW,$C15,date_range_boardW,N$9),"0.0%")),""))</f>
        <v>1198</v>
      </c>
      <c r="O15" s="175">
        <f ca="1">IF(O$9&lt;=MonthDate,IFERROR(IF(LEFT(Lookups!$N$5,6)="Number",SUMIFS(Comparison_Lookup_ED,site_level_range_location,$C15,date_range_board,O$9),TEXT(SUMIFS(Comparison_Lookup_ED,site_level_range_location,$C15,date_range_board,O$9)/SUMIFS(All_Attendances,site_level_range_location,$C15,date_range_board,O$9),"0.0%")),""),IFERROR(IF(LEFT(Lookups!$N$5,6)="Number",SUMIFS(Comparison_Lookup_EDW,site_level_range_locationW,$C15,date_range_boardW,O$9),TEXT(SUMIFS(Comparison_Lookup_EDW,site_level_range_locationW,$C15,date_range_boardW,O$9)/SUMIFS(All_AttendancesW,site_level_range_locationW,$C15,date_range_boardW,O$9),"0.0%")),""))</f>
        <v>1086</v>
      </c>
    </row>
    <row r="16" spans="1:15" ht="15" customHeight="1">
      <c r="B16" s="60" t="s">
        <v>69</v>
      </c>
      <c r="C16" s="60" t="s">
        <v>28</v>
      </c>
      <c r="D16" s="90">
        <f ca="1">IF(D$9&lt;=MonthDate,IFERROR(IF(LEFT(Lookups!$N$5,6)="Number",SUMIFS(Comparison_Lookup_ED,site_level_range_location,$C16,date_range_board,D$9),TEXT(SUMIFS(Comparison_Lookup_ED,site_level_range_location,$C16,date_range_board,D$9)/SUMIFS(All_Attendances,site_level_range_location,$C16,date_range_board,D$9),"0.0%")),""),IFERROR(IF(LEFT(Lookups!$N$5,6)="Number",SUMIFS(Comparison_Lookup_EDW,site_level_range_locationW,$C16,date_range_boardW,D$9),TEXT(SUMIFS(Comparison_Lookup_EDW,site_level_range_locationW,$C16,date_range_boardW,D$9)/SUMIFS(All_AttendancesW,site_level_range_locationW,$C16,date_range_boardW,D$9),"0.0%")),""))</f>
        <v>1256</v>
      </c>
      <c r="E16" s="101">
        <f ca="1">IF(E$9&lt;=MonthDate,IFERROR(IF(LEFT(Lookups!$N$5,6)="Number",SUMIFS(Comparison_Lookup_ED,site_level_range_location,$C16,date_range_board,E$9),TEXT(SUMIFS(Comparison_Lookup_ED,site_level_range_location,$C16,date_range_board,E$9)/SUMIFS(All_Attendances,site_level_range_location,$C16,date_range_board,E$9),"0.0%")),""),IFERROR(IF(LEFT(Lookups!$N$5,6)="Number",SUMIFS(Comparison_Lookup_EDW,site_level_range_locationW,$C16,date_range_boardW,E$9),TEXT(SUMIFS(Comparison_Lookup_EDW,site_level_range_locationW,$C16,date_range_boardW,E$9)/SUMIFS(All_AttendancesW,site_level_range_locationW,$C16,date_range_boardW,E$9),"0.0%")),""))</f>
        <v>1155</v>
      </c>
      <c r="F16" s="101">
        <f ca="1">IF(F$9&lt;=MonthDate,IFERROR(IF(LEFT(Lookups!$N$5,6)="Number",SUMIFS(Comparison_Lookup_ED,site_level_range_location,$C16,date_range_board,F$9),TEXT(SUMIFS(Comparison_Lookup_ED,site_level_range_location,$C16,date_range_board,F$9)/SUMIFS(All_Attendances,site_level_range_location,$C16,date_range_board,F$9),"0.0%")),""),IFERROR(IF(LEFT(Lookups!$N$5,6)="Number",SUMIFS(Comparison_Lookup_EDW,site_level_range_locationW,$C16,date_range_boardW,F$9),TEXT(SUMIFS(Comparison_Lookup_EDW,site_level_range_locationW,$C16,date_range_boardW,F$9)/SUMIFS(All_AttendancesW,site_level_range_locationW,$C16,date_range_boardW,F$9),"0.0%")),""))</f>
        <v>1207</v>
      </c>
      <c r="G16" s="101">
        <f ca="1">IF(G$9&lt;=MonthDate,IFERROR(IF(LEFT(Lookups!$N$5,6)="Number",SUMIFS(Comparison_Lookup_ED,site_level_range_location,$C16,date_range_board,G$9),TEXT(SUMIFS(Comparison_Lookup_ED,site_level_range_location,$C16,date_range_board,G$9)/SUMIFS(All_Attendances,site_level_range_location,$C16,date_range_board,G$9),"0.0%")),""),IFERROR(IF(LEFT(Lookups!$N$5,6)="Number",SUMIFS(Comparison_Lookup_EDW,site_level_range_locationW,$C16,date_range_boardW,G$9),TEXT(SUMIFS(Comparison_Lookup_EDW,site_level_range_locationW,$C16,date_range_boardW,G$9)/SUMIFS(All_AttendancesW,site_level_range_locationW,$C16,date_range_boardW,G$9),"0.0%")),""))</f>
        <v>1198</v>
      </c>
      <c r="H16" s="101">
        <f ca="1">IF(H$9&lt;=MonthDate,IFERROR(IF(LEFT(Lookups!$N$5,6)="Number",SUMIFS(Comparison_Lookup_ED,site_level_range_location,$C16,date_range_board,H$9),TEXT(SUMIFS(Comparison_Lookup_ED,site_level_range_location,$C16,date_range_board,H$9)/SUMIFS(All_Attendances,site_level_range_location,$C16,date_range_board,H$9),"0.0%")),""),IFERROR(IF(LEFT(Lookups!$N$5,6)="Number",SUMIFS(Comparison_Lookup_EDW,site_level_range_locationW,$C16,date_range_boardW,H$9),TEXT(SUMIFS(Comparison_Lookup_EDW,site_level_range_locationW,$C16,date_range_boardW,H$9)/SUMIFS(All_AttendancesW,site_level_range_locationW,$C16,date_range_boardW,H$9),"0.0%")),""))</f>
        <v>1208</v>
      </c>
      <c r="I16" s="101">
        <f ca="1">IF(I$9&lt;=MonthDate,IFERROR(IF(LEFT(Lookups!$N$5,6)="Number",SUMIFS(Comparison_Lookup_ED,site_level_range_location,$C16,date_range_board,I$9),TEXT(SUMIFS(Comparison_Lookup_ED,site_level_range_location,$C16,date_range_board,I$9)/SUMIFS(All_Attendances,site_level_range_location,$C16,date_range_board,I$9),"0.0%")),""),IFERROR(IF(LEFT(Lookups!$N$5,6)="Number",SUMIFS(Comparison_Lookup_EDW,site_level_range_locationW,$C16,date_range_boardW,I$9),TEXT(SUMIFS(Comparison_Lookup_EDW,site_level_range_locationW,$C16,date_range_boardW,I$9)/SUMIFS(All_AttendancesW,site_level_range_locationW,$C16,date_range_boardW,I$9),"0.0%")),""))</f>
        <v>1156</v>
      </c>
      <c r="J16" s="101">
        <f ca="1">IF(J$9&lt;=MonthDate,IFERROR(IF(LEFT(Lookups!$N$5,6)="Number",SUMIFS(Comparison_Lookup_ED,site_level_range_location,$C16,date_range_board,J$9),TEXT(SUMIFS(Comparison_Lookup_ED,site_level_range_location,$C16,date_range_board,J$9)/SUMIFS(All_Attendances,site_level_range_location,$C16,date_range_board,J$9),"0.0%")),""),IFERROR(IF(LEFT(Lookups!$N$5,6)="Number",SUMIFS(Comparison_Lookup_EDW,site_level_range_locationW,$C16,date_range_boardW,J$9),TEXT(SUMIFS(Comparison_Lookup_EDW,site_level_range_locationW,$C16,date_range_boardW,J$9)/SUMIFS(All_AttendancesW,site_level_range_locationW,$C16,date_range_boardW,J$9),"0.0%")),""))</f>
        <v>1289</v>
      </c>
      <c r="K16" s="101">
        <f ca="1">IF(K$9&lt;=MonthDate,IFERROR(IF(LEFT(Lookups!$N$5,6)="Number",SUMIFS(Comparison_Lookup_ED,site_level_range_location,$C16,date_range_board,K$9),TEXT(SUMIFS(Comparison_Lookup_ED,site_level_range_location,$C16,date_range_board,K$9)/SUMIFS(All_Attendances,site_level_range_location,$C16,date_range_board,K$9),"0.0%")),""),IFERROR(IF(LEFT(Lookups!$N$5,6)="Number",SUMIFS(Comparison_Lookup_EDW,site_level_range_locationW,$C16,date_range_boardW,K$9),TEXT(SUMIFS(Comparison_Lookup_EDW,site_level_range_locationW,$C16,date_range_boardW,K$9)/SUMIFS(All_AttendancesW,site_level_range_locationW,$C16,date_range_boardW,K$9),"0.0%")),""))</f>
        <v>1137</v>
      </c>
      <c r="L16" s="252">
        <f ca="1">IF(L$9&lt;=MonthDate,IFERROR(IF(LEFT(Lookups!$N$5,6)="Number",SUMIFS(Comparison_Lookup_ED,site_level_range_location,$C16,date_range_board,L$9),TEXT(SUMIFS(Comparison_Lookup_ED,site_level_range_location,$C16,date_range_board,L$9)/SUMIFS(All_Attendances,site_level_range_location,$C16,date_range_board,L$9),"0.0%")),""),IFERROR(IF(LEFT(Lookups!$N$5,6)="Number",SUMIFS(Comparison_Lookup_EDW,site_level_range_locationW,$C16,date_range_boardW,L$9),TEXT(SUMIFS(Comparison_Lookup_EDW,site_level_range_locationW,$C16,date_range_boardW,L$9)/SUMIFS(All_AttendancesW,site_level_range_locationW,$C16,date_range_boardW,L$9),"0.0%")),""))</f>
        <v>1120</v>
      </c>
      <c r="M16" s="243">
        <f ca="1">IF(M$9&lt;=MonthDate,IFERROR(IF(LEFT(Lookups!$N$5,6)="Number",SUMIFS(Comparison_Lookup_ED,site_level_range_location,$C16,date_range_board,M$9),TEXT(SUMIFS(Comparison_Lookup_ED,site_level_range_location,$C16,date_range_board,M$9)/SUMIFS(All_Attendances,site_level_range_location,$C16,date_range_board,M$9),"0.0%")),""),IFERROR(IF(LEFT(Lookups!$N$5,6)="Number",SUMIFS(Comparison_Lookup_EDW,site_level_range_locationW,$C16,date_range_boardW,M$9),TEXT(SUMIFS(Comparison_Lookup_EDW,site_level_range_locationW,$C16,date_range_boardW,M$9)/SUMIFS(All_AttendancesW,site_level_range_locationW,$C16,date_range_boardW,M$9),"0.0%")),""))</f>
        <v>1213</v>
      </c>
      <c r="N16" s="175">
        <f ca="1">IF(N$9&lt;=MonthDate,IFERROR(IF(LEFT(Lookups!$N$5,6)="Number",SUMIFS(Comparison_Lookup_ED,site_level_range_location,$C16,date_range_board,N$9),TEXT(SUMIFS(Comparison_Lookup_ED,site_level_range_location,$C16,date_range_board,N$9)/SUMIFS(All_Attendances,site_level_range_location,$C16,date_range_board,N$9),"0.0%")),""),IFERROR(IF(LEFT(Lookups!$N$5,6)="Number",SUMIFS(Comparison_Lookup_EDW,site_level_range_locationW,$C16,date_range_boardW,N$9),TEXT(SUMIFS(Comparison_Lookup_EDW,site_level_range_locationW,$C16,date_range_boardW,N$9)/SUMIFS(All_AttendancesW,site_level_range_locationW,$C16,date_range_boardW,N$9),"0.0%")),""))</f>
        <v>1188</v>
      </c>
      <c r="O16" s="175">
        <f ca="1">IF(O$9&lt;=MonthDate,IFERROR(IF(LEFT(Lookups!$N$5,6)="Number",SUMIFS(Comparison_Lookup_ED,site_level_range_location,$C16,date_range_board,O$9),TEXT(SUMIFS(Comparison_Lookup_ED,site_level_range_location,$C16,date_range_board,O$9)/SUMIFS(All_Attendances,site_level_range_location,$C16,date_range_board,O$9),"0.0%")),""),IFERROR(IF(LEFT(Lookups!$N$5,6)="Number",SUMIFS(Comparison_Lookup_EDW,site_level_range_locationW,$C16,date_range_boardW,O$9),TEXT(SUMIFS(Comparison_Lookup_EDW,site_level_range_locationW,$C16,date_range_boardW,O$9)/SUMIFS(All_AttendancesW,site_level_range_locationW,$C16,date_range_boardW,O$9),"0.0%")),""))</f>
        <v>1076</v>
      </c>
    </row>
    <row r="17" spans="2:15" ht="15" customHeight="1">
      <c r="B17" s="60" t="s">
        <v>122</v>
      </c>
      <c r="C17" s="60" t="s">
        <v>29</v>
      </c>
      <c r="D17" s="90">
        <f ca="1">IF(D$9&lt;=MonthDate,IFERROR(IF(LEFT(Lookups!$N$5,6)="Number",SUMIFS(Comparison_Lookup_ED,site_level_range_location,$C17,date_range_board,D$9),TEXT(SUMIFS(Comparison_Lookup_ED,site_level_range_location,$C17,date_range_board,D$9)/SUMIFS(All_Attendances,site_level_range_location,$C17,date_range_board,D$9),"0.0%")),""),IFERROR(IF(LEFT(Lookups!$N$5,6)="Number",SUMIFS(Comparison_Lookup_EDW,site_level_range_locationW,$C17,date_range_boardW,D$9),TEXT(SUMIFS(Comparison_Lookup_EDW,site_level_range_locationW,$C17,date_range_boardW,D$9)/SUMIFS(All_AttendancesW,site_level_range_locationW,$C17,date_range_boardW,D$9),"0.0%")),""))</f>
        <v>1170</v>
      </c>
      <c r="E17" s="101">
        <f ca="1">IF(E$9&lt;=MonthDate,IFERROR(IF(LEFT(Lookups!$N$5,6)="Number",SUMIFS(Comparison_Lookup_ED,site_level_range_location,$C17,date_range_board,E$9),TEXT(SUMIFS(Comparison_Lookup_ED,site_level_range_location,$C17,date_range_board,E$9)/SUMIFS(All_Attendances,site_level_range_location,$C17,date_range_board,E$9),"0.0%")),""),IFERROR(IF(LEFT(Lookups!$N$5,6)="Number",SUMIFS(Comparison_Lookup_EDW,site_level_range_locationW,$C17,date_range_boardW,E$9),TEXT(SUMIFS(Comparison_Lookup_EDW,site_level_range_locationW,$C17,date_range_boardW,E$9)/SUMIFS(All_AttendancesW,site_level_range_locationW,$C17,date_range_boardW,E$9),"0.0%")),""))</f>
        <v>1112</v>
      </c>
      <c r="F17" s="101">
        <f ca="1">IF(F$9&lt;=MonthDate,IFERROR(IF(LEFT(Lookups!$N$5,6)="Number",SUMIFS(Comparison_Lookup_ED,site_level_range_location,$C17,date_range_board,F$9),TEXT(SUMIFS(Comparison_Lookup_ED,site_level_range_location,$C17,date_range_board,F$9)/SUMIFS(All_Attendances,site_level_range_location,$C17,date_range_board,F$9),"0.0%")),""),IFERROR(IF(LEFT(Lookups!$N$5,6)="Number",SUMIFS(Comparison_Lookup_EDW,site_level_range_locationW,$C17,date_range_boardW,F$9),TEXT(SUMIFS(Comparison_Lookup_EDW,site_level_range_locationW,$C17,date_range_boardW,F$9)/SUMIFS(All_AttendancesW,site_level_range_locationW,$C17,date_range_boardW,F$9),"0.0%")),""))</f>
        <v>1094</v>
      </c>
      <c r="G17" s="101">
        <f ca="1">IF(G$9&lt;=MonthDate,IFERROR(IF(LEFT(Lookups!$N$5,6)="Number",SUMIFS(Comparison_Lookup_ED,site_level_range_location,$C17,date_range_board,G$9),TEXT(SUMIFS(Comparison_Lookup_ED,site_level_range_location,$C17,date_range_board,G$9)/SUMIFS(All_Attendances,site_level_range_location,$C17,date_range_board,G$9),"0.0%")),""),IFERROR(IF(LEFT(Lookups!$N$5,6)="Number",SUMIFS(Comparison_Lookup_EDW,site_level_range_locationW,$C17,date_range_boardW,G$9),TEXT(SUMIFS(Comparison_Lookup_EDW,site_level_range_locationW,$C17,date_range_boardW,G$9)/SUMIFS(All_AttendancesW,site_level_range_locationW,$C17,date_range_boardW,G$9),"0.0%")),""))</f>
        <v>1130</v>
      </c>
      <c r="H17" s="101">
        <f ca="1">IF(H$9&lt;=MonthDate,IFERROR(IF(LEFT(Lookups!$N$5,6)="Number",SUMIFS(Comparison_Lookup_ED,site_level_range_location,$C17,date_range_board,H$9),TEXT(SUMIFS(Comparison_Lookup_ED,site_level_range_location,$C17,date_range_board,H$9)/SUMIFS(All_Attendances,site_level_range_location,$C17,date_range_board,H$9),"0.0%")),""),IFERROR(IF(LEFT(Lookups!$N$5,6)="Number",SUMIFS(Comparison_Lookup_EDW,site_level_range_locationW,$C17,date_range_boardW,H$9),TEXT(SUMIFS(Comparison_Lookup_EDW,site_level_range_locationW,$C17,date_range_boardW,H$9)/SUMIFS(All_AttendancesW,site_level_range_locationW,$C17,date_range_boardW,H$9),"0.0%")),""))</f>
        <v>1039</v>
      </c>
      <c r="I17" s="101">
        <f ca="1">IF(I$9&lt;=MonthDate,IFERROR(IF(LEFT(Lookups!$N$5,6)="Number",SUMIFS(Comparison_Lookup_ED,site_level_range_location,$C17,date_range_board,I$9),TEXT(SUMIFS(Comparison_Lookup_ED,site_level_range_location,$C17,date_range_board,I$9)/SUMIFS(All_Attendances,site_level_range_location,$C17,date_range_board,I$9),"0.0%")),""),IFERROR(IF(LEFT(Lookups!$N$5,6)="Number",SUMIFS(Comparison_Lookup_EDW,site_level_range_locationW,$C17,date_range_boardW,I$9),TEXT(SUMIFS(Comparison_Lookup_EDW,site_level_range_locationW,$C17,date_range_boardW,I$9)/SUMIFS(All_AttendancesW,site_level_range_locationW,$C17,date_range_boardW,I$9),"0.0%")),""))</f>
        <v>1059</v>
      </c>
      <c r="J17" s="101">
        <f ca="1">IF(J$9&lt;=MonthDate,IFERROR(IF(LEFT(Lookups!$N$5,6)="Number",SUMIFS(Comparison_Lookup_ED,site_level_range_location,$C17,date_range_board,J$9),TEXT(SUMIFS(Comparison_Lookup_ED,site_level_range_location,$C17,date_range_board,J$9)/SUMIFS(All_Attendances,site_level_range_location,$C17,date_range_board,J$9),"0.0%")),""),IFERROR(IF(LEFT(Lookups!$N$5,6)="Number",SUMIFS(Comparison_Lookup_EDW,site_level_range_locationW,$C17,date_range_boardW,J$9),TEXT(SUMIFS(Comparison_Lookup_EDW,site_level_range_locationW,$C17,date_range_boardW,J$9)/SUMIFS(All_AttendancesW,site_level_range_locationW,$C17,date_range_boardW,J$9),"0.0%")),""))</f>
        <v>1007</v>
      </c>
      <c r="K17" s="101">
        <f ca="1">IF(K$9&lt;=MonthDate,IFERROR(IF(LEFT(Lookups!$N$5,6)="Number",SUMIFS(Comparison_Lookup_ED,site_level_range_location,$C17,date_range_board,K$9),TEXT(SUMIFS(Comparison_Lookup_ED,site_level_range_location,$C17,date_range_board,K$9)/SUMIFS(All_Attendances,site_level_range_location,$C17,date_range_board,K$9),"0.0%")),""),IFERROR(IF(LEFT(Lookups!$N$5,6)="Number",SUMIFS(Comparison_Lookup_EDW,site_level_range_locationW,$C17,date_range_boardW,K$9),TEXT(SUMIFS(Comparison_Lookup_EDW,site_level_range_locationW,$C17,date_range_boardW,K$9)/SUMIFS(All_AttendancesW,site_level_range_locationW,$C17,date_range_boardW,K$9),"0.0%")),""))</f>
        <v>1076</v>
      </c>
      <c r="L17" s="252">
        <f ca="1">IF(L$9&lt;=MonthDate,IFERROR(IF(LEFT(Lookups!$N$5,6)="Number",SUMIFS(Comparison_Lookup_ED,site_level_range_location,$C17,date_range_board,L$9),TEXT(SUMIFS(Comparison_Lookup_ED,site_level_range_location,$C17,date_range_board,L$9)/SUMIFS(All_Attendances,site_level_range_location,$C17,date_range_board,L$9),"0.0%")),""),IFERROR(IF(LEFT(Lookups!$N$5,6)="Number",SUMIFS(Comparison_Lookup_EDW,site_level_range_locationW,$C17,date_range_boardW,L$9),TEXT(SUMIFS(Comparison_Lookup_EDW,site_level_range_locationW,$C17,date_range_boardW,L$9)/SUMIFS(All_AttendancesW,site_level_range_locationW,$C17,date_range_boardW,L$9),"0.0%")),""))</f>
        <v>1191</v>
      </c>
      <c r="M17" s="243">
        <f ca="1">IF(M$9&lt;=MonthDate,IFERROR(IF(LEFT(Lookups!$N$5,6)="Number",SUMIFS(Comparison_Lookup_ED,site_level_range_location,$C17,date_range_board,M$9),TEXT(SUMIFS(Comparison_Lookup_ED,site_level_range_location,$C17,date_range_board,M$9)/SUMIFS(All_Attendances,site_level_range_location,$C17,date_range_board,M$9),"0.0%")),""),IFERROR(IF(LEFT(Lookups!$N$5,6)="Number",SUMIFS(Comparison_Lookup_EDW,site_level_range_locationW,$C17,date_range_boardW,M$9),TEXT(SUMIFS(Comparison_Lookup_EDW,site_level_range_locationW,$C17,date_range_boardW,M$9)/SUMIFS(All_AttendancesW,site_level_range_locationW,$C17,date_range_boardW,M$9),"0.0%")),""))</f>
        <v>1100</v>
      </c>
      <c r="N17" s="175">
        <f ca="1">IF(N$9&lt;=MonthDate,IFERROR(IF(LEFT(Lookups!$N$5,6)="Number",SUMIFS(Comparison_Lookup_ED,site_level_range_location,$C17,date_range_board,N$9),TEXT(SUMIFS(Comparison_Lookup_ED,site_level_range_location,$C17,date_range_board,N$9)/SUMIFS(All_Attendances,site_level_range_location,$C17,date_range_board,N$9),"0.0%")),""),IFERROR(IF(LEFT(Lookups!$N$5,6)="Number",SUMIFS(Comparison_Lookup_EDW,site_level_range_locationW,$C17,date_range_boardW,N$9),TEXT(SUMIFS(Comparison_Lookup_EDW,site_level_range_locationW,$C17,date_range_boardW,N$9)/SUMIFS(All_AttendancesW,site_level_range_locationW,$C17,date_range_boardW,N$9),"0.0%")),""))</f>
        <v>1102</v>
      </c>
      <c r="O17" s="175">
        <f ca="1">IF(O$9&lt;=MonthDate,IFERROR(IF(LEFT(Lookups!$N$5,6)="Number",SUMIFS(Comparison_Lookup_ED,site_level_range_location,$C17,date_range_board,O$9),TEXT(SUMIFS(Comparison_Lookup_ED,site_level_range_location,$C17,date_range_board,O$9)/SUMIFS(All_Attendances,site_level_range_location,$C17,date_range_board,O$9),"0.0%")),""),IFERROR(IF(LEFT(Lookups!$N$5,6)="Number",SUMIFS(Comparison_Lookup_EDW,site_level_range_locationW,$C17,date_range_boardW,O$9),TEXT(SUMIFS(Comparison_Lookup_EDW,site_level_range_locationW,$C17,date_range_boardW,O$9)/SUMIFS(All_AttendancesW,site_level_range_locationW,$C17,date_range_boardW,O$9),"0.0%")),""))</f>
        <v>1013</v>
      </c>
    </row>
    <row r="18" spans="2:15" ht="15" customHeight="1">
      <c r="B18" s="60" t="s">
        <v>122</v>
      </c>
      <c r="C18" s="60" t="s">
        <v>30</v>
      </c>
      <c r="D18" s="90">
        <f ca="1">IF(D$9&lt;=MonthDate,IFERROR(IF(LEFT(Lookups!$N$5,6)="Number",SUMIFS(Comparison_Lookup_ED,site_level_range_location,$C18,date_range_board,D$9),TEXT(SUMIFS(Comparison_Lookup_ED,site_level_range_location,$C18,date_range_board,D$9)/SUMIFS(All_Attendances,site_level_range_location,$C18,date_range_board,D$9),"0.0%")),""),IFERROR(IF(LEFT(Lookups!$N$5,6)="Number",SUMIFS(Comparison_Lookup_EDW,site_level_range_locationW,$C18,date_range_boardW,D$9),TEXT(SUMIFS(Comparison_Lookup_EDW,site_level_range_locationW,$C18,date_range_boardW,D$9)/SUMIFS(All_AttendancesW,site_level_range_locationW,$C18,date_range_boardW,D$9),"0.0%")),""))</f>
        <v>483</v>
      </c>
      <c r="E18" s="101">
        <f ca="1">IF(E$9&lt;=MonthDate,IFERROR(IF(LEFT(Lookups!$N$5,6)="Number",SUMIFS(Comparison_Lookup_ED,site_level_range_location,$C18,date_range_board,E$9),TEXT(SUMIFS(Comparison_Lookup_ED,site_level_range_location,$C18,date_range_board,E$9)/SUMIFS(All_Attendances,site_level_range_location,$C18,date_range_board,E$9),"0.0%")),""),IFERROR(IF(LEFT(Lookups!$N$5,6)="Number",SUMIFS(Comparison_Lookup_EDW,site_level_range_locationW,$C18,date_range_boardW,E$9),TEXT(SUMIFS(Comparison_Lookup_EDW,site_level_range_locationW,$C18,date_range_boardW,E$9)/SUMIFS(All_AttendancesW,site_level_range_locationW,$C18,date_range_boardW,E$9),"0.0%")),""))</f>
        <v>462</v>
      </c>
      <c r="F18" s="101">
        <f ca="1">IF(F$9&lt;=MonthDate,IFERROR(IF(LEFT(Lookups!$N$5,6)="Number",SUMIFS(Comparison_Lookup_ED,site_level_range_location,$C18,date_range_board,F$9),TEXT(SUMIFS(Comparison_Lookup_ED,site_level_range_location,$C18,date_range_board,F$9)/SUMIFS(All_Attendances,site_level_range_location,$C18,date_range_board,F$9),"0.0%")),""),IFERROR(IF(LEFT(Lookups!$N$5,6)="Number",SUMIFS(Comparison_Lookup_EDW,site_level_range_locationW,$C18,date_range_boardW,F$9),TEXT(SUMIFS(Comparison_Lookup_EDW,site_level_range_locationW,$C18,date_range_boardW,F$9)/SUMIFS(All_AttendancesW,site_level_range_locationW,$C18,date_range_boardW,F$9),"0.0%")),""))</f>
        <v>409</v>
      </c>
      <c r="G18" s="101">
        <f ca="1">IF(G$9&lt;=MonthDate,IFERROR(IF(LEFT(Lookups!$N$5,6)="Number",SUMIFS(Comparison_Lookup_ED,site_level_range_location,$C18,date_range_board,G$9),TEXT(SUMIFS(Comparison_Lookup_ED,site_level_range_location,$C18,date_range_board,G$9)/SUMIFS(All_Attendances,site_level_range_location,$C18,date_range_board,G$9),"0.0%")),""),IFERROR(IF(LEFT(Lookups!$N$5,6)="Number",SUMIFS(Comparison_Lookup_EDW,site_level_range_locationW,$C18,date_range_boardW,G$9),TEXT(SUMIFS(Comparison_Lookup_EDW,site_level_range_locationW,$C18,date_range_boardW,G$9)/SUMIFS(All_AttendancesW,site_level_range_locationW,$C18,date_range_boardW,G$9),"0.0%")),""))</f>
        <v>447</v>
      </c>
      <c r="H18" s="101">
        <f ca="1">IF(H$9&lt;=MonthDate,IFERROR(IF(LEFT(Lookups!$N$5,6)="Number",SUMIFS(Comparison_Lookup_ED,site_level_range_location,$C18,date_range_board,H$9),TEXT(SUMIFS(Comparison_Lookup_ED,site_level_range_location,$C18,date_range_board,H$9)/SUMIFS(All_Attendances,site_level_range_location,$C18,date_range_board,H$9),"0.0%")),""),IFERROR(IF(LEFT(Lookups!$N$5,6)="Number",SUMIFS(Comparison_Lookup_EDW,site_level_range_locationW,$C18,date_range_boardW,H$9),TEXT(SUMIFS(Comparison_Lookup_EDW,site_level_range_locationW,$C18,date_range_boardW,H$9)/SUMIFS(All_AttendancesW,site_level_range_locationW,$C18,date_range_boardW,H$9),"0.0%")),""))</f>
        <v>434</v>
      </c>
      <c r="I18" s="101">
        <f ca="1">IF(I$9&lt;=MonthDate,IFERROR(IF(LEFT(Lookups!$N$5,6)="Number",SUMIFS(Comparison_Lookup_ED,site_level_range_location,$C18,date_range_board,I$9),TEXT(SUMIFS(Comparison_Lookup_ED,site_level_range_location,$C18,date_range_board,I$9)/SUMIFS(All_Attendances,site_level_range_location,$C18,date_range_board,I$9),"0.0%")),""),IFERROR(IF(LEFT(Lookups!$N$5,6)="Number",SUMIFS(Comparison_Lookup_EDW,site_level_range_locationW,$C18,date_range_boardW,I$9),TEXT(SUMIFS(Comparison_Lookup_EDW,site_level_range_locationW,$C18,date_range_boardW,I$9)/SUMIFS(All_AttendancesW,site_level_range_locationW,$C18,date_range_boardW,I$9),"0.0%")),""))</f>
        <v>466</v>
      </c>
      <c r="J18" s="101">
        <f ca="1">IF(J$9&lt;=MonthDate,IFERROR(IF(LEFT(Lookups!$N$5,6)="Number",SUMIFS(Comparison_Lookup_ED,site_level_range_location,$C18,date_range_board,J$9),TEXT(SUMIFS(Comparison_Lookup_ED,site_level_range_location,$C18,date_range_board,J$9)/SUMIFS(All_Attendances,site_level_range_location,$C18,date_range_board,J$9),"0.0%")),""),IFERROR(IF(LEFT(Lookups!$N$5,6)="Number",SUMIFS(Comparison_Lookup_EDW,site_level_range_locationW,$C18,date_range_boardW,J$9),TEXT(SUMIFS(Comparison_Lookup_EDW,site_level_range_locationW,$C18,date_range_boardW,J$9)/SUMIFS(All_AttendancesW,site_level_range_locationW,$C18,date_range_boardW,J$9),"0.0%")),""))</f>
        <v>443</v>
      </c>
      <c r="K18" s="101">
        <f ca="1">IF(K$9&lt;=MonthDate,IFERROR(IF(LEFT(Lookups!$N$5,6)="Number",SUMIFS(Comparison_Lookup_ED,site_level_range_location,$C18,date_range_board,K$9),TEXT(SUMIFS(Comparison_Lookup_ED,site_level_range_location,$C18,date_range_board,K$9)/SUMIFS(All_Attendances,site_level_range_location,$C18,date_range_board,K$9),"0.0%")),""),IFERROR(IF(LEFT(Lookups!$N$5,6)="Number",SUMIFS(Comparison_Lookup_EDW,site_level_range_locationW,$C18,date_range_boardW,K$9),TEXT(SUMIFS(Comparison_Lookup_EDW,site_level_range_locationW,$C18,date_range_boardW,K$9)/SUMIFS(All_AttendancesW,site_level_range_locationW,$C18,date_range_boardW,K$9),"0.0%")),""))</f>
        <v>436</v>
      </c>
      <c r="L18" s="252">
        <f ca="1">IF(L$9&lt;=MonthDate,IFERROR(IF(LEFT(Lookups!$N$5,6)="Number",SUMIFS(Comparison_Lookup_ED,site_level_range_location,$C18,date_range_board,L$9),TEXT(SUMIFS(Comparison_Lookup_ED,site_level_range_location,$C18,date_range_board,L$9)/SUMIFS(All_Attendances,site_level_range_location,$C18,date_range_board,L$9),"0.0%")),""),IFERROR(IF(LEFT(Lookups!$N$5,6)="Number",SUMIFS(Comparison_Lookup_EDW,site_level_range_locationW,$C18,date_range_boardW,L$9),TEXT(SUMIFS(Comparison_Lookup_EDW,site_level_range_locationW,$C18,date_range_boardW,L$9)/SUMIFS(All_AttendancesW,site_level_range_locationW,$C18,date_range_boardW,L$9),"0.0%")),""))</f>
        <v>479</v>
      </c>
      <c r="M18" s="243">
        <f ca="1">IF(M$9&lt;=MonthDate,IFERROR(IF(LEFT(Lookups!$N$5,6)="Number",SUMIFS(Comparison_Lookup_ED,site_level_range_location,$C18,date_range_board,M$9),TEXT(SUMIFS(Comparison_Lookup_ED,site_level_range_location,$C18,date_range_board,M$9)/SUMIFS(All_Attendances,site_level_range_location,$C18,date_range_board,M$9),"0.0%")),""),IFERROR(IF(LEFT(Lookups!$N$5,6)="Number",SUMIFS(Comparison_Lookup_EDW,site_level_range_locationW,$C18,date_range_boardW,M$9),TEXT(SUMIFS(Comparison_Lookup_EDW,site_level_range_locationW,$C18,date_range_boardW,M$9)/SUMIFS(All_AttendancesW,site_level_range_locationW,$C18,date_range_boardW,M$9),"0.0%")),""))</f>
        <v>435</v>
      </c>
      <c r="N18" s="175">
        <f ca="1">IF(N$9&lt;=MonthDate,IFERROR(IF(LEFT(Lookups!$N$5,6)="Number",SUMIFS(Comparison_Lookup_ED,site_level_range_location,$C18,date_range_board,N$9),TEXT(SUMIFS(Comparison_Lookup_ED,site_level_range_location,$C18,date_range_board,N$9)/SUMIFS(All_Attendances,site_level_range_location,$C18,date_range_board,N$9),"0.0%")),""),IFERROR(IF(LEFT(Lookups!$N$5,6)="Number",SUMIFS(Comparison_Lookup_EDW,site_level_range_locationW,$C18,date_range_boardW,N$9),TEXT(SUMIFS(Comparison_Lookup_EDW,site_level_range_locationW,$C18,date_range_boardW,N$9)/SUMIFS(All_AttendancesW,site_level_range_locationW,$C18,date_range_boardW,N$9),"0.0%")),""))</f>
        <v>475</v>
      </c>
      <c r="O18" s="175">
        <f ca="1">IF(O$9&lt;=MonthDate,IFERROR(IF(LEFT(Lookups!$N$5,6)="Number",SUMIFS(Comparison_Lookup_ED,site_level_range_location,$C18,date_range_board,O$9),TEXT(SUMIFS(Comparison_Lookup_ED,site_level_range_location,$C18,date_range_board,O$9)/SUMIFS(All_Attendances,site_level_range_location,$C18,date_range_board,O$9),"0.0%")),""),IFERROR(IF(LEFT(Lookups!$N$5,6)="Number",SUMIFS(Comparison_Lookup_EDW,site_level_range_locationW,$C18,date_range_boardW,O$9),TEXT(SUMIFS(Comparison_Lookup_EDW,site_level_range_locationW,$C18,date_range_boardW,O$9)/SUMIFS(All_AttendancesW,site_level_range_locationW,$C18,date_range_boardW,O$9),"0.0%")),""))</f>
        <v>413</v>
      </c>
    </row>
    <row r="19" spans="2:15" ht="15" customHeight="1">
      <c r="B19" s="60" t="s">
        <v>122</v>
      </c>
      <c r="C19" s="60" t="s">
        <v>32</v>
      </c>
      <c r="D19" s="90">
        <f ca="1">IF(D$9&lt;=MonthDate,IFERROR(IF(LEFT(Lookups!$N$5,6)="Number",SUMIFS(Comparison_Lookup_ED,site_level_range_location,$C19,date_range_board,D$9),TEXT(SUMIFS(Comparison_Lookup_ED,site_level_range_location,$C19,date_range_board,D$9)/SUMIFS(All_Attendances,site_level_range_location,$C19,date_range_board,D$9),"0.0%")),""),IFERROR(IF(LEFT(Lookups!$N$5,6)="Number",SUMIFS(Comparison_Lookup_EDW,site_level_range_locationW,$C19,date_range_boardW,D$9),TEXT(SUMIFS(Comparison_Lookup_EDW,site_level_range_locationW,$C19,date_range_boardW,D$9)/SUMIFS(All_AttendancesW,site_level_range_locationW,$C19,date_range_boardW,D$9),"0.0%")),""))</f>
        <v>298</v>
      </c>
      <c r="E19" s="101">
        <f ca="1">IF(E$9&lt;=MonthDate,IFERROR(IF(LEFT(Lookups!$N$5,6)="Number",SUMIFS(Comparison_Lookup_ED,site_level_range_location,$C19,date_range_board,E$9),TEXT(SUMIFS(Comparison_Lookup_ED,site_level_range_location,$C19,date_range_board,E$9)/SUMIFS(All_Attendances,site_level_range_location,$C19,date_range_board,E$9),"0.0%")),""),IFERROR(IF(LEFT(Lookups!$N$5,6)="Number",SUMIFS(Comparison_Lookup_EDW,site_level_range_locationW,$C19,date_range_boardW,E$9),TEXT(SUMIFS(Comparison_Lookup_EDW,site_level_range_locationW,$C19,date_range_boardW,E$9)/SUMIFS(All_AttendancesW,site_level_range_locationW,$C19,date_range_boardW,E$9),"0.0%")),""))</f>
        <v>196</v>
      </c>
      <c r="F19" s="101">
        <f ca="1">IF(F$9&lt;=MonthDate,IFERROR(IF(LEFT(Lookups!$N$5,6)="Number",SUMIFS(Comparison_Lookup_ED,site_level_range_location,$C19,date_range_board,F$9),TEXT(SUMIFS(Comparison_Lookup_ED,site_level_range_location,$C19,date_range_board,F$9)/SUMIFS(All_Attendances,site_level_range_location,$C19,date_range_board,F$9),"0.0%")),""),IFERROR(IF(LEFT(Lookups!$N$5,6)="Number",SUMIFS(Comparison_Lookup_EDW,site_level_range_locationW,$C19,date_range_boardW,F$9),TEXT(SUMIFS(Comparison_Lookup_EDW,site_level_range_locationW,$C19,date_range_boardW,F$9)/SUMIFS(All_AttendancesW,site_level_range_locationW,$C19,date_range_boardW,F$9),"0.0%")),""))</f>
        <v>220</v>
      </c>
      <c r="G19" s="101">
        <f ca="1">IF(G$9&lt;=MonthDate,IFERROR(IF(LEFT(Lookups!$N$5,6)="Number",SUMIFS(Comparison_Lookup_ED,site_level_range_location,$C19,date_range_board,G$9),TEXT(SUMIFS(Comparison_Lookup_ED,site_level_range_location,$C19,date_range_board,G$9)/SUMIFS(All_Attendances,site_level_range_location,$C19,date_range_board,G$9),"0.0%")),""),IFERROR(IF(LEFT(Lookups!$N$5,6)="Number",SUMIFS(Comparison_Lookup_EDW,site_level_range_locationW,$C19,date_range_boardW,G$9),TEXT(SUMIFS(Comparison_Lookup_EDW,site_level_range_locationW,$C19,date_range_boardW,G$9)/SUMIFS(All_AttendancesW,site_level_range_locationW,$C19,date_range_boardW,G$9),"0.0%")),""))</f>
        <v>291</v>
      </c>
      <c r="H19" s="101">
        <f ca="1">IF(H$9&lt;=MonthDate,IFERROR(IF(LEFT(Lookups!$N$5,6)="Number",SUMIFS(Comparison_Lookup_ED,site_level_range_location,$C19,date_range_board,H$9),TEXT(SUMIFS(Comparison_Lookup_ED,site_level_range_location,$C19,date_range_board,H$9)/SUMIFS(All_Attendances,site_level_range_location,$C19,date_range_board,H$9),"0.0%")),""),IFERROR(IF(LEFT(Lookups!$N$5,6)="Number",SUMIFS(Comparison_Lookup_EDW,site_level_range_locationW,$C19,date_range_boardW,H$9),TEXT(SUMIFS(Comparison_Lookup_EDW,site_level_range_locationW,$C19,date_range_boardW,H$9)/SUMIFS(All_AttendancesW,site_level_range_locationW,$C19,date_range_boardW,H$9),"0.0%")),""))</f>
        <v>295</v>
      </c>
      <c r="I19" s="101">
        <f ca="1">IF(I$9&lt;=MonthDate,IFERROR(IF(LEFT(Lookups!$N$5,6)="Number",SUMIFS(Comparison_Lookup_ED,site_level_range_location,$C19,date_range_board,I$9),TEXT(SUMIFS(Comparison_Lookup_ED,site_level_range_location,$C19,date_range_board,I$9)/SUMIFS(All_Attendances,site_level_range_location,$C19,date_range_board,I$9),"0.0%")),""),IFERROR(IF(LEFT(Lookups!$N$5,6)="Number",SUMIFS(Comparison_Lookup_EDW,site_level_range_locationW,$C19,date_range_boardW,I$9),TEXT(SUMIFS(Comparison_Lookup_EDW,site_level_range_locationW,$C19,date_range_boardW,I$9)/SUMIFS(All_AttendancesW,site_level_range_locationW,$C19,date_range_boardW,I$9),"0.0%")),""))</f>
        <v>266</v>
      </c>
      <c r="J19" s="101">
        <f ca="1">IF(J$9&lt;=MonthDate,IFERROR(IF(LEFT(Lookups!$N$5,6)="Number",SUMIFS(Comparison_Lookup_ED,site_level_range_location,$C19,date_range_board,J$9),TEXT(SUMIFS(Comparison_Lookup_ED,site_level_range_location,$C19,date_range_board,J$9)/SUMIFS(All_Attendances,site_level_range_location,$C19,date_range_board,J$9),"0.0%")),""),IFERROR(IF(LEFT(Lookups!$N$5,6)="Number",SUMIFS(Comparison_Lookup_EDW,site_level_range_locationW,$C19,date_range_boardW,J$9),TEXT(SUMIFS(Comparison_Lookup_EDW,site_level_range_locationW,$C19,date_range_boardW,J$9)/SUMIFS(All_AttendancesW,site_level_range_locationW,$C19,date_range_boardW,J$9),"0.0%")),""))</f>
        <v>281</v>
      </c>
      <c r="K19" s="101">
        <f ca="1">IF(K$9&lt;=MonthDate,IFERROR(IF(LEFT(Lookups!$N$5,6)="Number",SUMIFS(Comparison_Lookup_ED,site_level_range_location,$C19,date_range_board,K$9),TEXT(SUMIFS(Comparison_Lookup_ED,site_level_range_location,$C19,date_range_board,K$9)/SUMIFS(All_Attendances,site_level_range_location,$C19,date_range_board,K$9),"0.0%")),""),IFERROR(IF(LEFT(Lookups!$N$5,6)="Number",SUMIFS(Comparison_Lookup_EDW,site_level_range_locationW,$C19,date_range_boardW,K$9),TEXT(SUMIFS(Comparison_Lookup_EDW,site_level_range_locationW,$C19,date_range_boardW,K$9)/SUMIFS(All_AttendancesW,site_level_range_locationW,$C19,date_range_boardW,K$9),"0.0%")),""))</f>
        <v>298</v>
      </c>
      <c r="L19" s="252">
        <f ca="1">IF(L$9&lt;=MonthDate,IFERROR(IF(LEFT(Lookups!$N$5,6)="Number",SUMIFS(Comparison_Lookup_ED,site_level_range_location,$C19,date_range_board,L$9),TEXT(SUMIFS(Comparison_Lookup_ED,site_level_range_location,$C19,date_range_board,L$9)/SUMIFS(All_Attendances,site_level_range_location,$C19,date_range_board,L$9),"0.0%")),""),IFERROR(IF(LEFT(Lookups!$N$5,6)="Number",SUMIFS(Comparison_Lookup_EDW,site_level_range_locationW,$C19,date_range_boardW,L$9),TEXT(SUMIFS(Comparison_Lookup_EDW,site_level_range_locationW,$C19,date_range_boardW,L$9)/SUMIFS(All_AttendancesW,site_level_range_locationW,$C19,date_range_boardW,L$9),"0.0%")),""))</f>
        <v>302</v>
      </c>
      <c r="M19" s="243">
        <f ca="1">IF(M$9&lt;=MonthDate,IFERROR(IF(LEFT(Lookups!$N$5,6)="Number",SUMIFS(Comparison_Lookup_ED,site_level_range_location,$C19,date_range_board,M$9),TEXT(SUMIFS(Comparison_Lookup_ED,site_level_range_location,$C19,date_range_board,M$9)/SUMIFS(All_Attendances,site_level_range_location,$C19,date_range_board,M$9),"0.0%")),""),IFERROR(IF(LEFT(Lookups!$N$5,6)="Number",SUMIFS(Comparison_Lookup_EDW,site_level_range_locationW,$C19,date_range_boardW,M$9),TEXT(SUMIFS(Comparison_Lookup_EDW,site_level_range_locationW,$C19,date_range_boardW,M$9)/SUMIFS(All_AttendancesW,site_level_range_locationW,$C19,date_range_boardW,M$9),"0.0%")),""))</f>
        <v>329</v>
      </c>
      <c r="N19" s="175">
        <f ca="1">IF(N$9&lt;=MonthDate,IFERROR(IF(LEFT(Lookups!$N$5,6)="Number",SUMIFS(Comparison_Lookup_ED,site_level_range_location,$C19,date_range_board,N$9),TEXT(SUMIFS(Comparison_Lookup_ED,site_level_range_location,$C19,date_range_board,N$9)/SUMIFS(All_Attendances,site_level_range_location,$C19,date_range_board,N$9),"0.0%")),""),IFERROR(IF(LEFT(Lookups!$N$5,6)="Number",SUMIFS(Comparison_Lookup_EDW,site_level_range_locationW,$C19,date_range_boardW,N$9),TEXT(SUMIFS(Comparison_Lookup_EDW,site_level_range_locationW,$C19,date_range_boardW,N$9)/SUMIFS(All_AttendancesW,site_level_range_locationW,$C19,date_range_boardW,N$9),"0.0%")),""))</f>
        <v>286</v>
      </c>
      <c r="O19" s="175">
        <f ca="1">IF(O$9&lt;=MonthDate,IFERROR(IF(LEFT(Lookups!$N$5,6)="Number",SUMIFS(Comparison_Lookup_ED,site_level_range_location,$C19,date_range_board,O$9),TEXT(SUMIFS(Comparison_Lookup_ED,site_level_range_location,$C19,date_range_board,O$9)/SUMIFS(All_Attendances,site_level_range_location,$C19,date_range_board,O$9),"0.0%")),""),IFERROR(IF(LEFT(Lookups!$N$5,6)="Number",SUMIFS(Comparison_Lookup_EDW,site_level_range_locationW,$C19,date_range_boardW,O$9),TEXT(SUMIFS(Comparison_Lookup_EDW,site_level_range_locationW,$C19,date_range_boardW,O$9)/SUMIFS(All_AttendancesW,site_level_range_locationW,$C19,date_range_boardW,O$9),"0.0%")),""))</f>
        <v>243</v>
      </c>
    </row>
    <row r="20" spans="2:15" ht="15" customHeight="1">
      <c r="B20" s="60" t="s">
        <v>72</v>
      </c>
      <c r="C20" s="60" t="s">
        <v>33</v>
      </c>
      <c r="D20" s="90">
        <f ca="1">IF(D$9&lt;=MonthDate,IFERROR(IF(LEFT(Lookups!$N$5,6)="Number",SUMIFS(Comparison_Lookup_ED,site_level_range_location,$C20,date_range_board,D$9),TEXT(SUMIFS(Comparison_Lookup_ED,site_level_range_location,$C20,date_range_board,D$9)/SUMIFS(All_Attendances,site_level_range_location,$C20,date_range_board,D$9),"0.0%")),""),IFERROR(IF(LEFT(Lookups!$N$5,6)="Number",SUMIFS(Comparison_Lookup_EDW,site_level_range_locationW,$C20,date_range_boardW,D$9),TEXT(SUMIFS(Comparison_Lookup_EDW,site_level_range_locationW,$C20,date_range_boardW,D$9)/SUMIFS(All_AttendancesW,site_level_range_locationW,$C20,date_range_boardW,D$9),"0.0%")),""))</f>
        <v>1883</v>
      </c>
      <c r="E20" s="101">
        <f ca="1">IF(E$9&lt;=MonthDate,IFERROR(IF(LEFT(Lookups!$N$5,6)="Number",SUMIFS(Comparison_Lookup_ED,site_level_range_location,$C20,date_range_board,E$9),TEXT(SUMIFS(Comparison_Lookup_ED,site_level_range_location,$C20,date_range_board,E$9)/SUMIFS(All_Attendances,site_level_range_location,$C20,date_range_board,E$9),"0.0%")),""),IFERROR(IF(LEFT(Lookups!$N$5,6)="Number",SUMIFS(Comparison_Lookup_EDW,site_level_range_locationW,$C20,date_range_boardW,E$9),TEXT(SUMIFS(Comparison_Lookup_EDW,site_level_range_locationW,$C20,date_range_boardW,E$9)/SUMIFS(All_AttendancesW,site_level_range_locationW,$C20,date_range_boardW,E$9),"0.0%")),""))</f>
        <v>1865</v>
      </c>
      <c r="F20" s="101">
        <f ca="1">IF(F$9&lt;=MonthDate,IFERROR(IF(LEFT(Lookups!$N$5,6)="Number",SUMIFS(Comparison_Lookup_ED,site_level_range_location,$C20,date_range_board,F$9),TEXT(SUMIFS(Comparison_Lookup_ED,site_level_range_location,$C20,date_range_board,F$9)/SUMIFS(All_Attendances,site_level_range_location,$C20,date_range_board,F$9),"0.0%")),""),IFERROR(IF(LEFT(Lookups!$N$5,6)="Number",SUMIFS(Comparison_Lookup_EDW,site_level_range_locationW,$C20,date_range_boardW,F$9),TEXT(SUMIFS(Comparison_Lookup_EDW,site_level_range_locationW,$C20,date_range_boardW,F$9)/SUMIFS(All_AttendancesW,site_level_range_locationW,$C20,date_range_boardW,F$9),"0.0%")),""))</f>
        <v>1745</v>
      </c>
      <c r="G20" s="101">
        <f ca="1">IF(G$9&lt;=MonthDate,IFERROR(IF(LEFT(Lookups!$N$5,6)="Number",SUMIFS(Comparison_Lookup_ED,site_level_range_location,$C20,date_range_board,G$9),TEXT(SUMIFS(Comparison_Lookup_ED,site_level_range_location,$C20,date_range_board,G$9)/SUMIFS(All_Attendances,site_level_range_location,$C20,date_range_board,G$9),"0.0%")),""),IFERROR(IF(LEFT(Lookups!$N$5,6)="Number",SUMIFS(Comparison_Lookup_EDW,site_level_range_locationW,$C20,date_range_boardW,G$9),TEXT(SUMIFS(Comparison_Lookup_EDW,site_level_range_locationW,$C20,date_range_boardW,G$9)/SUMIFS(All_AttendancesW,site_level_range_locationW,$C20,date_range_boardW,G$9),"0.0%")),""))</f>
        <v>1843</v>
      </c>
      <c r="H20" s="101">
        <f ca="1">IF(H$9&lt;=MonthDate,IFERROR(IF(LEFT(Lookups!$N$5,6)="Number",SUMIFS(Comparison_Lookup_ED,site_level_range_location,$C20,date_range_board,H$9),TEXT(SUMIFS(Comparison_Lookup_ED,site_level_range_location,$C20,date_range_board,H$9)/SUMIFS(All_Attendances,site_level_range_location,$C20,date_range_board,H$9),"0.0%")),""),IFERROR(IF(LEFT(Lookups!$N$5,6)="Number",SUMIFS(Comparison_Lookup_EDW,site_level_range_locationW,$C20,date_range_boardW,H$9),TEXT(SUMIFS(Comparison_Lookup_EDW,site_level_range_locationW,$C20,date_range_boardW,H$9)/SUMIFS(All_AttendancesW,site_level_range_locationW,$C20,date_range_boardW,H$9),"0.0%")),""))</f>
        <v>1814</v>
      </c>
      <c r="I20" s="101">
        <f ca="1">IF(I$9&lt;=MonthDate,IFERROR(IF(LEFT(Lookups!$N$5,6)="Number",SUMIFS(Comparison_Lookup_ED,site_level_range_location,$C20,date_range_board,I$9),TEXT(SUMIFS(Comparison_Lookup_ED,site_level_range_location,$C20,date_range_board,I$9)/SUMIFS(All_Attendances,site_level_range_location,$C20,date_range_board,I$9),"0.0%")),""),IFERROR(IF(LEFT(Lookups!$N$5,6)="Number",SUMIFS(Comparison_Lookup_EDW,site_level_range_locationW,$C20,date_range_boardW,I$9),TEXT(SUMIFS(Comparison_Lookup_EDW,site_level_range_locationW,$C20,date_range_boardW,I$9)/SUMIFS(All_AttendancesW,site_level_range_locationW,$C20,date_range_boardW,I$9),"0.0%")),""))</f>
        <v>1726</v>
      </c>
      <c r="J20" s="101">
        <f ca="1">IF(J$9&lt;=MonthDate,IFERROR(IF(LEFT(Lookups!$N$5,6)="Number",SUMIFS(Comparison_Lookup_ED,site_level_range_location,$C20,date_range_board,J$9),TEXT(SUMIFS(Comparison_Lookup_ED,site_level_range_location,$C20,date_range_board,J$9)/SUMIFS(All_Attendances,site_level_range_location,$C20,date_range_board,J$9),"0.0%")),""),IFERROR(IF(LEFT(Lookups!$N$5,6)="Number",SUMIFS(Comparison_Lookup_EDW,site_level_range_locationW,$C20,date_range_boardW,J$9),TEXT(SUMIFS(Comparison_Lookup_EDW,site_level_range_locationW,$C20,date_range_boardW,J$9)/SUMIFS(All_AttendancesW,site_level_range_locationW,$C20,date_range_boardW,J$9),"0.0%")),""))</f>
        <v>1739</v>
      </c>
      <c r="K20" s="101">
        <f ca="1">IF(K$9&lt;=MonthDate,IFERROR(IF(LEFT(Lookups!$N$5,6)="Number",SUMIFS(Comparison_Lookup_ED,site_level_range_location,$C20,date_range_board,K$9),TEXT(SUMIFS(Comparison_Lookup_ED,site_level_range_location,$C20,date_range_board,K$9)/SUMIFS(All_Attendances,site_level_range_location,$C20,date_range_board,K$9),"0.0%")),""),IFERROR(IF(LEFT(Lookups!$N$5,6)="Number",SUMIFS(Comparison_Lookup_EDW,site_level_range_locationW,$C20,date_range_boardW,K$9),TEXT(SUMIFS(Comparison_Lookup_EDW,site_level_range_locationW,$C20,date_range_boardW,K$9)/SUMIFS(All_AttendancesW,site_level_range_locationW,$C20,date_range_boardW,K$9),"0.0%")),""))</f>
        <v>1681</v>
      </c>
      <c r="L20" s="252">
        <f ca="1">IF(L$9&lt;=MonthDate,IFERROR(IF(LEFT(Lookups!$N$5,6)="Number",SUMIFS(Comparison_Lookup_ED,site_level_range_location,$C20,date_range_board,L$9),TEXT(SUMIFS(Comparison_Lookup_ED,site_level_range_location,$C20,date_range_board,L$9)/SUMIFS(All_Attendances,site_level_range_location,$C20,date_range_board,L$9),"0.0%")),""),IFERROR(IF(LEFT(Lookups!$N$5,6)="Number",SUMIFS(Comparison_Lookup_EDW,site_level_range_locationW,$C20,date_range_boardW,L$9),TEXT(SUMIFS(Comparison_Lookup_EDW,site_level_range_locationW,$C20,date_range_boardW,L$9)/SUMIFS(All_AttendancesW,site_level_range_locationW,$C20,date_range_boardW,L$9),"0.0%")),""))</f>
        <v>1728</v>
      </c>
      <c r="M20" s="243">
        <f ca="1">IF(M$9&lt;=MonthDate,IFERROR(IF(LEFT(Lookups!$N$5,6)="Number",SUMIFS(Comparison_Lookup_ED,site_level_range_location,$C20,date_range_board,M$9),TEXT(SUMIFS(Comparison_Lookup_ED,site_level_range_location,$C20,date_range_board,M$9)/SUMIFS(All_Attendances,site_level_range_location,$C20,date_range_board,M$9),"0.0%")),""),IFERROR(IF(LEFT(Lookups!$N$5,6)="Number",SUMIFS(Comparison_Lookup_EDW,site_level_range_locationW,$C20,date_range_boardW,M$9),TEXT(SUMIFS(Comparison_Lookup_EDW,site_level_range_locationW,$C20,date_range_boardW,M$9)/SUMIFS(All_AttendancesW,site_level_range_locationW,$C20,date_range_boardW,M$9),"0.0%")),""))</f>
        <v>1734</v>
      </c>
      <c r="N20" s="175">
        <f ca="1">IF(N$9&lt;=MonthDate,IFERROR(IF(LEFT(Lookups!$N$5,6)="Number",SUMIFS(Comparison_Lookup_ED,site_level_range_location,$C20,date_range_board,N$9),TEXT(SUMIFS(Comparison_Lookup_ED,site_level_range_location,$C20,date_range_board,N$9)/SUMIFS(All_Attendances,site_level_range_location,$C20,date_range_board,N$9),"0.0%")),""),IFERROR(IF(LEFT(Lookups!$N$5,6)="Number",SUMIFS(Comparison_Lookup_EDW,site_level_range_locationW,$C20,date_range_boardW,N$9),TEXT(SUMIFS(Comparison_Lookup_EDW,site_level_range_locationW,$C20,date_range_boardW,N$9)/SUMIFS(All_AttendancesW,site_level_range_locationW,$C20,date_range_boardW,N$9),"0.0%")),""))</f>
        <v>1731</v>
      </c>
      <c r="O20" s="175">
        <f ca="1">IF(O$9&lt;=MonthDate,IFERROR(IF(LEFT(Lookups!$N$5,6)="Number",SUMIFS(Comparison_Lookup_ED,site_level_range_location,$C20,date_range_board,O$9),TEXT(SUMIFS(Comparison_Lookup_ED,site_level_range_location,$C20,date_range_board,O$9)/SUMIFS(All_Attendances,site_level_range_location,$C20,date_range_board,O$9),"0.0%")),""),IFERROR(IF(LEFT(Lookups!$N$5,6)="Number",SUMIFS(Comparison_Lookup_EDW,site_level_range_locationW,$C20,date_range_boardW,O$9),TEXT(SUMIFS(Comparison_Lookup_EDW,site_level_range_locationW,$C20,date_range_boardW,O$9)/SUMIFS(All_AttendancesW,site_level_range_locationW,$C20,date_range_boardW,O$9),"0.0%")),""))</f>
        <v>1511</v>
      </c>
    </row>
    <row r="21" spans="2:15" ht="15" customHeight="1">
      <c r="B21" s="60" t="s">
        <v>72</v>
      </c>
      <c r="C21" s="60" t="s">
        <v>34</v>
      </c>
      <c r="D21" s="90">
        <f ca="1">IF(D$9&lt;=MonthDate,IFERROR(IF(LEFT(Lookups!$N$5,6)="Number",SUMIFS(Comparison_Lookup_ED,site_level_range_location,$C21,date_range_board,D$9),TEXT(SUMIFS(Comparison_Lookup_ED,site_level_range_location,$C21,date_range_board,D$9)/SUMIFS(All_Attendances,site_level_range_location,$C21,date_range_board,D$9),"0.0%")),""),IFERROR(IF(LEFT(Lookups!$N$5,6)="Number",SUMIFS(Comparison_Lookup_EDW,site_level_range_locationW,$C21,date_range_boardW,D$9),TEXT(SUMIFS(Comparison_Lookup_EDW,site_level_range_locationW,$C21,date_range_boardW,D$9)/SUMIFS(All_AttendancesW,site_level_range_locationW,$C21,date_range_boardW,D$9),"0.0%")),""))</f>
        <v>619</v>
      </c>
      <c r="E21" s="101">
        <f ca="1">IF(E$9&lt;=MonthDate,IFERROR(IF(LEFT(Lookups!$N$5,6)="Number",SUMIFS(Comparison_Lookup_ED,site_level_range_location,$C21,date_range_board,E$9),TEXT(SUMIFS(Comparison_Lookup_ED,site_level_range_location,$C21,date_range_board,E$9)/SUMIFS(All_Attendances,site_level_range_location,$C21,date_range_board,E$9),"0.0%")),""),IFERROR(IF(LEFT(Lookups!$N$5,6)="Number",SUMIFS(Comparison_Lookup_EDW,site_level_range_locationW,$C21,date_range_boardW,E$9),TEXT(SUMIFS(Comparison_Lookup_EDW,site_level_range_locationW,$C21,date_range_boardW,E$9)/SUMIFS(All_AttendancesW,site_level_range_locationW,$C21,date_range_boardW,E$9),"0.0%")),""))</f>
        <v>587</v>
      </c>
      <c r="F21" s="101">
        <f ca="1">IF(F$9&lt;=MonthDate,IFERROR(IF(LEFT(Lookups!$N$5,6)="Number",SUMIFS(Comparison_Lookup_ED,site_level_range_location,$C21,date_range_board,F$9),TEXT(SUMIFS(Comparison_Lookup_ED,site_level_range_location,$C21,date_range_board,F$9)/SUMIFS(All_Attendances,site_level_range_location,$C21,date_range_board,F$9),"0.0%")),""),IFERROR(IF(LEFT(Lookups!$N$5,6)="Number",SUMIFS(Comparison_Lookup_EDW,site_level_range_locationW,$C21,date_range_boardW,F$9),TEXT(SUMIFS(Comparison_Lookup_EDW,site_level_range_locationW,$C21,date_range_boardW,F$9)/SUMIFS(All_AttendancesW,site_level_range_locationW,$C21,date_range_boardW,F$9),"0.0%")),""))</f>
        <v>587</v>
      </c>
      <c r="G21" s="101">
        <f ca="1">IF(G$9&lt;=MonthDate,IFERROR(IF(LEFT(Lookups!$N$5,6)="Number",SUMIFS(Comparison_Lookup_ED,site_level_range_location,$C21,date_range_board,G$9),TEXT(SUMIFS(Comparison_Lookup_ED,site_level_range_location,$C21,date_range_board,G$9)/SUMIFS(All_Attendances,site_level_range_location,$C21,date_range_board,G$9),"0.0%")),""),IFERROR(IF(LEFT(Lookups!$N$5,6)="Number",SUMIFS(Comparison_Lookup_EDW,site_level_range_locationW,$C21,date_range_boardW,G$9),TEXT(SUMIFS(Comparison_Lookup_EDW,site_level_range_locationW,$C21,date_range_boardW,G$9)/SUMIFS(All_AttendancesW,site_level_range_locationW,$C21,date_range_boardW,G$9),"0.0%")),""))</f>
        <v>603</v>
      </c>
      <c r="H21" s="101">
        <f ca="1">IF(H$9&lt;=MonthDate,IFERROR(IF(LEFT(Lookups!$N$5,6)="Number",SUMIFS(Comparison_Lookup_ED,site_level_range_location,$C21,date_range_board,H$9),TEXT(SUMIFS(Comparison_Lookup_ED,site_level_range_location,$C21,date_range_board,H$9)/SUMIFS(All_Attendances,site_level_range_location,$C21,date_range_board,H$9),"0.0%")),""),IFERROR(IF(LEFT(Lookups!$N$5,6)="Number",SUMIFS(Comparison_Lookup_EDW,site_level_range_locationW,$C21,date_range_boardW,H$9),TEXT(SUMIFS(Comparison_Lookup_EDW,site_level_range_locationW,$C21,date_range_boardW,H$9)/SUMIFS(All_AttendancesW,site_level_range_locationW,$C21,date_range_boardW,H$9),"0.0%")),""))</f>
        <v>610</v>
      </c>
      <c r="I21" s="101">
        <f ca="1">IF(I$9&lt;=MonthDate,IFERROR(IF(LEFT(Lookups!$N$5,6)="Number",SUMIFS(Comparison_Lookup_ED,site_level_range_location,$C21,date_range_board,I$9),TEXT(SUMIFS(Comparison_Lookup_ED,site_level_range_location,$C21,date_range_board,I$9)/SUMIFS(All_Attendances,site_level_range_location,$C21,date_range_board,I$9),"0.0%")),""),IFERROR(IF(LEFT(Lookups!$N$5,6)="Number",SUMIFS(Comparison_Lookup_EDW,site_level_range_locationW,$C21,date_range_boardW,I$9),TEXT(SUMIFS(Comparison_Lookup_EDW,site_level_range_locationW,$C21,date_range_boardW,I$9)/SUMIFS(All_AttendancesW,site_level_range_locationW,$C21,date_range_boardW,I$9),"0.0%")),""))</f>
        <v>546</v>
      </c>
      <c r="J21" s="101">
        <f ca="1">IF(J$9&lt;=MonthDate,IFERROR(IF(LEFT(Lookups!$N$5,6)="Number",SUMIFS(Comparison_Lookup_ED,site_level_range_location,$C21,date_range_board,J$9),TEXT(SUMIFS(Comparison_Lookup_ED,site_level_range_location,$C21,date_range_board,J$9)/SUMIFS(All_Attendances,site_level_range_location,$C21,date_range_board,J$9),"0.0%")),""),IFERROR(IF(LEFT(Lookups!$N$5,6)="Number",SUMIFS(Comparison_Lookup_EDW,site_level_range_locationW,$C21,date_range_boardW,J$9),TEXT(SUMIFS(Comparison_Lookup_EDW,site_level_range_locationW,$C21,date_range_boardW,J$9)/SUMIFS(All_AttendancesW,site_level_range_locationW,$C21,date_range_boardW,J$9),"0.0%")),""))</f>
        <v>568</v>
      </c>
      <c r="K21" s="101">
        <f ca="1">IF(K$9&lt;=MonthDate,IFERROR(IF(LEFT(Lookups!$N$5,6)="Number",SUMIFS(Comparison_Lookup_ED,site_level_range_location,$C21,date_range_board,K$9),TEXT(SUMIFS(Comparison_Lookup_ED,site_level_range_location,$C21,date_range_board,K$9)/SUMIFS(All_Attendances,site_level_range_location,$C21,date_range_board,K$9),"0.0%")),""),IFERROR(IF(LEFT(Lookups!$N$5,6)="Number",SUMIFS(Comparison_Lookup_EDW,site_level_range_locationW,$C21,date_range_boardW,K$9),TEXT(SUMIFS(Comparison_Lookup_EDW,site_level_range_locationW,$C21,date_range_boardW,K$9)/SUMIFS(All_AttendancesW,site_level_range_locationW,$C21,date_range_boardW,K$9),"0.0%")),""))</f>
        <v>592</v>
      </c>
      <c r="L21" s="252">
        <f ca="1">IF(L$9&lt;=MonthDate,IFERROR(IF(LEFT(Lookups!$N$5,6)="Number",SUMIFS(Comparison_Lookup_ED,site_level_range_location,$C21,date_range_board,L$9),TEXT(SUMIFS(Comparison_Lookup_ED,site_level_range_location,$C21,date_range_board,L$9)/SUMIFS(All_Attendances,site_level_range_location,$C21,date_range_board,L$9),"0.0%")),""),IFERROR(IF(LEFT(Lookups!$N$5,6)="Number",SUMIFS(Comparison_Lookup_EDW,site_level_range_locationW,$C21,date_range_boardW,L$9),TEXT(SUMIFS(Comparison_Lookup_EDW,site_level_range_locationW,$C21,date_range_boardW,L$9)/SUMIFS(All_AttendancesW,site_level_range_locationW,$C21,date_range_boardW,L$9),"0.0%")),""))</f>
        <v>659</v>
      </c>
      <c r="M21" s="243">
        <f ca="1">IF(M$9&lt;=MonthDate,IFERROR(IF(LEFT(Lookups!$N$5,6)="Number",SUMIFS(Comparison_Lookup_ED,site_level_range_location,$C21,date_range_board,M$9),TEXT(SUMIFS(Comparison_Lookup_ED,site_level_range_location,$C21,date_range_board,M$9)/SUMIFS(All_Attendances,site_level_range_location,$C21,date_range_board,M$9),"0.0%")),""),IFERROR(IF(LEFT(Lookups!$N$5,6)="Number",SUMIFS(Comparison_Lookup_EDW,site_level_range_locationW,$C21,date_range_boardW,M$9),TEXT(SUMIFS(Comparison_Lookup_EDW,site_level_range_locationW,$C21,date_range_boardW,M$9)/SUMIFS(All_AttendancesW,site_level_range_locationW,$C21,date_range_boardW,M$9),"0.0%")),""))</f>
        <v>638</v>
      </c>
      <c r="N21" s="175">
        <f ca="1">IF(N$9&lt;=MonthDate,IFERROR(IF(LEFT(Lookups!$N$5,6)="Number",SUMIFS(Comparison_Lookup_ED,site_level_range_location,$C21,date_range_board,N$9),TEXT(SUMIFS(Comparison_Lookup_ED,site_level_range_location,$C21,date_range_board,N$9)/SUMIFS(All_Attendances,site_level_range_location,$C21,date_range_board,N$9),"0.0%")),""),IFERROR(IF(LEFT(Lookups!$N$5,6)="Number",SUMIFS(Comparison_Lookup_EDW,site_level_range_locationW,$C21,date_range_boardW,N$9),TEXT(SUMIFS(Comparison_Lookup_EDW,site_level_range_locationW,$C21,date_range_boardW,N$9)/SUMIFS(All_AttendancesW,site_level_range_locationW,$C21,date_range_boardW,N$9),"0.0%")),""))</f>
        <v>598</v>
      </c>
      <c r="O21" s="175">
        <f ca="1">IF(O$9&lt;=MonthDate,IFERROR(IF(LEFT(Lookups!$N$5,6)="Number",SUMIFS(Comparison_Lookup_ED,site_level_range_location,$C21,date_range_board,O$9),TEXT(SUMIFS(Comparison_Lookup_ED,site_level_range_location,$C21,date_range_board,O$9)/SUMIFS(All_Attendances,site_level_range_location,$C21,date_range_board,O$9),"0.0%")),""),IFERROR(IF(LEFT(Lookups!$N$5,6)="Number",SUMIFS(Comparison_Lookup_EDW,site_level_range_locationW,$C21,date_range_boardW,O$9),TEXT(SUMIFS(Comparison_Lookup_EDW,site_level_range_locationW,$C21,date_range_boardW,O$9)/SUMIFS(All_AttendancesW,site_level_range_locationW,$C21,date_range_boardW,O$9),"0.0%")),""))</f>
        <v>512</v>
      </c>
    </row>
    <row r="22" spans="2:15" ht="15" customHeight="1">
      <c r="B22" s="60" t="s">
        <v>72</v>
      </c>
      <c r="C22" s="60" t="s">
        <v>218</v>
      </c>
      <c r="D22" s="90">
        <f ca="1">IF(D$9&lt;=MonthDate,IFERROR(IF(LEFT(Lookups!$N$5,6)="Number",SUMIFS(Comparison_Lookup_ED,site_level_range_location,$C22,date_range_board,D$9),TEXT(SUMIFS(Comparison_Lookup_ED,site_level_range_location,$C22,date_range_board,D$9)/SUMIFS(All_Attendances,site_level_range_location,$C22,date_range_board,D$9),"0.0%")),""),IFERROR(IF(LEFT(Lookups!$N$5,6)="Number",SUMIFS(Comparison_Lookup_EDW,site_level_range_locationW,$C22,date_range_boardW,D$9),TEXT(SUMIFS(Comparison_Lookup_EDW,site_level_range_locationW,$C22,date_range_boardW,D$9)/SUMIFS(All_AttendancesW,site_level_range_locationW,$C22,date_range_boardW,D$9),"0.0%")),""))</f>
        <v>1830</v>
      </c>
      <c r="E22" s="101">
        <f ca="1">IF(E$9&lt;=MonthDate,IFERROR(IF(LEFT(Lookups!$N$5,6)="Number",SUMIFS(Comparison_Lookup_ED,site_level_range_location,$C22,date_range_board,E$9),TEXT(SUMIFS(Comparison_Lookup_ED,site_level_range_location,$C22,date_range_board,E$9)/SUMIFS(All_Attendances,site_level_range_location,$C22,date_range_board,E$9),"0.0%")),""),IFERROR(IF(LEFT(Lookups!$N$5,6)="Number",SUMIFS(Comparison_Lookup_EDW,site_level_range_locationW,$C22,date_range_boardW,E$9),TEXT(SUMIFS(Comparison_Lookup_EDW,site_level_range_locationW,$C22,date_range_boardW,E$9)/SUMIFS(All_AttendancesW,site_level_range_locationW,$C22,date_range_boardW,E$9),"0.0%")),""))</f>
        <v>1796</v>
      </c>
      <c r="F22" s="101">
        <f ca="1">IF(F$9&lt;=MonthDate,IFERROR(IF(LEFT(Lookups!$N$5,6)="Number",SUMIFS(Comparison_Lookup_ED,site_level_range_location,$C22,date_range_board,F$9),TEXT(SUMIFS(Comparison_Lookup_ED,site_level_range_location,$C22,date_range_board,F$9)/SUMIFS(All_Attendances,site_level_range_location,$C22,date_range_board,F$9),"0.0%")),""),IFERROR(IF(LEFT(Lookups!$N$5,6)="Number",SUMIFS(Comparison_Lookup_EDW,site_level_range_locationW,$C22,date_range_boardW,F$9),TEXT(SUMIFS(Comparison_Lookup_EDW,site_level_range_locationW,$C22,date_range_boardW,F$9)/SUMIFS(All_AttendancesW,site_level_range_locationW,$C22,date_range_boardW,F$9),"0.0%")),""))</f>
        <v>1752</v>
      </c>
      <c r="G22" s="101">
        <f ca="1">IF(G$9&lt;=MonthDate,IFERROR(IF(LEFT(Lookups!$N$5,6)="Number",SUMIFS(Comparison_Lookup_ED,site_level_range_location,$C22,date_range_board,G$9),TEXT(SUMIFS(Comparison_Lookup_ED,site_level_range_location,$C22,date_range_board,G$9)/SUMIFS(All_Attendances,site_level_range_location,$C22,date_range_board,G$9),"0.0%")),""),IFERROR(IF(LEFT(Lookups!$N$5,6)="Number",SUMIFS(Comparison_Lookup_EDW,site_level_range_locationW,$C22,date_range_boardW,G$9),TEXT(SUMIFS(Comparison_Lookup_EDW,site_level_range_locationW,$C22,date_range_boardW,G$9)/SUMIFS(All_AttendancesW,site_level_range_locationW,$C22,date_range_boardW,G$9),"0.0%")),""))</f>
        <v>1866</v>
      </c>
      <c r="H22" s="101">
        <f ca="1">IF(H$9&lt;=MonthDate,IFERROR(IF(LEFT(Lookups!$N$5,6)="Number",SUMIFS(Comparison_Lookup_ED,site_level_range_location,$C22,date_range_board,H$9),TEXT(SUMIFS(Comparison_Lookup_ED,site_level_range_location,$C22,date_range_board,H$9)/SUMIFS(All_Attendances,site_level_range_location,$C22,date_range_board,H$9),"0.0%")),""),IFERROR(IF(LEFT(Lookups!$N$5,6)="Number",SUMIFS(Comparison_Lookup_EDW,site_level_range_locationW,$C22,date_range_boardW,H$9),TEXT(SUMIFS(Comparison_Lookup_EDW,site_level_range_locationW,$C22,date_range_boardW,H$9)/SUMIFS(All_AttendancesW,site_level_range_locationW,$C22,date_range_boardW,H$9),"0.0%")),""))</f>
        <v>1738</v>
      </c>
      <c r="I22" s="101">
        <f ca="1">IF(I$9&lt;=MonthDate,IFERROR(IF(LEFT(Lookups!$N$5,6)="Number",SUMIFS(Comparison_Lookup_ED,site_level_range_location,$C22,date_range_board,I$9),TEXT(SUMIFS(Comparison_Lookup_ED,site_level_range_location,$C22,date_range_board,I$9)/SUMIFS(All_Attendances,site_level_range_location,$C22,date_range_board,I$9),"0.0%")),""),IFERROR(IF(LEFT(Lookups!$N$5,6)="Number",SUMIFS(Comparison_Lookup_EDW,site_level_range_locationW,$C22,date_range_boardW,I$9),TEXT(SUMIFS(Comparison_Lookup_EDW,site_level_range_locationW,$C22,date_range_boardW,I$9)/SUMIFS(All_AttendancesW,site_level_range_locationW,$C22,date_range_boardW,I$9),"0.0%")),""))</f>
        <v>1728</v>
      </c>
      <c r="J22" s="101">
        <f ca="1">IF(J$9&lt;=MonthDate,IFERROR(IF(LEFT(Lookups!$N$5,6)="Number",SUMIFS(Comparison_Lookup_ED,site_level_range_location,$C22,date_range_board,J$9),TEXT(SUMIFS(Comparison_Lookup_ED,site_level_range_location,$C22,date_range_board,J$9)/SUMIFS(All_Attendances,site_level_range_location,$C22,date_range_board,J$9),"0.0%")),""),IFERROR(IF(LEFT(Lookups!$N$5,6)="Number",SUMIFS(Comparison_Lookup_EDW,site_level_range_locationW,$C22,date_range_boardW,J$9),TEXT(SUMIFS(Comparison_Lookup_EDW,site_level_range_locationW,$C22,date_range_boardW,J$9)/SUMIFS(All_AttendancesW,site_level_range_locationW,$C22,date_range_boardW,J$9),"0.0%")),""))</f>
        <v>1795</v>
      </c>
      <c r="K22" s="101">
        <f ca="1">IF(K$9&lt;=MonthDate,IFERROR(IF(LEFT(Lookups!$N$5,6)="Number",SUMIFS(Comparison_Lookup_ED,site_level_range_location,$C22,date_range_board,K$9),TEXT(SUMIFS(Comparison_Lookup_ED,site_level_range_location,$C22,date_range_board,K$9)/SUMIFS(All_Attendances,site_level_range_location,$C22,date_range_board,K$9),"0.0%")),""),IFERROR(IF(LEFT(Lookups!$N$5,6)="Number",SUMIFS(Comparison_Lookup_EDW,site_level_range_locationW,$C22,date_range_boardW,K$9),TEXT(SUMIFS(Comparison_Lookup_EDW,site_level_range_locationW,$C22,date_range_boardW,K$9)/SUMIFS(All_AttendancesW,site_level_range_locationW,$C22,date_range_boardW,K$9),"0.0%")),""))</f>
        <v>1668</v>
      </c>
      <c r="L22" s="252">
        <f ca="1">IF(L$9&lt;=MonthDate,IFERROR(IF(LEFT(Lookups!$N$5,6)="Number",SUMIFS(Comparison_Lookup_ED,site_level_range_location,$C22,date_range_board,L$9),TEXT(SUMIFS(Comparison_Lookup_ED,site_level_range_location,$C22,date_range_board,L$9)/SUMIFS(All_Attendances,site_level_range_location,$C22,date_range_board,L$9),"0.0%")),""),IFERROR(IF(LEFT(Lookups!$N$5,6)="Number",SUMIFS(Comparison_Lookup_EDW,site_level_range_locationW,$C22,date_range_boardW,L$9),TEXT(SUMIFS(Comparison_Lookup_EDW,site_level_range_locationW,$C22,date_range_boardW,L$9)/SUMIFS(All_AttendancesW,site_level_range_locationW,$C22,date_range_boardW,L$9),"0.0%")),""))</f>
        <v>1819</v>
      </c>
      <c r="M22" s="243">
        <f ca="1">IF(M$9&lt;=MonthDate,IFERROR(IF(LEFT(Lookups!$N$5,6)="Number",SUMIFS(Comparison_Lookup_ED,site_level_range_location,$C22,date_range_board,M$9),TEXT(SUMIFS(Comparison_Lookup_ED,site_level_range_location,$C22,date_range_board,M$9)/SUMIFS(All_Attendances,site_level_range_location,$C22,date_range_board,M$9),"0.0%")),""),IFERROR(IF(LEFT(Lookups!$N$5,6)="Number",SUMIFS(Comparison_Lookup_EDW,site_level_range_locationW,$C22,date_range_boardW,M$9),TEXT(SUMIFS(Comparison_Lookup_EDW,site_level_range_locationW,$C22,date_range_boardW,M$9)/SUMIFS(All_AttendancesW,site_level_range_locationW,$C22,date_range_boardW,M$9),"0.0%")),""))</f>
        <v>1787</v>
      </c>
      <c r="N22" s="175">
        <f ca="1">IF(N$9&lt;=MonthDate,IFERROR(IF(LEFT(Lookups!$N$5,6)="Number",SUMIFS(Comparison_Lookup_ED,site_level_range_location,$C22,date_range_board,N$9),TEXT(SUMIFS(Comparison_Lookup_ED,site_level_range_location,$C22,date_range_board,N$9)/SUMIFS(All_Attendances,site_level_range_location,$C22,date_range_board,N$9),"0.0%")),""),IFERROR(IF(LEFT(Lookups!$N$5,6)="Number",SUMIFS(Comparison_Lookup_EDW,site_level_range_locationW,$C22,date_range_boardW,N$9),TEXT(SUMIFS(Comparison_Lookup_EDW,site_level_range_locationW,$C22,date_range_boardW,N$9)/SUMIFS(All_AttendancesW,site_level_range_locationW,$C22,date_range_boardW,N$9),"0.0%")),""))</f>
        <v>1818</v>
      </c>
      <c r="O22" s="175">
        <f ca="1">IF(O$9&lt;=MonthDate,IFERROR(IF(LEFT(Lookups!$N$5,6)="Number",SUMIFS(Comparison_Lookup_ED,site_level_range_location,$C22,date_range_board,O$9),TEXT(SUMIFS(Comparison_Lookup_ED,site_level_range_location,$C22,date_range_board,O$9)/SUMIFS(All_Attendances,site_level_range_location,$C22,date_range_board,O$9),"0.0%")),""),IFERROR(IF(LEFT(Lookups!$N$5,6)="Number",SUMIFS(Comparison_Lookup_EDW,site_level_range_locationW,$C22,date_range_boardW,O$9),TEXT(SUMIFS(Comparison_Lookup_EDW,site_level_range_locationW,$C22,date_range_boardW,O$9)/SUMIFS(All_AttendancesW,site_level_range_locationW,$C22,date_range_boardW,O$9),"0.0%")),""))</f>
        <v>1575</v>
      </c>
    </row>
    <row r="23" spans="2:15" ht="15" customHeight="1">
      <c r="B23" s="60" t="s">
        <v>72</v>
      </c>
      <c r="C23" s="60" t="s">
        <v>35</v>
      </c>
      <c r="D23" s="90">
        <f ca="1">IF(D$9&lt;=MonthDate,IFERROR(IF(LEFT(Lookups!$N$5,6)="Number",SUMIFS(Comparison_Lookup_ED,site_level_range_location,$C23,date_range_board,D$9),TEXT(SUMIFS(Comparison_Lookup_ED,site_level_range_location,$C23,date_range_board,D$9)/SUMIFS(All_Attendances,site_level_range_location,$C23,date_range_board,D$9),"0.0%")),""),IFERROR(IF(LEFT(Lookups!$N$5,6)="Number",SUMIFS(Comparison_Lookup_EDW,site_level_range_locationW,$C23,date_range_boardW,D$9),TEXT(SUMIFS(Comparison_Lookup_EDW,site_level_range_locationW,$C23,date_range_boardW,D$9)/SUMIFS(All_AttendancesW,site_level_range_locationW,$C23,date_range_boardW,D$9),"0.0%")),""))</f>
        <v>1352</v>
      </c>
      <c r="E23" s="101">
        <f ca="1">IF(E$9&lt;=MonthDate,IFERROR(IF(LEFT(Lookups!$N$5,6)="Number",SUMIFS(Comparison_Lookup_ED,site_level_range_location,$C23,date_range_board,E$9),TEXT(SUMIFS(Comparison_Lookup_ED,site_level_range_location,$C23,date_range_board,E$9)/SUMIFS(All_Attendances,site_level_range_location,$C23,date_range_board,E$9),"0.0%")),""),IFERROR(IF(LEFT(Lookups!$N$5,6)="Number",SUMIFS(Comparison_Lookup_EDW,site_level_range_locationW,$C23,date_range_boardW,E$9),TEXT(SUMIFS(Comparison_Lookup_EDW,site_level_range_locationW,$C23,date_range_boardW,E$9)/SUMIFS(All_AttendancesW,site_level_range_locationW,$C23,date_range_boardW,E$9),"0.0%")),""))</f>
        <v>1351</v>
      </c>
      <c r="F23" s="101">
        <f ca="1">IF(F$9&lt;=MonthDate,IFERROR(IF(LEFT(Lookups!$N$5,6)="Number",SUMIFS(Comparison_Lookup_ED,site_level_range_location,$C23,date_range_board,F$9),TEXT(SUMIFS(Comparison_Lookup_ED,site_level_range_location,$C23,date_range_board,F$9)/SUMIFS(All_Attendances,site_level_range_location,$C23,date_range_board,F$9),"0.0%")),""),IFERROR(IF(LEFT(Lookups!$N$5,6)="Number",SUMIFS(Comparison_Lookup_EDW,site_level_range_locationW,$C23,date_range_boardW,F$9),TEXT(SUMIFS(Comparison_Lookup_EDW,site_level_range_locationW,$C23,date_range_boardW,F$9)/SUMIFS(All_AttendancesW,site_level_range_locationW,$C23,date_range_boardW,F$9),"0.0%")),""))</f>
        <v>1203</v>
      </c>
      <c r="G23" s="101">
        <f ca="1">IF(G$9&lt;=MonthDate,IFERROR(IF(LEFT(Lookups!$N$5,6)="Number",SUMIFS(Comparison_Lookup_ED,site_level_range_location,$C23,date_range_board,G$9),TEXT(SUMIFS(Comparison_Lookup_ED,site_level_range_location,$C23,date_range_board,G$9)/SUMIFS(All_Attendances,site_level_range_location,$C23,date_range_board,G$9),"0.0%")),""),IFERROR(IF(LEFT(Lookups!$N$5,6)="Number",SUMIFS(Comparison_Lookup_EDW,site_level_range_locationW,$C23,date_range_boardW,G$9),TEXT(SUMIFS(Comparison_Lookup_EDW,site_level_range_locationW,$C23,date_range_boardW,G$9)/SUMIFS(All_AttendancesW,site_level_range_locationW,$C23,date_range_boardW,G$9),"0.0%")),""))</f>
        <v>1286</v>
      </c>
      <c r="H23" s="101">
        <f ca="1">IF(H$9&lt;=MonthDate,IFERROR(IF(LEFT(Lookups!$N$5,6)="Number",SUMIFS(Comparison_Lookup_ED,site_level_range_location,$C23,date_range_board,H$9),TEXT(SUMIFS(Comparison_Lookup_ED,site_level_range_location,$C23,date_range_board,H$9)/SUMIFS(All_Attendances,site_level_range_location,$C23,date_range_board,H$9),"0.0%")),""),IFERROR(IF(LEFT(Lookups!$N$5,6)="Number",SUMIFS(Comparison_Lookup_EDW,site_level_range_locationW,$C23,date_range_boardW,H$9),TEXT(SUMIFS(Comparison_Lookup_EDW,site_level_range_locationW,$C23,date_range_boardW,H$9)/SUMIFS(All_AttendancesW,site_level_range_locationW,$C23,date_range_boardW,H$9),"0.0%")),""))</f>
        <v>1318</v>
      </c>
      <c r="I23" s="101">
        <f ca="1">IF(I$9&lt;=MonthDate,IFERROR(IF(LEFT(Lookups!$N$5,6)="Number",SUMIFS(Comparison_Lookup_ED,site_level_range_location,$C23,date_range_board,I$9),TEXT(SUMIFS(Comparison_Lookup_ED,site_level_range_location,$C23,date_range_board,I$9)/SUMIFS(All_Attendances,site_level_range_location,$C23,date_range_board,I$9),"0.0%")),""),IFERROR(IF(LEFT(Lookups!$N$5,6)="Number",SUMIFS(Comparison_Lookup_EDW,site_level_range_locationW,$C23,date_range_boardW,I$9),TEXT(SUMIFS(Comparison_Lookup_EDW,site_level_range_locationW,$C23,date_range_boardW,I$9)/SUMIFS(All_AttendancesW,site_level_range_locationW,$C23,date_range_boardW,I$9),"0.0%")),""))</f>
        <v>1236</v>
      </c>
      <c r="J23" s="101">
        <f ca="1">IF(J$9&lt;=MonthDate,IFERROR(IF(LEFT(Lookups!$N$5,6)="Number",SUMIFS(Comparison_Lookup_ED,site_level_range_location,$C23,date_range_board,J$9),TEXT(SUMIFS(Comparison_Lookup_ED,site_level_range_location,$C23,date_range_board,J$9)/SUMIFS(All_Attendances,site_level_range_location,$C23,date_range_board,J$9),"0.0%")),""),IFERROR(IF(LEFT(Lookups!$N$5,6)="Number",SUMIFS(Comparison_Lookup_EDW,site_level_range_locationW,$C23,date_range_boardW,J$9),TEXT(SUMIFS(Comparison_Lookup_EDW,site_level_range_locationW,$C23,date_range_boardW,J$9)/SUMIFS(All_AttendancesW,site_level_range_locationW,$C23,date_range_boardW,J$9),"0.0%")),""))</f>
        <v>1395</v>
      </c>
      <c r="K23" s="101">
        <f ca="1">IF(K$9&lt;=MonthDate,IFERROR(IF(LEFT(Lookups!$N$5,6)="Number",SUMIFS(Comparison_Lookup_ED,site_level_range_location,$C23,date_range_board,K$9),TEXT(SUMIFS(Comparison_Lookup_ED,site_level_range_location,$C23,date_range_board,K$9)/SUMIFS(All_Attendances,site_level_range_location,$C23,date_range_board,K$9),"0.0%")),""),IFERROR(IF(LEFT(Lookups!$N$5,6)="Number",SUMIFS(Comparison_Lookup_EDW,site_level_range_locationW,$C23,date_range_boardW,K$9),TEXT(SUMIFS(Comparison_Lookup_EDW,site_level_range_locationW,$C23,date_range_boardW,K$9)/SUMIFS(All_AttendancesW,site_level_range_locationW,$C23,date_range_boardW,K$9),"0.0%")),""))</f>
        <v>1266</v>
      </c>
      <c r="L23" s="252">
        <f ca="1">IF(L$9&lt;=MonthDate,IFERROR(IF(LEFT(Lookups!$N$5,6)="Number",SUMIFS(Comparison_Lookup_ED,site_level_range_location,$C23,date_range_board,L$9),TEXT(SUMIFS(Comparison_Lookup_ED,site_level_range_location,$C23,date_range_board,L$9)/SUMIFS(All_Attendances,site_level_range_location,$C23,date_range_board,L$9),"0.0%")),""),IFERROR(IF(LEFT(Lookups!$N$5,6)="Number",SUMIFS(Comparison_Lookup_EDW,site_level_range_locationW,$C23,date_range_boardW,L$9),TEXT(SUMIFS(Comparison_Lookup_EDW,site_level_range_locationW,$C23,date_range_boardW,L$9)/SUMIFS(All_AttendancesW,site_level_range_locationW,$C23,date_range_boardW,L$9),"0.0%")),""))</f>
        <v>1293</v>
      </c>
      <c r="M23" s="243">
        <f ca="1">IF(M$9&lt;=MonthDate,IFERROR(IF(LEFT(Lookups!$N$5,6)="Number",SUMIFS(Comparison_Lookup_ED,site_level_range_location,$C23,date_range_board,M$9),TEXT(SUMIFS(Comparison_Lookup_ED,site_level_range_location,$C23,date_range_board,M$9)/SUMIFS(All_Attendances,site_level_range_location,$C23,date_range_board,M$9),"0.0%")),""),IFERROR(IF(LEFT(Lookups!$N$5,6)="Number",SUMIFS(Comparison_Lookup_EDW,site_level_range_locationW,$C23,date_range_boardW,M$9),TEXT(SUMIFS(Comparison_Lookup_EDW,site_level_range_locationW,$C23,date_range_boardW,M$9)/SUMIFS(All_AttendancesW,site_level_range_locationW,$C23,date_range_boardW,M$9),"0.0%")),""))</f>
        <v>1253</v>
      </c>
      <c r="N23" s="175">
        <f ca="1">IF(N$9&lt;=MonthDate,IFERROR(IF(LEFT(Lookups!$N$5,6)="Number",SUMIFS(Comparison_Lookup_ED,site_level_range_location,$C23,date_range_board,N$9),TEXT(SUMIFS(Comparison_Lookup_ED,site_level_range_location,$C23,date_range_board,N$9)/SUMIFS(All_Attendances,site_level_range_location,$C23,date_range_board,N$9),"0.0%")),""),IFERROR(IF(LEFT(Lookups!$N$5,6)="Number",SUMIFS(Comparison_Lookup_EDW,site_level_range_locationW,$C23,date_range_boardW,N$9),TEXT(SUMIFS(Comparison_Lookup_EDW,site_level_range_locationW,$C23,date_range_boardW,N$9)/SUMIFS(All_AttendancesW,site_level_range_locationW,$C23,date_range_boardW,N$9),"0.0%")),""))</f>
        <v>1280</v>
      </c>
      <c r="O23" s="175">
        <f ca="1">IF(O$9&lt;=MonthDate,IFERROR(IF(LEFT(Lookups!$N$5,6)="Number",SUMIFS(Comparison_Lookup_ED,site_level_range_location,$C23,date_range_board,O$9),TEXT(SUMIFS(Comparison_Lookup_ED,site_level_range_location,$C23,date_range_board,O$9)/SUMIFS(All_Attendances,site_level_range_location,$C23,date_range_board,O$9),"0.0%")),""),IFERROR(IF(LEFT(Lookups!$N$5,6)="Number",SUMIFS(Comparison_Lookup_EDW,site_level_range_locationW,$C23,date_range_boardW,O$9),TEXT(SUMIFS(Comparison_Lookup_EDW,site_level_range_locationW,$C23,date_range_boardW,O$9)/SUMIFS(All_AttendancesW,site_level_range_locationW,$C23,date_range_boardW,O$9),"0.0%")),""))</f>
        <v>1077</v>
      </c>
    </row>
    <row r="24" spans="2:15" ht="15" customHeight="1">
      <c r="B24" s="60" t="s">
        <v>72</v>
      </c>
      <c r="C24" s="60" t="s">
        <v>219</v>
      </c>
      <c r="D24" s="90">
        <f ca="1">IF(D$9&lt;=MonthDate,IFERROR(IF(LEFT(Lookups!$N$5,6)="Number",SUMIFS(Comparison_Lookup_ED,site_level_range_location,$C24,date_range_board,D$9),TEXT(SUMIFS(Comparison_Lookup_ED,site_level_range_location,$C24,date_range_board,D$9)/SUMIFS(All_Attendances,site_level_range_location,$C24,date_range_board,D$9),"0.0%")),""),IFERROR(IF(LEFT(Lookups!$N$5,6)="Number",SUMIFS(Comparison_Lookup_EDW,site_level_range_locationW,$C24,date_range_boardW,D$9),TEXT(SUMIFS(Comparison_Lookup_EDW,site_level_range_locationW,$C24,date_range_boardW,D$9)/SUMIFS(All_AttendancesW,site_level_range_locationW,$C24,date_range_boardW,D$9),"0.0%")),""))</f>
        <v>1193</v>
      </c>
      <c r="E24" s="101">
        <f ca="1">IF(E$9&lt;=MonthDate,IFERROR(IF(LEFT(Lookups!$N$5,6)="Number",SUMIFS(Comparison_Lookup_ED,site_level_range_location,$C24,date_range_board,E$9),TEXT(SUMIFS(Comparison_Lookup_ED,site_level_range_location,$C24,date_range_board,E$9)/SUMIFS(All_Attendances,site_level_range_location,$C24,date_range_board,E$9),"0.0%")),""),IFERROR(IF(LEFT(Lookups!$N$5,6)="Number",SUMIFS(Comparison_Lookup_EDW,site_level_range_locationW,$C24,date_range_boardW,E$9),TEXT(SUMIFS(Comparison_Lookup_EDW,site_level_range_locationW,$C24,date_range_boardW,E$9)/SUMIFS(All_AttendancesW,site_level_range_locationW,$C24,date_range_boardW,E$9),"0.0%")),""))</f>
        <v>1124</v>
      </c>
      <c r="F24" s="101">
        <f ca="1">IF(F$9&lt;=MonthDate,IFERROR(IF(LEFT(Lookups!$N$5,6)="Number",SUMIFS(Comparison_Lookup_ED,site_level_range_location,$C24,date_range_board,F$9),TEXT(SUMIFS(Comparison_Lookup_ED,site_level_range_location,$C24,date_range_board,F$9)/SUMIFS(All_Attendances,site_level_range_location,$C24,date_range_board,F$9),"0.0%")),""),IFERROR(IF(LEFT(Lookups!$N$5,6)="Number",SUMIFS(Comparison_Lookup_EDW,site_level_range_locationW,$C24,date_range_boardW,F$9),TEXT(SUMIFS(Comparison_Lookup_EDW,site_level_range_locationW,$C24,date_range_boardW,F$9)/SUMIFS(All_AttendancesW,site_level_range_locationW,$C24,date_range_boardW,F$9),"0.0%")),""))</f>
        <v>1033</v>
      </c>
      <c r="G24" s="101">
        <f ca="1">IF(G$9&lt;=MonthDate,IFERROR(IF(LEFT(Lookups!$N$5,6)="Number",SUMIFS(Comparison_Lookup_ED,site_level_range_location,$C24,date_range_board,G$9),TEXT(SUMIFS(Comparison_Lookup_ED,site_level_range_location,$C24,date_range_board,G$9)/SUMIFS(All_Attendances,site_level_range_location,$C24,date_range_board,G$9),"0.0%")),""),IFERROR(IF(LEFT(Lookups!$N$5,6)="Number",SUMIFS(Comparison_Lookup_EDW,site_level_range_locationW,$C24,date_range_boardW,G$9),TEXT(SUMIFS(Comparison_Lookup_EDW,site_level_range_locationW,$C24,date_range_boardW,G$9)/SUMIFS(All_AttendancesW,site_level_range_locationW,$C24,date_range_boardW,G$9),"0.0%")),""))</f>
        <v>1130</v>
      </c>
      <c r="H24" s="101">
        <f ca="1">IF(H$9&lt;=MonthDate,IFERROR(IF(LEFT(Lookups!$N$5,6)="Number",SUMIFS(Comparison_Lookup_ED,site_level_range_location,$C24,date_range_board,H$9),TEXT(SUMIFS(Comparison_Lookup_ED,site_level_range_location,$C24,date_range_board,H$9)/SUMIFS(All_Attendances,site_level_range_location,$C24,date_range_board,H$9),"0.0%")),""),IFERROR(IF(LEFT(Lookups!$N$5,6)="Number",SUMIFS(Comparison_Lookup_EDW,site_level_range_locationW,$C24,date_range_boardW,H$9),TEXT(SUMIFS(Comparison_Lookup_EDW,site_level_range_locationW,$C24,date_range_boardW,H$9)/SUMIFS(All_AttendancesW,site_level_range_locationW,$C24,date_range_boardW,H$9),"0.0%")),""))</f>
        <v>1228</v>
      </c>
      <c r="I24" s="101">
        <f ca="1">IF(I$9&lt;=MonthDate,IFERROR(IF(LEFT(Lookups!$N$5,6)="Number",SUMIFS(Comparison_Lookup_ED,site_level_range_location,$C24,date_range_board,I$9),TEXT(SUMIFS(Comparison_Lookup_ED,site_level_range_location,$C24,date_range_board,I$9)/SUMIFS(All_Attendances,site_level_range_location,$C24,date_range_board,I$9),"0.0%")),""),IFERROR(IF(LEFT(Lookups!$N$5,6)="Number",SUMIFS(Comparison_Lookup_EDW,site_level_range_locationW,$C24,date_range_boardW,I$9),TEXT(SUMIFS(Comparison_Lookup_EDW,site_level_range_locationW,$C24,date_range_boardW,I$9)/SUMIFS(All_AttendancesW,site_level_range_locationW,$C24,date_range_boardW,I$9),"0.0%")),""))</f>
        <v>1195</v>
      </c>
      <c r="J24" s="101">
        <f ca="1">IF(J$9&lt;=MonthDate,IFERROR(IF(LEFT(Lookups!$N$5,6)="Number",SUMIFS(Comparison_Lookup_ED,site_level_range_location,$C24,date_range_board,J$9),TEXT(SUMIFS(Comparison_Lookup_ED,site_level_range_location,$C24,date_range_board,J$9)/SUMIFS(All_Attendances,site_level_range_location,$C24,date_range_board,J$9),"0.0%")),""),IFERROR(IF(LEFT(Lookups!$N$5,6)="Number",SUMIFS(Comparison_Lookup_EDW,site_level_range_locationW,$C24,date_range_boardW,J$9),TEXT(SUMIFS(Comparison_Lookup_EDW,site_level_range_locationW,$C24,date_range_boardW,J$9)/SUMIFS(All_AttendancesW,site_level_range_locationW,$C24,date_range_boardW,J$9),"0.0%")),""))</f>
        <v>1322</v>
      </c>
      <c r="K24" s="101">
        <f ca="1">IF(K$9&lt;=MonthDate,IFERROR(IF(LEFT(Lookups!$N$5,6)="Number",SUMIFS(Comparison_Lookup_ED,site_level_range_location,$C24,date_range_board,K$9),TEXT(SUMIFS(Comparison_Lookup_ED,site_level_range_location,$C24,date_range_board,K$9)/SUMIFS(All_Attendances,site_level_range_location,$C24,date_range_board,K$9),"0.0%")),""),IFERROR(IF(LEFT(Lookups!$N$5,6)="Number",SUMIFS(Comparison_Lookup_EDW,site_level_range_locationW,$C24,date_range_boardW,K$9),TEXT(SUMIFS(Comparison_Lookup_EDW,site_level_range_locationW,$C24,date_range_boardW,K$9)/SUMIFS(All_AttendancesW,site_level_range_locationW,$C24,date_range_boardW,K$9),"0.0%")),""))</f>
        <v>1176</v>
      </c>
      <c r="L24" s="252">
        <f ca="1">IF(L$9&lt;=MonthDate,IFERROR(IF(LEFT(Lookups!$N$5,6)="Number",SUMIFS(Comparison_Lookup_ED,site_level_range_location,$C24,date_range_board,L$9),TEXT(SUMIFS(Comparison_Lookup_ED,site_level_range_location,$C24,date_range_board,L$9)/SUMIFS(All_Attendances,site_level_range_location,$C24,date_range_board,L$9),"0.0%")),""),IFERROR(IF(LEFT(Lookups!$N$5,6)="Number",SUMIFS(Comparison_Lookup_EDW,site_level_range_locationW,$C24,date_range_boardW,L$9),TEXT(SUMIFS(Comparison_Lookup_EDW,site_level_range_locationW,$C24,date_range_boardW,L$9)/SUMIFS(All_AttendancesW,site_level_range_locationW,$C24,date_range_boardW,L$9),"0.0%")),""))</f>
        <v>1215</v>
      </c>
      <c r="M24" s="243">
        <f ca="1">IF(M$9&lt;=MonthDate,IFERROR(IF(LEFT(Lookups!$N$5,6)="Number",SUMIFS(Comparison_Lookup_ED,site_level_range_location,$C24,date_range_board,M$9),TEXT(SUMIFS(Comparison_Lookup_ED,site_level_range_location,$C24,date_range_board,M$9)/SUMIFS(All_Attendances,site_level_range_location,$C24,date_range_board,M$9),"0.0%")),""),IFERROR(IF(LEFT(Lookups!$N$5,6)="Number",SUMIFS(Comparison_Lookup_EDW,site_level_range_locationW,$C24,date_range_boardW,M$9),TEXT(SUMIFS(Comparison_Lookup_EDW,site_level_range_locationW,$C24,date_range_boardW,M$9)/SUMIFS(All_AttendancesW,site_level_range_locationW,$C24,date_range_boardW,M$9),"0.0%")),""))</f>
        <v>1140</v>
      </c>
      <c r="N24" s="175">
        <f ca="1">IF(N$9&lt;=MonthDate,IFERROR(IF(LEFT(Lookups!$N$5,6)="Number",SUMIFS(Comparison_Lookup_ED,site_level_range_location,$C24,date_range_board,N$9),TEXT(SUMIFS(Comparison_Lookup_ED,site_level_range_location,$C24,date_range_board,N$9)/SUMIFS(All_Attendances,site_level_range_location,$C24,date_range_board,N$9),"0.0%")),""),IFERROR(IF(LEFT(Lookups!$N$5,6)="Number",SUMIFS(Comparison_Lookup_EDW,site_level_range_locationW,$C24,date_range_boardW,N$9),TEXT(SUMIFS(Comparison_Lookup_EDW,site_level_range_locationW,$C24,date_range_boardW,N$9)/SUMIFS(All_AttendancesW,site_level_range_locationW,$C24,date_range_boardW,N$9),"0.0%")),""))</f>
        <v>1161</v>
      </c>
      <c r="O24" s="175">
        <f ca="1">IF(O$9&lt;=MonthDate,IFERROR(IF(LEFT(Lookups!$N$5,6)="Number",SUMIFS(Comparison_Lookup_ED,site_level_range_location,$C24,date_range_board,O$9),TEXT(SUMIFS(Comparison_Lookup_ED,site_level_range_location,$C24,date_range_board,O$9)/SUMIFS(All_Attendances,site_level_range_location,$C24,date_range_board,O$9),"0.0%")),""),IFERROR(IF(LEFT(Lookups!$N$5,6)="Number",SUMIFS(Comparison_Lookup_EDW,site_level_range_locationW,$C24,date_range_boardW,O$9),TEXT(SUMIFS(Comparison_Lookup_EDW,site_level_range_locationW,$C24,date_range_boardW,O$9)/SUMIFS(All_AttendancesW,site_level_range_locationW,$C24,date_range_boardW,O$9),"0.0%")),""))</f>
        <v>931</v>
      </c>
    </row>
    <row r="25" spans="2:15">
      <c r="B25" s="60" t="s">
        <v>129</v>
      </c>
      <c r="C25" s="60" t="s">
        <v>42</v>
      </c>
      <c r="D25" s="90">
        <f ca="1">IF(D$9&lt;=MonthDate,IFERROR(IF(LEFT(Lookups!$N$5,6)="Number",SUMIFS(Comparison_Lookup_ED,site_level_range_location,$C25,date_range_board,D$9),TEXT(SUMIFS(Comparison_Lookup_ED,site_level_range_location,$C25,date_range_board,D$9)/SUMIFS(All_Attendances,site_level_range_location,$C25,date_range_board,D$9),"0.0%")),""),IFERROR(IF(LEFT(Lookups!$N$5,6)="Number",SUMIFS(Comparison_Lookup_EDW,site_level_range_locationW,$C25,date_range_boardW,D$9),TEXT(SUMIFS(Comparison_Lookup_EDW,site_level_range_locationW,$C25,date_range_boardW,D$9)/SUMIFS(All_AttendancesW,site_level_range_locationW,$C25,date_range_boardW,D$9),"0.0%")),""))</f>
        <v>181</v>
      </c>
      <c r="E25" s="101">
        <f ca="1">IF(E$9&lt;=MonthDate,IFERROR(IF(LEFT(Lookups!$N$5,6)="Number",SUMIFS(Comparison_Lookup_ED,site_level_range_location,$C25,date_range_board,E$9),TEXT(SUMIFS(Comparison_Lookup_ED,site_level_range_location,$C25,date_range_board,E$9)/SUMIFS(All_Attendances,site_level_range_location,$C25,date_range_board,E$9),"0.0%")),""),IFERROR(IF(LEFT(Lookups!$N$5,6)="Number",SUMIFS(Comparison_Lookup_EDW,site_level_range_locationW,$C25,date_range_boardW,E$9),TEXT(SUMIFS(Comparison_Lookup_EDW,site_level_range_locationW,$C25,date_range_boardW,E$9)/SUMIFS(All_AttendancesW,site_level_range_locationW,$C25,date_range_boardW,E$9),"0.0%")),""))</f>
        <v>150</v>
      </c>
      <c r="F25" s="101">
        <f ca="1">IF(F$9&lt;=MonthDate,IFERROR(IF(LEFT(Lookups!$N$5,6)="Number",SUMIFS(Comparison_Lookup_ED,site_level_range_location,$C25,date_range_board,F$9),TEXT(SUMIFS(Comparison_Lookup_ED,site_level_range_location,$C25,date_range_board,F$9)/SUMIFS(All_Attendances,site_level_range_location,$C25,date_range_board,F$9),"0.0%")),""),IFERROR(IF(LEFT(Lookups!$N$5,6)="Number",SUMIFS(Comparison_Lookup_EDW,site_level_range_locationW,$C25,date_range_boardW,F$9),TEXT(SUMIFS(Comparison_Lookup_EDW,site_level_range_locationW,$C25,date_range_boardW,F$9)/SUMIFS(All_AttendancesW,site_level_range_locationW,$C25,date_range_boardW,F$9),"0.0%")),""))</f>
        <v>167</v>
      </c>
      <c r="G25" s="101">
        <f ca="1">IF(G$9&lt;=MonthDate,IFERROR(IF(LEFT(Lookups!$N$5,6)="Number",SUMIFS(Comparison_Lookup_ED,site_level_range_location,$C25,date_range_board,G$9),TEXT(SUMIFS(Comparison_Lookup_ED,site_level_range_location,$C25,date_range_board,G$9)/SUMIFS(All_Attendances,site_level_range_location,$C25,date_range_board,G$9),"0.0%")),""),IFERROR(IF(LEFT(Lookups!$N$5,6)="Number",SUMIFS(Comparison_Lookup_EDW,site_level_range_locationW,$C25,date_range_boardW,G$9),TEXT(SUMIFS(Comparison_Lookup_EDW,site_level_range_locationW,$C25,date_range_boardW,G$9)/SUMIFS(All_AttendancesW,site_level_range_locationW,$C25,date_range_boardW,G$9),"0.0%")),""))</f>
        <v>161</v>
      </c>
      <c r="H25" s="101">
        <f ca="1">IF(H$9&lt;=MonthDate,IFERROR(IF(LEFT(Lookups!$N$5,6)="Number",SUMIFS(Comparison_Lookup_ED,site_level_range_location,$C25,date_range_board,H$9),TEXT(SUMIFS(Comparison_Lookup_ED,site_level_range_location,$C25,date_range_board,H$9)/SUMIFS(All_Attendances,site_level_range_location,$C25,date_range_board,H$9),"0.0%")),""),IFERROR(IF(LEFT(Lookups!$N$5,6)="Number",SUMIFS(Comparison_Lookup_EDW,site_level_range_locationW,$C25,date_range_boardW,H$9),TEXT(SUMIFS(Comparison_Lookup_EDW,site_level_range_locationW,$C25,date_range_boardW,H$9)/SUMIFS(All_AttendancesW,site_level_range_locationW,$C25,date_range_boardW,H$9),"0.0%")),""))</f>
        <v>147</v>
      </c>
      <c r="I25" s="101">
        <f ca="1">IF(I$9&lt;=MonthDate,IFERROR(IF(LEFT(Lookups!$N$5,6)="Number",SUMIFS(Comparison_Lookup_ED,site_level_range_location,$C25,date_range_board,I$9),TEXT(SUMIFS(Comparison_Lookup_ED,site_level_range_location,$C25,date_range_board,I$9)/SUMIFS(All_Attendances,site_level_range_location,$C25,date_range_board,I$9),"0.0%")),""),IFERROR(IF(LEFT(Lookups!$N$5,6)="Number",SUMIFS(Comparison_Lookup_EDW,site_level_range_locationW,$C25,date_range_boardW,I$9),TEXT(SUMIFS(Comparison_Lookup_EDW,site_level_range_locationW,$C25,date_range_boardW,I$9)/SUMIFS(All_AttendancesW,site_level_range_locationW,$C25,date_range_boardW,I$9),"0.0%")),""))</f>
        <v>127</v>
      </c>
      <c r="J25" s="101">
        <f ca="1">IF(J$9&lt;=MonthDate,IFERROR(IF(LEFT(Lookups!$N$5,6)="Number",SUMIFS(Comparison_Lookup_ED,site_level_range_location,$C25,date_range_board,J$9),TEXT(SUMIFS(Comparison_Lookup_ED,site_level_range_location,$C25,date_range_board,J$9)/SUMIFS(All_Attendances,site_level_range_location,$C25,date_range_board,J$9),"0.0%")),""),IFERROR(IF(LEFT(Lookups!$N$5,6)="Number",SUMIFS(Comparison_Lookup_EDW,site_level_range_locationW,$C25,date_range_boardW,J$9),TEXT(SUMIFS(Comparison_Lookup_EDW,site_level_range_locationW,$C25,date_range_boardW,J$9)/SUMIFS(All_AttendancesW,site_level_range_locationW,$C25,date_range_boardW,J$9),"0.0%")),""))</f>
        <v>152</v>
      </c>
      <c r="K25" s="101">
        <f ca="1">IF(K$9&lt;=MonthDate,IFERROR(IF(LEFT(Lookups!$N$5,6)="Number",SUMIFS(Comparison_Lookup_ED,site_level_range_location,$C25,date_range_board,K$9),TEXT(SUMIFS(Comparison_Lookup_ED,site_level_range_location,$C25,date_range_board,K$9)/SUMIFS(All_Attendances,site_level_range_location,$C25,date_range_board,K$9),"0.0%")),""),IFERROR(IF(LEFT(Lookups!$N$5,6)="Number",SUMIFS(Comparison_Lookup_EDW,site_level_range_locationW,$C25,date_range_boardW,K$9),TEXT(SUMIFS(Comparison_Lookup_EDW,site_level_range_locationW,$C25,date_range_boardW,K$9)/SUMIFS(All_AttendancesW,site_level_range_locationW,$C25,date_range_boardW,K$9),"0.0%")),""))</f>
        <v>115</v>
      </c>
      <c r="L25" s="252">
        <f ca="1">IF(L$9&lt;=MonthDate,IFERROR(IF(LEFT(Lookups!$N$5,6)="Number",SUMIFS(Comparison_Lookup_ED,site_level_range_location,$C25,date_range_board,L$9),TEXT(SUMIFS(Comparison_Lookup_ED,site_level_range_location,$C25,date_range_board,L$9)/SUMIFS(All_Attendances,site_level_range_location,$C25,date_range_board,L$9),"0.0%")),""),IFERROR(IF(LEFT(Lookups!$N$5,6)="Number",SUMIFS(Comparison_Lookup_EDW,site_level_range_locationW,$C25,date_range_boardW,L$9),TEXT(SUMIFS(Comparison_Lookup_EDW,site_level_range_locationW,$C25,date_range_boardW,L$9)/SUMIFS(All_AttendancesW,site_level_range_locationW,$C25,date_range_boardW,L$9),"0.0%")),""))</f>
        <v>151</v>
      </c>
      <c r="M25" s="243">
        <f ca="1">IF(M$9&lt;=MonthDate,IFERROR(IF(LEFT(Lookups!$N$5,6)="Number",SUMIFS(Comparison_Lookup_ED,site_level_range_location,$C25,date_range_board,M$9),TEXT(SUMIFS(Comparison_Lookup_ED,site_level_range_location,$C25,date_range_board,M$9)/SUMIFS(All_Attendances,site_level_range_location,$C25,date_range_board,M$9),"0.0%")),""),IFERROR(IF(LEFT(Lookups!$N$5,6)="Number",SUMIFS(Comparison_Lookup_EDW,site_level_range_locationW,$C25,date_range_boardW,M$9),TEXT(SUMIFS(Comparison_Lookup_EDW,site_level_range_locationW,$C25,date_range_boardW,M$9)/SUMIFS(All_AttendancesW,site_level_range_locationW,$C25,date_range_boardW,M$9),"0.0%")),""))</f>
        <v>142</v>
      </c>
      <c r="N25" s="175">
        <f ca="1">IF(N$9&lt;=MonthDate,IFERROR(IF(LEFT(Lookups!$N$5,6)="Number",SUMIFS(Comparison_Lookup_ED,site_level_range_location,$C25,date_range_board,N$9),TEXT(SUMIFS(Comparison_Lookup_ED,site_level_range_location,$C25,date_range_board,N$9)/SUMIFS(All_Attendances,site_level_range_location,$C25,date_range_board,N$9),"0.0%")),""),IFERROR(IF(LEFT(Lookups!$N$5,6)="Number",SUMIFS(Comparison_Lookup_EDW,site_level_range_locationW,$C25,date_range_boardW,N$9),TEXT(SUMIFS(Comparison_Lookup_EDW,site_level_range_locationW,$C25,date_range_boardW,N$9)/SUMIFS(All_AttendancesW,site_level_range_locationW,$C25,date_range_boardW,N$9),"0.0%")),""))</f>
        <v>117</v>
      </c>
      <c r="O25" s="175">
        <f ca="1">IF(O$9&lt;=MonthDate,IFERROR(IF(LEFT(Lookups!$N$5,6)="Number",SUMIFS(Comparison_Lookup_ED,site_level_range_location,$C25,date_range_board,O$9),TEXT(SUMIFS(Comparison_Lookup_ED,site_level_range_location,$C25,date_range_board,O$9)/SUMIFS(All_Attendances,site_level_range_location,$C25,date_range_board,O$9),"0.0%")),""),IFERROR(IF(LEFT(Lookups!$N$5,6)="Number",SUMIFS(Comparison_Lookup_EDW,site_level_range_locationW,$C25,date_range_boardW,O$9),TEXT(SUMIFS(Comparison_Lookup_EDW,site_level_range_locationW,$C25,date_range_boardW,O$9)/SUMIFS(All_AttendancesW,site_level_range_locationW,$C25,date_range_boardW,O$9),"0.0%")),""))</f>
        <v>116</v>
      </c>
    </row>
    <row r="26" spans="2:15">
      <c r="B26" s="60" t="s">
        <v>129</v>
      </c>
      <c r="C26" s="60" t="s">
        <v>43</v>
      </c>
      <c r="D26" s="90">
        <f ca="1">IF(D$9&lt;=MonthDate,IFERROR(IF(LEFT(Lookups!$N$5,6)="Number",SUMIFS(Comparison_Lookup_ED,site_level_range_location,$C26,date_range_board,D$9),TEXT(SUMIFS(Comparison_Lookup_ED,site_level_range_location,$C26,date_range_board,D$9)/SUMIFS(All_Attendances,site_level_range_location,$C26,date_range_board,D$9),"0.0%")),""),IFERROR(IF(LEFT(Lookups!$N$5,6)="Number",SUMIFS(Comparison_Lookup_EDW,site_level_range_locationW,$C26,date_range_boardW,D$9),TEXT(SUMIFS(Comparison_Lookup_EDW,site_level_range_locationW,$C26,date_range_boardW,D$9)/SUMIFS(All_AttendancesW,site_level_range_locationW,$C26,date_range_boardW,D$9),"0.0%")),""))</f>
        <v>127</v>
      </c>
      <c r="E26" s="101">
        <f ca="1">IF(E$9&lt;=MonthDate,IFERROR(IF(LEFT(Lookups!$N$5,6)="Number",SUMIFS(Comparison_Lookup_ED,site_level_range_location,$C26,date_range_board,E$9),TEXT(SUMIFS(Comparison_Lookup_ED,site_level_range_location,$C26,date_range_board,E$9)/SUMIFS(All_Attendances,site_level_range_location,$C26,date_range_board,E$9),"0.0%")),""),IFERROR(IF(LEFT(Lookups!$N$5,6)="Number",SUMIFS(Comparison_Lookup_EDW,site_level_range_locationW,$C26,date_range_boardW,E$9),TEXT(SUMIFS(Comparison_Lookup_EDW,site_level_range_locationW,$C26,date_range_boardW,E$9)/SUMIFS(All_AttendancesW,site_level_range_locationW,$C26,date_range_boardW,E$9),"0.0%")),""))</f>
        <v>107</v>
      </c>
      <c r="F26" s="101">
        <f ca="1">IF(F$9&lt;=MonthDate,IFERROR(IF(LEFT(Lookups!$N$5,6)="Number",SUMIFS(Comparison_Lookup_ED,site_level_range_location,$C26,date_range_board,F$9),TEXT(SUMIFS(Comparison_Lookup_ED,site_level_range_location,$C26,date_range_board,F$9)/SUMIFS(All_Attendances,site_level_range_location,$C26,date_range_board,F$9),"0.0%")),""),IFERROR(IF(LEFT(Lookups!$N$5,6)="Number",SUMIFS(Comparison_Lookup_EDW,site_level_range_locationW,$C26,date_range_boardW,F$9),TEXT(SUMIFS(Comparison_Lookup_EDW,site_level_range_locationW,$C26,date_range_boardW,F$9)/SUMIFS(All_AttendancesW,site_level_range_locationW,$C26,date_range_boardW,F$9),"0.0%")),""))</f>
        <v>114</v>
      </c>
      <c r="G26" s="101">
        <f ca="1">IF(G$9&lt;=MonthDate,IFERROR(IF(LEFT(Lookups!$N$5,6)="Number",SUMIFS(Comparison_Lookup_ED,site_level_range_location,$C26,date_range_board,G$9),TEXT(SUMIFS(Comparison_Lookup_ED,site_level_range_location,$C26,date_range_board,G$9)/SUMIFS(All_Attendances,site_level_range_location,$C26,date_range_board,G$9),"0.0%")),""),IFERROR(IF(LEFT(Lookups!$N$5,6)="Number",SUMIFS(Comparison_Lookup_EDW,site_level_range_locationW,$C26,date_range_boardW,G$9),TEXT(SUMIFS(Comparison_Lookup_EDW,site_level_range_locationW,$C26,date_range_boardW,G$9)/SUMIFS(All_AttendancesW,site_level_range_locationW,$C26,date_range_boardW,G$9),"0.0%")),""))</f>
        <v>108</v>
      </c>
      <c r="H26" s="101">
        <f ca="1">IF(H$9&lt;=MonthDate,IFERROR(IF(LEFT(Lookups!$N$5,6)="Number",SUMIFS(Comparison_Lookup_ED,site_level_range_location,$C26,date_range_board,H$9),TEXT(SUMIFS(Comparison_Lookup_ED,site_level_range_location,$C26,date_range_board,H$9)/SUMIFS(All_Attendances,site_level_range_location,$C26,date_range_board,H$9),"0.0%")),""),IFERROR(IF(LEFT(Lookups!$N$5,6)="Number",SUMIFS(Comparison_Lookup_EDW,site_level_range_locationW,$C26,date_range_boardW,H$9),TEXT(SUMIFS(Comparison_Lookup_EDW,site_level_range_locationW,$C26,date_range_boardW,H$9)/SUMIFS(All_AttendancesW,site_level_range_locationW,$C26,date_range_boardW,H$9),"0.0%")),""))</f>
        <v>117</v>
      </c>
      <c r="I26" s="101">
        <f ca="1">IF(I$9&lt;=MonthDate,IFERROR(IF(LEFT(Lookups!$N$5,6)="Number",SUMIFS(Comparison_Lookup_ED,site_level_range_location,$C26,date_range_board,I$9),TEXT(SUMIFS(Comparison_Lookup_ED,site_level_range_location,$C26,date_range_board,I$9)/SUMIFS(All_Attendances,site_level_range_location,$C26,date_range_board,I$9),"0.0%")),""),IFERROR(IF(LEFT(Lookups!$N$5,6)="Number",SUMIFS(Comparison_Lookup_EDW,site_level_range_locationW,$C26,date_range_boardW,I$9),TEXT(SUMIFS(Comparison_Lookup_EDW,site_level_range_locationW,$C26,date_range_boardW,I$9)/SUMIFS(All_AttendancesW,site_level_range_locationW,$C26,date_range_boardW,I$9),"0.0%")),""))</f>
        <v>125</v>
      </c>
      <c r="J26" s="101">
        <f ca="1">IF(J$9&lt;=MonthDate,IFERROR(IF(LEFT(Lookups!$N$5,6)="Number",SUMIFS(Comparison_Lookup_ED,site_level_range_location,$C26,date_range_board,J$9),TEXT(SUMIFS(Comparison_Lookup_ED,site_level_range_location,$C26,date_range_board,J$9)/SUMIFS(All_Attendances,site_level_range_location,$C26,date_range_board,J$9),"0.0%")),""),IFERROR(IF(LEFT(Lookups!$N$5,6)="Number",SUMIFS(Comparison_Lookup_EDW,site_level_range_locationW,$C26,date_range_boardW,J$9),TEXT(SUMIFS(Comparison_Lookup_EDW,site_level_range_locationW,$C26,date_range_boardW,J$9)/SUMIFS(All_AttendancesW,site_level_range_locationW,$C26,date_range_boardW,J$9),"0.0%")),""))</f>
        <v>121</v>
      </c>
      <c r="K26" s="101">
        <f ca="1">IF(K$9&lt;=MonthDate,IFERROR(IF(LEFT(Lookups!$N$5,6)="Number",SUMIFS(Comparison_Lookup_ED,site_level_range_location,$C26,date_range_board,K$9),TEXT(SUMIFS(Comparison_Lookup_ED,site_level_range_location,$C26,date_range_board,K$9)/SUMIFS(All_Attendances,site_level_range_location,$C26,date_range_board,K$9),"0.0%")),""),IFERROR(IF(LEFT(Lookups!$N$5,6)="Number",SUMIFS(Comparison_Lookup_EDW,site_level_range_locationW,$C26,date_range_boardW,K$9),TEXT(SUMIFS(Comparison_Lookup_EDW,site_level_range_locationW,$C26,date_range_boardW,K$9)/SUMIFS(All_AttendancesW,site_level_range_locationW,$C26,date_range_boardW,K$9),"0.0%")),""))</f>
        <v>143</v>
      </c>
      <c r="L26" s="252">
        <f ca="1">IF(L$9&lt;=MonthDate,IFERROR(IF(LEFT(Lookups!$N$5,6)="Number",SUMIFS(Comparison_Lookup_ED,site_level_range_location,$C26,date_range_board,L$9),TEXT(SUMIFS(Comparison_Lookup_ED,site_level_range_location,$C26,date_range_board,L$9)/SUMIFS(All_Attendances,site_level_range_location,$C26,date_range_board,L$9),"0.0%")),""),IFERROR(IF(LEFT(Lookups!$N$5,6)="Number",SUMIFS(Comparison_Lookup_EDW,site_level_range_locationW,$C26,date_range_boardW,L$9),TEXT(SUMIFS(Comparison_Lookup_EDW,site_level_range_locationW,$C26,date_range_boardW,L$9)/SUMIFS(All_AttendancesW,site_level_range_locationW,$C26,date_range_boardW,L$9),"0.0%")),""))</f>
        <v>137</v>
      </c>
      <c r="M26" s="243">
        <f ca="1">IF(M$9&lt;=MonthDate,IFERROR(IF(LEFT(Lookups!$N$5,6)="Number",SUMIFS(Comparison_Lookup_ED,site_level_range_location,$C26,date_range_board,M$9),TEXT(SUMIFS(Comparison_Lookup_ED,site_level_range_location,$C26,date_range_board,M$9)/SUMIFS(All_Attendances,site_level_range_location,$C26,date_range_board,M$9),"0.0%")),""),IFERROR(IF(LEFT(Lookups!$N$5,6)="Number",SUMIFS(Comparison_Lookup_EDW,site_level_range_locationW,$C26,date_range_boardW,M$9),TEXT(SUMIFS(Comparison_Lookup_EDW,site_level_range_locationW,$C26,date_range_boardW,M$9)/SUMIFS(All_AttendancesW,site_level_range_locationW,$C26,date_range_boardW,M$9),"0.0%")),""))</f>
        <v>147</v>
      </c>
      <c r="N26" s="175">
        <f ca="1">IF(N$9&lt;=MonthDate,IFERROR(IF(LEFT(Lookups!$N$5,6)="Number",SUMIFS(Comparison_Lookup_ED,site_level_range_location,$C26,date_range_board,N$9),TEXT(SUMIFS(Comparison_Lookup_ED,site_level_range_location,$C26,date_range_board,N$9)/SUMIFS(All_Attendances,site_level_range_location,$C26,date_range_board,N$9),"0.0%")),""),IFERROR(IF(LEFT(Lookups!$N$5,6)="Number",SUMIFS(Comparison_Lookup_EDW,site_level_range_locationW,$C26,date_range_boardW,N$9),TEXT(SUMIFS(Comparison_Lookup_EDW,site_level_range_locationW,$C26,date_range_boardW,N$9)/SUMIFS(All_AttendancesW,site_level_range_locationW,$C26,date_range_boardW,N$9),"0.0%")),""))</f>
        <v>128</v>
      </c>
      <c r="O26" s="175">
        <f ca="1">IF(O$9&lt;=MonthDate,IFERROR(IF(LEFT(Lookups!$N$5,6)="Number",SUMIFS(Comparison_Lookup_ED,site_level_range_location,$C26,date_range_board,O$9),TEXT(SUMIFS(Comparison_Lookup_ED,site_level_range_location,$C26,date_range_board,O$9)/SUMIFS(All_Attendances,site_level_range_location,$C26,date_range_board,O$9),"0.0%")),""),IFERROR(IF(LEFT(Lookups!$N$5,6)="Number",SUMIFS(Comparison_Lookup_EDW,site_level_range_locationW,$C26,date_range_boardW,O$9),TEXT(SUMIFS(Comparison_Lookup_EDW,site_level_range_locationW,$C26,date_range_boardW,O$9)/SUMIFS(All_AttendancesW,site_level_range_locationW,$C26,date_range_boardW,O$9),"0.0%")),""))</f>
        <v>136</v>
      </c>
    </row>
    <row r="27" spans="2:15" ht="15" customHeight="1">
      <c r="B27" s="60" t="s">
        <v>129</v>
      </c>
      <c r="C27" s="60" t="s">
        <v>44</v>
      </c>
      <c r="D27" s="90">
        <f ca="1">IF(D$9&lt;=MonthDate,IFERROR(IF(LEFT(Lookups!$N$5,6)="Number",SUMIFS(Comparison_Lookup_ED,site_level_range_location,$C27,date_range_board,D$9),TEXT(SUMIFS(Comparison_Lookup_ED,site_level_range_location,$C27,date_range_board,D$9)/SUMIFS(All_Attendances,site_level_range_location,$C27,date_range_board,D$9),"0.0%")),""),IFERROR(IF(LEFT(Lookups!$N$5,6)="Number",SUMIFS(Comparison_Lookup_EDW,site_level_range_locationW,$C27,date_range_boardW,D$9),TEXT(SUMIFS(Comparison_Lookup_EDW,site_level_range_locationW,$C27,date_range_boardW,D$9)/SUMIFS(All_AttendancesW,site_level_range_locationW,$C27,date_range_boardW,D$9),"0.0%")),""))</f>
        <v>173</v>
      </c>
      <c r="E27" s="101">
        <f ca="1">IF(E$9&lt;=MonthDate,IFERROR(IF(LEFT(Lookups!$N$5,6)="Number",SUMIFS(Comparison_Lookup_ED,site_level_range_location,$C27,date_range_board,E$9),TEXT(SUMIFS(Comparison_Lookup_ED,site_level_range_location,$C27,date_range_board,E$9)/SUMIFS(All_Attendances,site_level_range_location,$C27,date_range_board,E$9),"0.0%")),""),IFERROR(IF(LEFT(Lookups!$N$5,6)="Number",SUMIFS(Comparison_Lookup_EDW,site_level_range_locationW,$C27,date_range_boardW,E$9),TEXT(SUMIFS(Comparison_Lookup_EDW,site_level_range_locationW,$C27,date_range_boardW,E$9)/SUMIFS(All_AttendancesW,site_level_range_locationW,$C27,date_range_boardW,E$9),"0.0%")),""))</f>
        <v>129</v>
      </c>
      <c r="F27" s="101">
        <f ca="1">IF(F$9&lt;=MonthDate,IFERROR(IF(LEFT(Lookups!$N$5,6)="Number",SUMIFS(Comparison_Lookup_ED,site_level_range_location,$C27,date_range_board,F$9),TEXT(SUMIFS(Comparison_Lookup_ED,site_level_range_location,$C27,date_range_board,F$9)/SUMIFS(All_Attendances,site_level_range_location,$C27,date_range_board,F$9),"0.0%")),""),IFERROR(IF(LEFT(Lookups!$N$5,6)="Number",SUMIFS(Comparison_Lookup_EDW,site_level_range_locationW,$C27,date_range_boardW,F$9),TEXT(SUMIFS(Comparison_Lookup_EDW,site_level_range_locationW,$C27,date_range_boardW,F$9)/SUMIFS(All_AttendancesW,site_level_range_locationW,$C27,date_range_boardW,F$9),"0.0%")),""))</f>
        <v>130</v>
      </c>
      <c r="G27" s="101">
        <f ca="1">IF(G$9&lt;=MonthDate,IFERROR(IF(LEFT(Lookups!$N$5,6)="Number",SUMIFS(Comparison_Lookup_ED,site_level_range_location,$C27,date_range_board,G$9),TEXT(SUMIFS(Comparison_Lookup_ED,site_level_range_location,$C27,date_range_board,G$9)/SUMIFS(All_Attendances,site_level_range_location,$C27,date_range_board,G$9),"0.0%")),""),IFERROR(IF(LEFT(Lookups!$N$5,6)="Number",SUMIFS(Comparison_Lookup_EDW,site_level_range_locationW,$C27,date_range_boardW,G$9),TEXT(SUMIFS(Comparison_Lookup_EDW,site_level_range_locationW,$C27,date_range_boardW,G$9)/SUMIFS(All_AttendancesW,site_level_range_locationW,$C27,date_range_boardW,G$9),"0.0%")),""))</f>
        <v>184</v>
      </c>
      <c r="H27" s="101">
        <f ca="1">IF(H$9&lt;=MonthDate,IFERROR(IF(LEFT(Lookups!$N$5,6)="Number",SUMIFS(Comparison_Lookup_ED,site_level_range_location,$C27,date_range_board,H$9),TEXT(SUMIFS(Comparison_Lookup_ED,site_level_range_location,$C27,date_range_board,H$9)/SUMIFS(All_Attendances,site_level_range_location,$C27,date_range_board,H$9),"0.0%")),""),IFERROR(IF(LEFT(Lookups!$N$5,6)="Number",SUMIFS(Comparison_Lookup_EDW,site_level_range_locationW,$C27,date_range_boardW,H$9),TEXT(SUMIFS(Comparison_Lookup_EDW,site_level_range_locationW,$C27,date_range_boardW,H$9)/SUMIFS(All_AttendancesW,site_level_range_locationW,$C27,date_range_boardW,H$9),"0.0%")),""))</f>
        <v>157</v>
      </c>
      <c r="I27" s="101">
        <f ca="1">IF(I$9&lt;=MonthDate,IFERROR(IF(LEFT(Lookups!$N$5,6)="Number",SUMIFS(Comparison_Lookup_ED,site_level_range_location,$C27,date_range_board,I$9),TEXT(SUMIFS(Comparison_Lookup_ED,site_level_range_location,$C27,date_range_board,I$9)/SUMIFS(All_Attendances,site_level_range_location,$C27,date_range_board,I$9),"0.0%")),""),IFERROR(IF(LEFT(Lookups!$N$5,6)="Number",SUMIFS(Comparison_Lookup_EDW,site_level_range_locationW,$C27,date_range_boardW,I$9),TEXT(SUMIFS(Comparison_Lookup_EDW,site_level_range_locationW,$C27,date_range_boardW,I$9)/SUMIFS(All_AttendancesW,site_level_range_locationW,$C27,date_range_boardW,I$9),"0.0%")),""))</f>
        <v>138</v>
      </c>
      <c r="J27" s="101">
        <f ca="1">IF(J$9&lt;=MonthDate,IFERROR(IF(LEFT(Lookups!$N$5,6)="Number",SUMIFS(Comparison_Lookup_ED,site_level_range_location,$C27,date_range_board,J$9),TEXT(SUMIFS(Comparison_Lookup_ED,site_level_range_location,$C27,date_range_board,J$9)/SUMIFS(All_Attendances,site_level_range_location,$C27,date_range_board,J$9),"0.0%")),""),IFERROR(IF(LEFT(Lookups!$N$5,6)="Number",SUMIFS(Comparison_Lookup_EDW,site_level_range_locationW,$C27,date_range_boardW,J$9),TEXT(SUMIFS(Comparison_Lookup_EDW,site_level_range_locationW,$C27,date_range_boardW,J$9)/SUMIFS(All_AttendancesW,site_level_range_locationW,$C27,date_range_boardW,J$9),"0.0%")),""))</f>
        <v>178</v>
      </c>
      <c r="K27" s="101">
        <f ca="1">IF(K$9&lt;=MonthDate,IFERROR(IF(LEFT(Lookups!$N$5,6)="Number",SUMIFS(Comparison_Lookup_ED,site_level_range_location,$C27,date_range_board,K$9),TEXT(SUMIFS(Comparison_Lookup_ED,site_level_range_location,$C27,date_range_board,K$9)/SUMIFS(All_Attendances,site_level_range_location,$C27,date_range_board,K$9),"0.0%")),""),IFERROR(IF(LEFT(Lookups!$N$5,6)="Number",SUMIFS(Comparison_Lookup_EDW,site_level_range_locationW,$C27,date_range_boardW,K$9),TEXT(SUMIFS(Comparison_Lookup_EDW,site_level_range_locationW,$C27,date_range_boardW,K$9)/SUMIFS(All_AttendancesW,site_level_range_locationW,$C27,date_range_boardW,K$9),"0.0%")),""))</f>
        <v>129</v>
      </c>
      <c r="L27" s="252">
        <f ca="1">IF(L$9&lt;=MonthDate,IFERROR(IF(LEFT(Lookups!$N$5,6)="Number",SUMIFS(Comparison_Lookup_ED,site_level_range_location,$C27,date_range_board,L$9),TEXT(SUMIFS(Comparison_Lookup_ED,site_level_range_location,$C27,date_range_board,L$9)/SUMIFS(All_Attendances,site_level_range_location,$C27,date_range_board,L$9),"0.0%")),""),IFERROR(IF(LEFT(Lookups!$N$5,6)="Number",SUMIFS(Comparison_Lookup_EDW,site_level_range_locationW,$C27,date_range_boardW,L$9),TEXT(SUMIFS(Comparison_Lookup_EDW,site_level_range_locationW,$C27,date_range_boardW,L$9)/SUMIFS(All_AttendancesW,site_level_range_locationW,$C27,date_range_boardW,L$9),"0.0%")),""))</f>
        <v>141</v>
      </c>
      <c r="M27" s="243">
        <f ca="1">IF(M$9&lt;=MonthDate,IFERROR(IF(LEFT(Lookups!$N$5,6)="Number",SUMIFS(Comparison_Lookup_ED,site_level_range_location,$C27,date_range_board,M$9),TEXT(SUMIFS(Comparison_Lookup_ED,site_level_range_location,$C27,date_range_board,M$9)/SUMIFS(All_Attendances,site_level_range_location,$C27,date_range_board,M$9),"0.0%")),""),IFERROR(IF(LEFT(Lookups!$N$5,6)="Number",SUMIFS(Comparison_Lookup_EDW,site_level_range_locationW,$C27,date_range_boardW,M$9),TEXT(SUMIFS(Comparison_Lookup_EDW,site_level_range_locationW,$C27,date_range_boardW,M$9)/SUMIFS(All_AttendancesW,site_level_range_locationW,$C27,date_range_boardW,M$9),"0.0%")),""))</f>
        <v>129</v>
      </c>
      <c r="N27" s="175">
        <f ca="1">IF(N$9&lt;=MonthDate,IFERROR(IF(LEFT(Lookups!$N$5,6)="Number",SUMIFS(Comparison_Lookup_ED,site_level_range_location,$C27,date_range_board,N$9),TEXT(SUMIFS(Comparison_Lookup_ED,site_level_range_location,$C27,date_range_board,N$9)/SUMIFS(All_Attendances,site_level_range_location,$C27,date_range_board,N$9),"0.0%")),""),IFERROR(IF(LEFT(Lookups!$N$5,6)="Number",SUMIFS(Comparison_Lookup_EDW,site_level_range_locationW,$C27,date_range_boardW,N$9),TEXT(SUMIFS(Comparison_Lookup_EDW,site_level_range_locationW,$C27,date_range_boardW,N$9)/SUMIFS(All_AttendancesW,site_level_range_locationW,$C27,date_range_boardW,N$9),"0.0%")),""))</f>
        <v>134</v>
      </c>
      <c r="O27" s="175">
        <f ca="1">IF(O$9&lt;=MonthDate,IFERROR(IF(LEFT(Lookups!$N$5,6)="Number",SUMIFS(Comparison_Lookup_ED,site_level_range_location,$C27,date_range_board,O$9),TEXT(SUMIFS(Comparison_Lookup_ED,site_level_range_location,$C27,date_range_board,O$9)/SUMIFS(All_Attendances,site_level_range_location,$C27,date_range_board,O$9),"0.0%")),""),IFERROR(IF(LEFT(Lookups!$N$5,6)="Number",SUMIFS(Comparison_Lookup_EDW,site_level_range_locationW,$C27,date_range_boardW,O$9),TEXT(SUMIFS(Comparison_Lookup_EDW,site_level_range_locationW,$C27,date_range_boardW,O$9)/SUMIFS(All_AttendancesW,site_level_range_locationW,$C27,date_range_boardW,O$9),"0.0%")),""))</f>
        <v>150</v>
      </c>
    </row>
    <row r="28" spans="2:15" ht="15" customHeight="1">
      <c r="B28" s="60" t="s">
        <v>129</v>
      </c>
      <c r="C28" s="60" t="s">
        <v>45</v>
      </c>
      <c r="D28" s="90">
        <f ca="1">IF(D$9&lt;=MonthDate,IFERROR(IF(LEFT(Lookups!$N$5,6)="Number",SUMIFS(Comparison_Lookup_ED,site_level_range_location,$C28,date_range_board,D$9),TEXT(SUMIFS(Comparison_Lookup_ED,site_level_range_location,$C28,date_range_board,D$9)/SUMIFS(All_Attendances,site_level_range_location,$C28,date_range_board,D$9),"0.0%")),""),IFERROR(IF(LEFT(Lookups!$N$5,6)="Number",SUMIFS(Comparison_Lookup_EDW,site_level_range_locationW,$C28,date_range_boardW,D$9),TEXT(SUMIFS(Comparison_Lookup_EDW,site_level_range_locationW,$C28,date_range_boardW,D$9)/SUMIFS(All_AttendancesW,site_level_range_locationW,$C28,date_range_boardW,D$9),"0.0%")),""))</f>
        <v>647</v>
      </c>
      <c r="E28" s="101">
        <f ca="1">IF(E$9&lt;=MonthDate,IFERROR(IF(LEFT(Lookups!$N$5,6)="Number",SUMIFS(Comparison_Lookup_ED,site_level_range_location,$C28,date_range_board,E$9),TEXT(SUMIFS(Comparison_Lookup_ED,site_level_range_location,$C28,date_range_board,E$9)/SUMIFS(All_Attendances,site_level_range_location,$C28,date_range_board,E$9),"0.0%")),""),IFERROR(IF(LEFT(Lookups!$N$5,6)="Number",SUMIFS(Comparison_Lookup_EDW,site_level_range_locationW,$C28,date_range_boardW,E$9),TEXT(SUMIFS(Comparison_Lookup_EDW,site_level_range_locationW,$C28,date_range_boardW,E$9)/SUMIFS(All_AttendancesW,site_level_range_locationW,$C28,date_range_boardW,E$9),"0.0%")),""))</f>
        <v>563</v>
      </c>
      <c r="F28" s="101">
        <f ca="1">IF(F$9&lt;=MonthDate,IFERROR(IF(LEFT(Lookups!$N$5,6)="Number",SUMIFS(Comparison_Lookup_ED,site_level_range_location,$C28,date_range_board,F$9),TEXT(SUMIFS(Comparison_Lookup_ED,site_level_range_location,$C28,date_range_board,F$9)/SUMIFS(All_Attendances,site_level_range_location,$C28,date_range_board,F$9),"0.0%")),""),IFERROR(IF(LEFT(Lookups!$N$5,6)="Number",SUMIFS(Comparison_Lookup_EDW,site_level_range_locationW,$C28,date_range_boardW,F$9),TEXT(SUMIFS(Comparison_Lookup_EDW,site_level_range_locationW,$C28,date_range_boardW,F$9)/SUMIFS(All_AttendancesW,site_level_range_locationW,$C28,date_range_boardW,F$9),"0.0%")),""))</f>
        <v>548</v>
      </c>
      <c r="G28" s="101">
        <f ca="1">IF(G$9&lt;=MonthDate,IFERROR(IF(LEFT(Lookups!$N$5,6)="Number",SUMIFS(Comparison_Lookup_ED,site_level_range_location,$C28,date_range_board,G$9),TEXT(SUMIFS(Comparison_Lookup_ED,site_level_range_location,$C28,date_range_board,G$9)/SUMIFS(All_Attendances,site_level_range_location,$C28,date_range_board,G$9),"0.0%")),""),IFERROR(IF(LEFT(Lookups!$N$5,6)="Number",SUMIFS(Comparison_Lookup_EDW,site_level_range_locationW,$C28,date_range_boardW,G$9),TEXT(SUMIFS(Comparison_Lookup_EDW,site_level_range_locationW,$C28,date_range_boardW,G$9)/SUMIFS(All_AttendancesW,site_level_range_locationW,$C28,date_range_boardW,G$9),"0.0%")),""))</f>
        <v>619</v>
      </c>
      <c r="H28" s="101">
        <f ca="1">IF(H$9&lt;=MonthDate,IFERROR(IF(LEFT(Lookups!$N$5,6)="Number",SUMIFS(Comparison_Lookup_ED,site_level_range_location,$C28,date_range_board,H$9),TEXT(SUMIFS(Comparison_Lookup_ED,site_level_range_location,$C28,date_range_board,H$9)/SUMIFS(All_Attendances,site_level_range_location,$C28,date_range_board,H$9),"0.0%")),""),IFERROR(IF(LEFT(Lookups!$N$5,6)="Number",SUMIFS(Comparison_Lookup_EDW,site_level_range_locationW,$C28,date_range_boardW,H$9),TEXT(SUMIFS(Comparison_Lookup_EDW,site_level_range_locationW,$C28,date_range_boardW,H$9)/SUMIFS(All_AttendancesW,site_level_range_locationW,$C28,date_range_boardW,H$9),"0.0%")),""))</f>
        <v>550</v>
      </c>
      <c r="I28" s="101">
        <f ca="1">IF(I$9&lt;=MonthDate,IFERROR(IF(LEFT(Lookups!$N$5,6)="Number",SUMIFS(Comparison_Lookup_ED,site_level_range_location,$C28,date_range_board,I$9),TEXT(SUMIFS(Comparison_Lookup_ED,site_level_range_location,$C28,date_range_board,I$9)/SUMIFS(All_Attendances,site_level_range_location,$C28,date_range_board,I$9),"0.0%")),""),IFERROR(IF(LEFT(Lookups!$N$5,6)="Number",SUMIFS(Comparison_Lookup_EDW,site_level_range_locationW,$C28,date_range_boardW,I$9),TEXT(SUMIFS(Comparison_Lookup_EDW,site_level_range_locationW,$C28,date_range_boardW,I$9)/SUMIFS(All_AttendancesW,site_level_range_locationW,$C28,date_range_boardW,I$9),"0.0%")),""))</f>
        <v>565</v>
      </c>
      <c r="J28" s="101">
        <f ca="1">IF(J$9&lt;=MonthDate,IFERROR(IF(LEFT(Lookups!$N$5,6)="Number",SUMIFS(Comparison_Lookup_ED,site_level_range_location,$C28,date_range_board,J$9),TEXT(SUMIFS(Comparison_Lookup_ED,site_level_range_location,$C28,date_range_board,J$9)/SUMIFS(All_Attendances,site_level_range_location,$C28,date_range_board,J$9),"0.0%")),""),IFERROR(IF(LEFT(Lookups!$N$5,6)="Number",SUMIFS(Comparison_Lookup_EDW,site_level_range_locationW,$C28,date_range_boardW,J$9),TEXT(SUMIFS(Comparison_Lookup_EDW,site_level_range_locationW,$C28,date_range_boardW,J$9)/SUMIFS(All_AttendancesW,site_level_range_locationW,$C28,date_range_boardW,J$9),"0.0%")),""))</f>
        <v>611</v>
      </c>
      <c r="K28" s="101">
        <f ca="1">IF(K$9&lt;=MonthDate,IFERROR(IF(LEFT(Lookups!$N$5,6)="Number",SUMIFS(Comparison_Lookup_ED,site_level_range_location,$C28,date_range_board,K$9),TEXT(SUMIFS(Comparison_Lookup_ED,site_level_range_location,$C28,date_range_board,K$9)/SUMIFS(All_Attendances,site_level_range_location,$C28,date_range_board,K$9),"0.0%")),""),IFERROR(IF(LEFT(Lookups!$N$5,6)="Number",SUMIFS(Comparison_Lookup_EDW,site_level_range_locationW,$C28,date_range_boardW,K$9),TEXT(SUMIFS(Comparison_Lookup_EDW,site_level_range_locationW,$C28,date_range_boardW,K$9)/SUMIFS(All_AttendancesW,site_level_range_locationW,$C28,date_range_boardW,K$9),"0.0%")),""))</f>
        <v>586</v>
      </c>
      <c r="L28" s="252">
        <f ca="1">IF(L$9&lt;=MonthDate,IFERROR(IF(LEFT(Lookups!$N$5,6)="Number",SUMIFS(Comparison_Lookup_ED,site_level_range_location,$C28,date_range_board,L$9),TEXT(SUMIFS(Comparison_Lookup_ED,site_level_range_location,$C28,date_range_board,L$9)/SUMIFS(All_Attendances,site_level_range_location,$C28,date_range_board,L$9),"0.0%")),""),IFERROR(IF(LEFT(Lookups!$N$5,6)="Number",SUMIFS(Comparison_Lookup_EDW,site_level_range_locationW,$C28,date_range_boardW,L$9),TEXT(SUMIFS(Comparison_Lookup_EDW,site_level_range_locationW,$C28,date_range_boardW,L$9)/SUMIFS(All_AttendancesW,site_level_range_locationW,$C28,date_range_boardW,L$9),"0.0%")),""))</f>
        <v>647</v>
      </c>
      <c r="M28" s="243">
        <f ca="1">IF(M$9&lt;=MonthDate,IFERROR(IF(LEFT(Lookups!$N$5,6)="Number",SUMIFS(Comparison_Lookup_ED,site_level_range_location,$C28,date_range_board,M$9),TEXT(SUMIFS(Comparison_Lookup_ED,site_level_range_location,$C28,date_range_board,M$9)/SUMIFS(All_Attendances,site_level_range_location,$C28,date_range_board,M$9),"0.0%")),""),IFERROR(IF(LEFT(Lookups!$N$5,6)="Number",SUMIFS(Comparison_Lookup_EDW,site_level_range_locationW,$C28,date_range_boardW,M$9),TEXT(SUMIFS(Comparison_Lookup_EDW,site_level_range_locationW,$C28,date_range_boardW,M$9)/SUMIFS(All_AttendancesW,site_level_range_locationW,$C28,date_range_boardW,M$9),"0.0%")),""))</f>
        <v>635</v>
      </c>
      <c r="N28" s="175">
        <f ca="1">IF(N$9&lt;=MonthDate,IFERROR(IF(LEFT(Lookups!$N$5,6)="Number",SUMIFS(Comparison_Lookup_ED,site_level_range_location,$C28,date_range_board,N$9),TEXT(SUMIFS(Comparison_Lookup_ED,site_level_range_location,$C28,date_range_board,N$9)/SUMIFS(All_Attendances,site_level_range_location,$C28,date_range_board,N$9),"0.0%")),""),IFERROR(IF(LEFT(Lookups!$N$5,6)="Number",SUMIFS(Comparison_Lookup_EDW,site_level_range_locationW,$C28,date_range_boardW,N$9),TEXT(SUMIFS(Comparison_Lookup_EDW,site_level_range_locationW,$C28,date_range_boardW,N$9)/SUMIFS(All_AttendancesW,site_level_range_locationW,$C28,date_range_boardW,N$9),"0.0%")),""))</f>
        <v>726</v>
      </c>
      <c r="O28" s="175">
        <f ca="1">IF(O$9&lt;=MonthDate,IFERROR(IF(LEFT(Lookups!$N$5,6)="Number",SUMIFS(Comparison_Lookup_ED,site_level_range_location,$C28,date_range_board,O$9),TEXT(SUMIFS(Comparison_Lookup_ED,site_level_range_location,$C28,date_range_board,O$9)/SUMIFS(All_Attendances,site_level_range_location,$C28,date_range_board,O$9),"0.0%")),""),IFERROR(IF(LEFT(Lookups!$N$5,6)="Number",SUMIFS(Comparison_Lookup_EDW,site_level_range_locationW,$C28,date_range_boardW,O$9),TEXT(SUMIFS(Comparison_Lookup_EDW,site_level_range_locationW,$C28,date_range_boardW,O$9)/SUMIFS(All_AttendancesW,site_level_range_locationW,$C28,date_range_boardW,O$9),"0.0%")),""))</f>
        <v>556</v>
      </c>
    </row>
    <row r="29" spans="2:15" ht="15" customHeight="1">
      <c r="B29" s="60" t="s">
        <v>73</v>
      </c>
      <c r="C29" s="60" t="s">
        <v>46</v>
      </c>
      <c r="D29" s="90">
        <f ca="1">IF(D$9&lt;=MonthDate,IFERROR(IF(LEFT(Lookups!$N$5,6)="Number",SUMIFS(Comparison_Lookup_ED,site_level_range_location,$C29,date_range_board,D$9),TEXT(SUMIFS(Comparison_Lookup_ED,site_level_range_location,$C29,date_range_board,D$9)/SUMIFS(All_Attendances,site_level_range_location,$C29,date_range_board,D$9),"0.0%")),""),IFERROR(IF(LEFT(Lookups!$N$5,6)="Number",SUMIFS(Comparison_Lookup_EDW,site_level_range_locationW,$C29,date_range_boardW,D$9),TEXT(SUMIFS(Comparison_Lookup_EDW,site_level_range_locationW,$C29,date_range_boardW,D$9)/SUMIFS(All_AttendancesW,site_level_range_locationW,$C29,date_range_boardW,D$9),"0.0%")),""))</f>
        <v>1273</v>
      </c>
      <c r="E29" s="101">
        <f ca="1">IF(E$9&lt;=MonthDate,IFERROR(IF(LEFT(Lookups!$N$5,6)="Number",SUMIFS(Comparison_Lookup_ED,site_level_range_location,$C29,date_range_board,E$9),TEXT(SUMIFS(Comparison_Lookup_ED,site_level_range_location,$C29,date_range_board,E$9)/SUMIFS(All_Attendances,site_level_range_location,$C29,date_range_board,E$9),"0.0%")),""),IFERROR(IF(LEFT(Lookups!$N$5,6)="Number",SUMIFS(Comparison_Lookup_EDW,site_level_range_locationW,$C29,date_range_boardW,E$9),TEXT(SUMIFS(Comparison_Lookup_EDW,site_level_range_locationW,$C29,date_range_boardW,E$9)/SUMIFS(All_AttendancesW,site_level_range_locationW,$C29,date_range_boardW,E$9),"0.0%")),""))</f>
        <v>1165</v>
      </c>
      <c r="F29" s="101">
        <f ca="1">IF(F$9&lt;=MonthDate,IFERROR(IF(LEFT(Lookups!$N$5,6)="Number",SUMIFS(Comparison_Lookup_ED,site_level_range_location,$C29,date_range_board,F$9),TEXT(SUMIFS(Comparison_Lookup_ED,site_level_range_location,$C29,date_range_board,F$9)/SUMIFS(All_Attendances,site_level_range_location,$C29,date_range_board,F$9),"0.0%")),""),IFERROR(IF(LEFT(Lookups!$N$5,6)="Number",SUMIFS(Comparison_Lookup_EDW,site_level_range_locationW,$C29,date_range_boardW,F$9),TEXT(SUMIFS(Comparison_Lookup_EDW,site_level_range_locationW,$C29,date_range_boardW,F$9)/SUMIFS(All_AttendancesW,site_level_range_locationW,$C29,date_range_boardW,F$9),"0.0%")),""))</f>
        <v>1138</v>
      </c>
      <c r="G29" s="101">
        <f ca="1">IF(G$9&lt;=MonthDate,IFERROR(IF(LEFT(Lookups!$N$5,6)="Number",SUMIFS(Comparison_Lookup_ED,site_level_range_location,$C29,date_range_board,G$9),TEXT(SUMIFS(Comparison_Lookup_ED,site_level_range_location,$C29,date_range_board,G$9)/SUMIFS(All_Attendances,site_level_range_location,$C29,date_range_board,G$9),"0.0%")),""),IFERROR(IF(LEFT(Lookups!$N$5,6)="Number",SUMIFS(Comparison_Lookup_EDW,site_level_range_locationW,$C29,date_range_boardW,G$9),TEXT(SUMIFS(Comparison_Lookup_EDW,site_level_range_locationW,$C29,date_range_boardW,G$9)/SUMIFS(All_AttendancesW,site_level_range_locationW,$C29,date_range_boardW,G$9),"0.0%")),""))</f>
        <v>1246</v>
      </c>
      <c r="H29" s="101">
        <f ca="1">IF(H$9&lt;=MonthDate,IFERROR(IF(LEFT(Lookups!$N$5,6)="Number",SUMIFS(Comparison_Lookup_ED,site_level_range_location,$C29,date_range_board,H$9),TEXT(SUMIFS(Comparison_Lookup_ED,site_level_range_location,$C29,date_range_board,H$9)/SUMIFS(All_Attendances,site_level_range_location,$C29,date_range_board,H$9),"0.0%")),""),IFERROR(IF(LEFT(Lookups!$N$5,6)="Number",SUMIFS(Comparison_Lookup_EDW,site_level_range_locationW,$C29,date_range_boardW,H$9),TEXT(SUMIFS(Comparison_Lookup_EDW,site_level_range_locationW,$C29,date_range_boardW,H$9)/SUMIFS(All_AttendancesW,site_level_range_locationW,$C29,date_range_boardW,H$9),"0.0%")),""))</f>
        <v>1164</v>
      </c>
      <c r="I29" s="101">
        <f ca="1">IF(I$9&lt;=MonthDate,IFERROR(IF(LEFT(Lookups!$N$5,6)="Number",SUMIFS(Comparison_Lookup_ED,site_level_range_location,$C29,date_range_board,I$9),TEXT(SUMIFS(Comparison_Lookup_ED,site_level_range_location,$C29,date_range_board,I$9)/SUMIFS(All_Attendances,site_level_range_location,$C29,date_range_board,I$9),"0.0%")),""),IFERROR(IF(LEFT(Lookups!$N$5,6)="Number",SUMIFS(Comparison_Lookup_EDW,site_level_range_locationW,$C29,date_range_boardW,I$9),TEXT(SUMIFS(Comparison_Lookup_EDW,site_level_range_locationW,$C29,date_range_boardW,I$9)/SUMIFS(All_AttendancesW,site_level_range_locationW,$C29,date_range_boardW,I$9),"0.0%")),""))</f>
        <v>1151</v>
      </c>
      <c r="J29" s="101">
        <f ca="1">IF(J$9&lt;=MonthDate,IFERROR(IF(LEFT(Lookups!$N$5,6)="Number",SUMIFS(Comparison_Lookup_ED,site_level_range_location,$C29,date_range_board,J$9),TEXT(SUMIFS(Comparison_Lookup_ED,site_level_range_location,$C29,date_range_board,J$9)/SUMIFS(All_Attendances,site_level_range_location,$C29,date_range_board,J$9),"0.0%")),""),IFERROR(IF(LEFT(Lookups!$N$5,6)="Number",SUMIFS(Comparison_Lookup_EDW,site_level_range_locationW,$C29,date_range_boardW,J$9),TEXT(SUMIFS(Comparison_Lookup_EDW,site_level_range_locationW,$C29,date_range_boardW,J$9)/SUMIFS(All_AttendancesW,site_level_range_locationW,$C29,date_range_boardW,J$9),"0.0%")),""))</f>
        <v>1136</v>
      </c>
      <c r="K29" s="101">
        <f ca="1">IF(K$9&lt;=MonthDate,IFERROR(IF(LEFT(Lookups!$N$5,6)="Number",SUMIFS(Comparison_Lookup_ED,site_level_range_location,$C29,date_range_board,K$9),TEXT(SUMIFS(Comparison_Lookup_ED,site_level_range_location,$C29,date_range_board,K$9)/SUMIFS(All_Attendances,site_level_range_location,$C29,date_range_board,K$9),"0.0%")),""),IFERROR(IF(LEFT(Lookups!$N$5,6)="Number",SUMIFS(Comparison_Lookup_EDW,site_level_range_locationW,$C29,date_range_boardW,K$9),TEXT(SUMIFS(Comparison_Lookup_EDW,site_level_range_locationW,$C29,date_range_boardW,K$9)/SUMIFS(All_AttendancesW,site_level_range_locationW,$C29,date_range_boardW,K$9),"0.0%")),""))</f>
        <v>1152</v>
      </c>
      <c r="L29" s="252">
        <f ca="1">IF(L$9&lt;=MonthDate,IFERROR(IF(LEFT(Lookups!$N$5,6)="Number",SUMIFS(Comparison_Lookup_ED,site_level_range_location,$C29,date_range_board,L$9),TEXT(SUMIFS(Comparison_Lookup_ED,site_level_range_location,$C29,date_range_board,L$9)/SUMIFS(All_Attendances,site_level_range_location,$C29,date_range_board,L$9),"0.0%")),""),IFERROR(IF(LEFT(Lookups!$N$5,6)="Number",SUMIFS(Comparison_Lookup_EDW,site_level_range_locationW,$C29,date_range_boardW,L$9),TEXT(SUMIFS(Comparison_Lookup_EDW,site_level_range_locationW,$C29,date_range_boardW,L$9)/SUMIFS(All_AttendancesW,site_level_range_locationW,$C29,date_range_boardW,L$9),"0.0%")),""))</f>
        <v>1200</v>
      </c>
      <c r="M29" s="243">
        <f ca="1">IF(M$9&lt;=MonthDate,IFERROR(IF(LEFT(Lookups!$N$5,6)="Number",SUMIFS(Comparison_Lookup_ED,site_level_range_location,$C29,date_range_board,M$9),TEXT(SUMIFS(Comparison_Lookup_ED,site_level_range_location,$C29,date_range_board,M$9)/SUMIFS(All_Attendances,site_level_range_location,$C29,date_range_board,M$9),"0.0%")),""),IFERROR(IF(LEFT(Lookups!$N$5,6)="Number",SUMIFS(Comparison_Lookup_EDW,site_level_range_locationW,$C29,date_range_boardW,M$9),TEXT(SUMIFS(Comparison_Lookup_EDW,site_level_range_locationW,$C29,date_range_boardW,M$9)/SUMIFS(All_AttendancesW,site_level_range_locationW,$C29,date_range_boardW,M$9),"0.0%")),""))</f>
        <v>1169</v>
      </c>
      <c r="N29" s="175">
        <f ca="1">IF(N$9&lt;=MonthDate,IFERROR(IF(LEFT(Lookups!$N$5,6)="Number",SUMIFS(Comparison_Lookup_ED,site_level_range_location,$C29,date_range_board,N$9),TEXT(SUMIFS(Comparison_Lookup_ED,site_level_range_location,$C29,date_range_board,N$9)/SUMIFS(All_Attendances,site_level_range_location,$C29,date_range_board,N$9),"0.0%")),""),IFERROR(IF(LEFT(Lookups!$N$5,6)="Number",SUMIFS(Comparison_Lookup_EDW,site_level_range_locationW,$C29,date_range_boardW,N$9),TEXT(SUMIFS(Comparison_Lookup_EDW,site_level_range_locationW,$C29,date_range_boardW,N$9)/SUMIFS(All_AttendancesW,site_level_range_locationW,$C29,date_range_boardW,N$9),"0.0%")),""))</f>
        <v>1223</v>
      </c>
      <c r="O29" s="175">
        <f ca="1">IF(O$9&lt;=MonthDate,IFERROR(IF(LEFT(Lookups!$N$5,6)="Number",SUMIFS(Comparison_Lookup_ED,site_level_range_location,$C29,date_range_board,O$9),TEXT(SUMIFS(Comparison_Lookup_ED,site_level_range_location,$C29,date_range_board,O$9)/SUMIFS(All_Attendances,site_level_range_location,$C29,date_range_board,O$9),"0.0%")),""),IFERROR(IF(LEFT(Lookups!$N$5,6)="Number",SUMIFS(Comparison_Lookup_EDW,site_level_range_locationW,$C29,date_range_boardW,O$9),TEXT(SUMIFS(Comparison_Lookup_EDW,site_level_range_locationW,$C29,date_range_boardW,O$9)/SUMIFS(All_AttendancesW,site_level_range_locationW,$C29,date_range_boardW,O$9),"0.0%")),""))</f>
        <v>1091</v>
      </c>
    </row>
    <row r="30" spans="2:15" ht="15" customHeight="1">
      <c r="B30" s="60" t="s">
        <v>73</v>
      </c>
      <c r="C30" s="60" t="s">
        <v>76</v>
      </c>
      <c r="D30" s="90">
        <f ca="1">IF(D$9&lt;=MonthDate,IFERROR(IF(LEFT(Lookups!$N$5,6)="Number",SUMIFS(Comparison_Lookup_ED,site_level_range_location,$C30,date_range_board,D$9),TEXT(SUMIFS(Comparison_Lookup_ED,site_level_range_location,$C30,date_range_board,D$9)/SUMIFS(All_Attendances,site_level_range_location,$C30,date_range_board,D$9),"0.0%")),""),IFERROR(IF(LEFT(Lookups!$N$5,6)="Number",SUMIFS(Comparison_Lookup_EDW,site_level_range_locationW,$C30,date_range_boardW,D$9),TEXT(SUMIFS(Comparison_Lookup_EDW,site_level_range_locationW,$C30,date_range_boardW,D$9)/SUMIFS(All_AttendancesW,site_level_range_locationW,$C30,date_range_boardW,D$9),"0.0%")),""))</f>
        <v>1333</v>
      </c>
      <c r="E30" s="101">
        <f ca="1">IF(E$9&lt;=MonthDate,IFERROR(IF(LEFT(Lookups!$N$5,6)="Number",SUMIFS(Comparison_Lookup_ED,site_level_range_location,$C30,date_range_board,E$9),TEXT(SUMIFS(Comparison_Lookup_ED,site_level_range_location,$C30,date_range_board,E$9)/SUMIFS(All_Attendances,site_level_range_location,$C30,date_range_board,E$9),"0.0%")),""),IFERROR(IF(LEFT(Lookups!$N$5,6)="Number",SUMIFS(Comparison_Lookup_EDW,site_level_range_locationW,$C30,date_range_boardW,E$9),TEXT(SUMIFS(Comparison_Lookup_EDW,site_level_range_locationW,$C30,date_range_boardW,E$9)/SUMIFS(All_AttendancesW,site_level_range_locationW,$C30,date_range_boardW,E$9),"0.0%")),""))</f>
        <v>1312</v>
      </c>
      <c r="F30" s="101">
        <f ca="1">IF(F$9&lt;=MonthDate,IFERROR(IF(LEFT(Lookups!$N$5,6)="Number",SUMIFS(Comparison_Lookup_ED,site_level_range_location,$C30,date_range_board,F$9),TEXT(SUMIFS(Comparison_Lookup_ED,site_level_range_location,$C30,date_range_board,F$9)/SUMIFS(All_Attendances,site_level_range_location,$C30,date_range_board,F$9),"0.0%")),""),IFERROR(IF(LEFT(Lookups!$N$5,6)="Number",SUMIFS(Comparison_Lookup_EDW,site_level_range_locationW,$C30,date_range_boardW,F$9),TEXT(SUMIFS(Comparison_Lookup_EDW,site_level_range_locationW,$C30,date_range_boardW,F$9)/SUMIFS(All_AttendancesW,site_level_range_locationW,$C30,date_range_boardW,F$9),"0.0%")),""))</f>
        <v>1210</v>
      </c>
      <c r="G30" s="101">
        <f ca="1">IF(G$9&lt;=MonthDate,IFERROR(IF(LEFT(Lookups!$N$5,6)="Number",SUMIFS(Comparison_Lookup_ED,site_level_range_location,$C30,date_range_board,G$9),TEXT(SUMIFS(Comparison_Lookup_ED,site_level_range_location,$C30,date_range_board,G$9)/SUMIFS(All_Attendances,site_level_range_location,$C30,date_range_board,G$9),"0.0%")),""),IFERROR(IF(LEFT(Lookups!$N$5,6)="Number",SUMIFS(Comparison_Lookup_EDW,site_level_range_locationW,$C30,date_range_boardW,G$9),TEXT(SUMIFS(Comparison_Lookup_EDW,site_level_range_locationW,$C30,date_range_boardW,G$9)/SUMIFS(All_AttendancesW,site_level_range_locationW,$C30,date_range_boardW,G$9),"0.0%")),""))</f>
        <v>1235</v>
      </c>
      <c r="H30" s="101">
        <f ca="1">IF(H$9&lt;=MonthDate,IFERROR(IF(LEFT(Lookups!$N$5,6)="Number",SUMIFS(Comparison_Lookup_ED,site_level_range_location,$C30,date_range_board,H$9),TEXT(SUMIFS(Comparison_Lookup_ED,site_level_range_location,$C30,date_range_board,H$9)/SUMIFS(All_Attendances,site_level_range_location,$C30,date_range_board,H$9),"0.0%")),""),IFERROR(IF(LEFT(Lookups!$N$5,6)="Number",SUMIFS(Comparison_Lookup_EDW,site_level_range_locationW,$C30,date_range_boardW,H$9),TEXT(SUMIFS(Comparison_Lookup_EDW,site_level_range_locationW,$C30,date_range_boardW,H$9)/SUMIFS(All_AttendancesW,site_level_range_locationW,$C30,date_range_boardW,H$9),"0.0%")),""))</f>
        <v>1259</v>
      </c>
      <c r="I30" s="101">
        <f ca="1">IF(I$9&lt;=MonthDate,IFERROR(IF(LEFT(Lookups!$N$5,6)="Number",SUMIFS(Comparison_Lookup_ED,site_level_range_location,$C30,date_range_board,I$9),TEXT(SUMIFS(Comparison_Lookup_ED,site_level_range_location,$C30,date_range_board,I$9)/SUMIFS(All_Attendances,site_level_range_location,$C30,date_range_board,I$9),"0.0%")),""),IFERROR(IF(LEFT(Lookups!$N$5,6)="Number",SUMIFS(Comparison_Lookup_EDW,site_level_range_locationW,$C30,date_range_boardW,I$9),TEXT(SUMIFS(Comparison_Lookup_EDW,site_level_range_locationW,$C30,date_range_boardW,I$9)/SUMIFS(All_AttendancesW,site_level_range_locationW,$C30,date_range_boardW,I$9),"0.0%")),""))</f>
        <v>1300</v>
      </c>
      <c r="J30" s="101">
        <f ca="1">IF(J$9&lt;=MonthDate,IFERROR(IF(LEFT(Lookups!$N$5,6)="Number",SUMIFS(Comparison_Lookup_ED,site_level_range_location,$C30,date_range_board,J$9),TEXT(SUMIFS(Comparison_Lookup_ED,site_level_range_location,$C30,date_range_board,J$9)/SUMIFS(All_Attendances,site_level_range_location,$C30,date_range_board,J$9),"0.0%")),""),IFERROR(IF(LEFT(Lookups!$N$5,6)="Number",SUMIFS(Comparison_Lookup_EDW,site_level_range_locationW,$C30,date_range_boardW,J$9),TEXT(SUMIFS(Comparison_Lookup_EDW,site_level_range_locationW,$C30,date_range_boardW,J$9)/SUMIFS(All_AttendancesW,site_level_range_locationW,$C30,date_range_boardW,J$9),"0.0%")),""))</f>
        <v>1302</v>
      </c>
      <c r="K30" s="101">
        <f ca="1">IF(K$9&lt;=MonthDate,IFERROR(IF(LEFT(Lookups!$N$5,6)="Number",SUMIFS(Comparison_Lookup_ED,site_level_range_location,$C30,date_range_board,K$9),TEXT(SUMIFS(Comparison_Lookup_ED,site_level_range_location,$C30,date_range_board,K$9)/SUMIFS(All_Attendances,site_level_range_location,$C30,date_range_board,K$9),"0.0%")),""),IFERROR(IF(LEFT(Lookups!$N$5,6)="Number",SUMIFS(Comparison_Lookup_EDW,site_level_range_locationW,$C30,date_range_boardW,K$9),TEXT(SUMIFS(Comparison_Lookup_EDW,site_level_range_locationW,$C30,date_range_boardW,K$9)/SUMIFS(All_AttendancesW,site_level_range_locationW,$C30,date_range_boardW,K$9),"0.0%")),""))</f>
        <v>1176</v>
      </c>
      <c r="L30" s="252">
        <f ca="1">IF(L$9&lt;=MonthDate,IFERROR(IF(LEFT(Lookups!$N$5,6)="Number",SUMIFS(Comparison_Lookup_ED,site_level_range_location,$C30,date_range_board,L$9),TEXT(SUMIFS(Comparison_Lookup_ED,site_level_range_location,$C30,date_range_board,L$9)/SUMIFS(All_Attendances,site_level_range_location,$C30,date_range_board,L$9),"0.0%")),""),IFERROR(IF(LEFT(Lookups!$N$5,6)="Number",SUMIFS(Comparison_Lookup_EDW,site_level_range_locationW,$C30,date_range_boardW,L$9),TEXT(SUMIFS(Comparison_Lookup_EDW,site_level_range_locationW,$C30,date_range_boardW,L$9)/SUMIFS(All_AttendancesW,site_level_range_locationW,$C30,date_range_boardW,L$9),"0.0%")),""))</f>
        <v>1293</v>
      </c>
      <c r="M30" s="243">
        <f ca="1">IF(M$9&lt;=MonthDate,IFERROR(IF(LEFT(Lookups!$N$5,6)="Number",SUMIFS(Comparison_Lookup_ED,site_level_range_location,$C30,date_range_board,M$9),TEXT(SUMIFS(Comparison_Lookup_ED,site_level_range_location,$C30,date_range_board,M$9)/SUMIFS(All_Attendances,site_level_range_location,$C30,date_range_board,M$9),"0.0%")),""),IFERROR(IF(LEFT(Lookups!$N$5,6)="Number",SUMIFS(Comparison_Lookup_EDW,site_level_range_locationW,$C30,date_range_boardW,M$9),TEXT(SUMIFS(Comparison_Lookup_EDW,site_level_range_locationW,$C30,date_range_boardW,M$9)/SUMIFS(All_AttendancesW,site_level_range_locationW,$C30,date_range_boardW,M$9),"0.0%")),""))</f>
        <v>1349</v>
      </c>
      <c r="N30" s="175">
        <f ca="1">IF(N$9&lt;=MonthDate,IFERROR(IF(LEFT(Lookups!$N$5,6)="Number",SUMIFS(Comparison_Lookup_ED,site_level_range_location,$C30,date_range_board,N$9),TEXT(SUMIFS(Comparison_Lookup_ED,site_level_range_location,$C30,date_range_board,N$9)/SUMIFS(All_Attendances,site_level_range_location,$C30,date_range_board,N$9),"0.0%")),""),IFERROR(IF(LEFT(Lookups!$N$5,6)="Number",SUMIFS(Comparison_Lookup_EDW,site_level_range_locationW,$C30,date_range_boardW,N$9),TEXT(SUMIFS(Comparison_Lookup_EDW,site_level_range_locationW,$C30,date_range_boardW,N$9)/SUMIFS(All_AttendancesW,site_level_range_locationW,$C30,date_range_boardW,N$9),"0.0%")),""))</f>
        <v>1298</v>
      </c>
      <c r="O30" s="175">
        <f ca="1">IF(O$9&lt;=MonthDate,IFERROR(IF(LEFT(Lookups!$N$5,6)="Number",SUMIFS(Comparison_Lookup_ED,site_level_range_location,$C30,date_range_board,O$9),TEXT(SUMIFS(Comparison_Lookup_ED,site_level_range_location,$C30,date_range_board,O$9)/SUMIFS(All_Attendances,site_level_range_location,$C30,date_range_board,O$9),"0.0%")),""),IFERROR(IF(LEFT(Lookups!$N$5,6)="Number",SUMIFS(Comparison_Lookup_EDW,site_level_range_locationW,$C30,date_range_boardW,O$9),TEXT(SUMIFS(Comparison_Lookup_EDW,site_level_range_locationW,$C30,date_range_boardW,O$9)/SUMIFS(All_AttendancesW,site_level_range_locationW,$C30,date_range_boardW,O$9),"0.0%")),""))</f>
        <v>1179</v>
      </c>
    </row>
    <row r="31" spans="2:15" ht="15" customHeight="1">
      <c r="B31" s="60" t="s">
        <v>73</v>
      </c>
      <c r="C31" s="60" t="s">
        <v>47</v>
      </c>
      <c r="D31" s="90">
        <f ca="1">IF(D$9&lt;=MonthDate,IFERROR(IF(LEFT(Lookups!$N$5,6)="Number",SUMIFS(Comparison_Lookup_ED,site_level_range_location,$C31,date_range_board,D$9),TEXT(SUMIFS(Comparison_Lookup_ED,site_level_range_location,$C31,date_range_board,D$9)/SUMIFS(All_Attendances,site_level_range_location,$C31,date_range_board,D$9),"0.0%")),""),IFERROR(IF(LEFT(Lookups!$N$5,6)="Number",SUMIFS(Comparison_Lookup_EDW,site_level_range_locationW,$C31,date_range_boardW,D$9),TEXT(SUMIFS(Comparison_Lookup_EDW,site_level_range_locationW,$C31,date_range_boardW,D$9)/SUMIFS(All_AttendancesW,site_level_range_locationW,$C31,date_range_boardW,D$9),"0.0%")),""))</f>
        <v>1285</v>
      </c>
      <c r="E31" s="101">
        <f ca="1">IF(E$9&lt;=MonthDate,IFERROR(IF(LEFT(Lookups!$N$5,6)="Number",SUMIFS(Comparison_Lookup_ED,site_level_range_location,$C31,date_range_board,E$9),TEXT(SUMIFS(Comparison_Lookup_ED,site_level_range_location,$C31,date_range_board,E$9)/SUMIFS(All_Attendances,site_level_range_location,$C31,date_range_board,E$9),"0.0%")),""),IFERROR(IF(LEFT(Lookups!$N$5,6)="Number",SUMIFS(Comparison_Lookup_EDW,site_level_range_locationW,$C31,date_range_boardW,E$9),TEXT(SUMIFS(Comparison_Lookup_EDW,site_level_range_locationW,$C31,date_range_boardW,E$9)/SUMIFS(All_AttendancesW,site_level_range_locationW,$C31,date_range_boardW,E$9),"0.0%")),""))</f>
        <v>1271</v>
      </c>
      <c r="F31" s="101">
        <f ca="1">IF(F$9&lt;=MonthDate,IFERROR(IF(LEFT(Lookups!$N$5,6)="Number",SUMIFS(Comparison_Lookup_ED,site_level_range_location,$C31,date_range_board,F$9),TEXT(SUMIFS(Comparison_Lookup_ED,site_level_range_location,$C31,date_range_board,F$9)/SUMIFS(All_Attendances,site_level_range_location,$C31,date_range_board,F$9),"0.0%")),""),IFERROR(IF(LEFT(Lookups!$N$5,6)="Number",SUMIFS(Comparison_Lookup_EDW,site_level_range_locationW,$C31,date_range_boardW,F$9),TEXT(SUMIFS(Comparison_Lookup_EDW,site_level_range_locationW,$C31,date_range_boardW,F$9)/SUMIFS(All_AttendancesW,site_level_range_locationW,$C31,date_range_boardW,F$9),"0.0%")),""))</f>
        <v>1187</v>
      </c>
      <c r="G31" s="101">
        <f ca="1">IF(G$9&lt;=MonthDate,IFERROR(IF(LEFT(Lookups!$N$5,6)="Number",SUMIFS(Comparison_Lookup_ED,site_level_range_location,$C31,date_range_board,G$9),TEXT(SUMIFS(Comparison_Lookup_ED,site_level_range_location,$C31,date_range_board,G$9)/SUMIFS(All_Attendances,site_level_range_location,$C31,date_range_board,G$9),"0.0%")),""),IFERROR(IF(LEFT(Lookups!$N$5,6)="Number",SUMIFS(Comparison_Lookup_EDW,site_level_range_locationW,$C31,date_range_boardW,G$9),TEXT(SUMIFS(Comparison_Lookup_EDW,site_level_range_locationW,$C31,date_range_boardW,G$9)/SUMIFS(All_AttendancesW,site_level_range_locationW,$C31,date_range_boardW,G$9),"0.0%")),""))</f>
        <v>1264</v>
      </c>
      <c r="H31" s="101">
        <f ca="1">IF(H$9&lt;=MonthDate,IFERROR(IF(LEFT(Lookups!$N$5,6)="Number",SUMIFS(Comparison_Lookup_ED,site_level_range_location,$C31,date_range_board,H$9),TEXT(SUMIFS(Comparison_Lookup_ED,site_level_range_location,$C31,date_range_board,H$9)/SUMIFS(All_Attendances,site_level_range_location,$C31,date_range_board,H$9),"0.0%")),""),IFERROR(IF(LEFT(Lookups!$N$5,6)="Number",SUMIFS(Comparison_Lookup_EDW,site_level_range_locationW,$C31,date_range_boardW,H$9),TEXT(SUMIFS(Comparison_Lookup_EDW,site_level_range_locationW,$C31,date_range_boardW,H$9)/SUMIFS(All_AttendancesW,site_level_range_locationW,$C31,date_range_boardW,H$9),"0.0%")),""))</f>
        <v>1232</v>
      </c>
      <c r="I31" s="101">
        <f ca="1">IF(I$9&lt;=MonthDate,IFERROR(IF(LEFT(Lookups!$N$5,6)="Number",SUMIFS(Comparison_Lookup_ED,site_level_range_location,$C31,date_range_board,I$9),TEXT(SUMIFS(Comparison_Lookup_ED,site_level_range_location,$C31,date_range_board,I$9)/SUMIFS(All_Attendances,site_level_range_location,$C31,date_range_board,I$9),"0.0%")),""),IFERROR(IF(LEFT(Lookups!$N$5,6)="Number",SUMIFS(Comparison_Lookup_EDW,site_level_range_locationW,$C31,date_range_boardW,I$9),TEXT(SUMIFS(Comparison_Lookup_EDW,site_level_range_locationW,$C31,date_range_boardW,I$9)/SUMIFS(All_AttendancesW,site_level_range_locationW,$C31,date_range_boardW,I$9),"0.0%")),""))</f>
        <v>1274</v>
      </c>
      <c r="J31" s="101">
        <f ca="1">IF(J$9&lt;=MonthDate,IFERROR(IF(LEFT(Lookups!$N$5,6)="Number",SUMIFS(Comparison_Lookup_ED,site_level_range_location,$C31,date_range_board,J$9),TEXT(SUMIFS(Comparison_Lookup_ED,site_level_range_location,$C31,date_range_board,J$9)/SUMIFS(All_Attendances,site_level_range_location,$C31,date_range_board,J$9),"0.0%")),""),IFERROR(IF(LEFT(Lookups!$N$5,6)="Number",SUMIFS(Comparison_Lookup_EDW,site_level_range_locationW,$C31,date_range_boardW,J$9),TEXT(SUMIFS(Comparison_Lookup_EDW,site_level_range_locationW,$C31,date_range_boardW,J$9)/SUMIFS(All_AttendancesW,site_level_range_locationW,$C31,date_range_boardW,J$9),"0.0%")),""))</f>
        <v>1274</v>
      </c>
      <c r="K31" s="101">
        <f ca="1">IF(K$9&lt;=MonthDate,IFERROR(IF(LEFT(Lookups!$N$5,6)="Number",SUMIFS(Comparison_Lookup_ED,site_level_range_location,$C31,date_range_board,K$9),TEXT(SUMIFS(Comparison_Lookup_ED,site_level_range_location,$C31,date_range_board,K$9)/SUMIFS(All_Attendances,site_level_range_location,$C31,date_range_board,K$9),"0.0%")),""),IFERROR(IF(LEFT(Lookups!$N$5,6)="Number",SUMIFS(Comparison_Lookup_EDW,site_level_range_locationW,$C31,date_range_boardW,K$9),TEXT(SUMIFS(Comparison_Lookup_EDW,site_level_range_locationW,$C31,date_range_boardW,K$9)/SUMIFS(All_AttendancesW,site_level_range_locationW,$C31,date_range_boardW,K$9),"0.0%")),""))</f>
        <v>1223</v>
      </c>
      <c r="L31" s="252">
        <f ca="1">IF(L$9&lt;=MonthDate,IFERROR(IF(LEFT(Lookups!$N$5,6)="Number",SUMIFS(Comparison_Lookup_ED,site_level_range_location,$C31,date_range_board,L$9),TEXT(SUMIFS(Comparison_Lookup_ED,site_level_range_location,$C31,date_range_board,L$9)/SUMIFS(All_Attendances,site_level_range_location,$C31,date_range_board,L$9),"0.0%")),""),IFERROR(IF(LEFT(Lookups!$N$5,6)="Number",SUMIFS(Comparison_Lookup_EDW,site_level_range_locationW,$C31,date_range_boardW,L$9),TEXT(SUMIFS(Comparison_Lookup_EDW,site_level_range_locationW,$C31,date_range_boardW,L$9)/SUMIFS(All_AttendancesW,site_level_range_locationW,$C31,date_range_boardW,L$9),"0.0%")),""))</f>
        <v>1217</v>
      </c>
      <c r="M31" s="243">
        <f ca="1">IF(M$9&lt;=MonthDate,IFERROR(IF(LEFT(Lookups!$N$5,6)="Number",SUMIFS(Comparison_Lookup_ED,site_level_range_location,$C31,date_range_board,M$9),TEXT(SUMIFS(Comparison_Lookup_ED,site_level_range_location,$C31,date_range_board,M$9)/SUMIFS(All_Attendances,site_level_range_location,$C31,date_range_board,M$9),"0.0%")),""),IFERROR(IF(LEFT(Lookups!$N$5,6)="Number",SUMIFS(Comparison_Lookup_EDW,site_level_range_locationW,$C31,date_range_boardW,M$9),TEXT(SUMIFS(Comparison_Lookup_EDW,site_level_range_locationW,$C31,date_range_boardW,M$9)/SUMIFS(All_AttendancesW,site_level_range_locationW,$C31,date_range_boardW,M$9),"0.0%")),""))</f>
        <v>1241</v>
      </c>
      <c r="N31" s="175">
        <f ca="1">IF(N$9&lt;=MonthDate,IFERROR(IF(LEFT(Lookups!$N$5,6)="Number",SUMIFS(Comparison_Lookup_ED,site_level_range_location,$C31,date_range_board,N$9),TEXT(SUMIFS(Comparison_Lookup_ED,site_level_range_location,$C31,date_range_board,N$9)/SUMIFS(All_Attendances,site_level_range_location,$C31,date_range_board,N$9),"0.0%")),""),IFERROR(IF(LEFT(Lookups!$N$5,6)="Number",SUMIFS(Comparison_Lookup_EDW,site_level_range_locationW,$C31,date_range_boardW,N$9),TEXT(SUMIFS(Comparison_Lookup_EDW,site_level_range_locationW,$C31,date_range_boardW,N$9)/SUMIFS(All_AttendancesW,site_level_range_locationW,$C31,date_range_boardW,N$9),"0.0%")),""))</f>
        <v>1201</v>
      </c>
      <c r="O31" s="175">
        <f ca="1">IF(O$9&lt;=MonthDate,IFERROR(IF(LEFT(Lookups!$N$5,6)="Number",SUMIFS(Comparison_Lookup_ED,site_level_range_location,$C31,date_range_board,O$9),TEXT(SUMIFS(Comparison_Lookup_ED,site_level_range_location,$C31,date_range_board,O$9)/SUMIFS(All_Attendances,site_level_range_location,$C31,date_range_board,O$9),"0.0%")),""),IFERROR(IF(LEFT(Lookups!$N$5,6)="Number",SUMIFS(Comparison_Lookup_EDW,site_level_range_locationW,$C31,date_range_boardW,O$9),TEXT(SUMIFS(Comparison_Lookup_EDW,site_level_range_locationW,$C31,date_range_boardW,O$9)/SUMIFS(All_AttendancesW,site_level_range_locationW,$C31,date_range_boardW,O$9),"0.0%")),""))</f>
        <v>1099</v>
      </c>
    </row>
    <row r="32" spans="2:15" ht="15" customHeight="1">
      <c r="B32" s="60" t="s">
        <v>123</v>
      </c>
      <c r="C32" s="60" t="s">
        <v>77</v>
      </c>
      <c r="D32" s="90">
        <f ca="1">IF(D$9&lt;=MonthDate,IFERROR(IF(LEFT(Lookups!$N$5,6)="Number",SUMIFS(Comparison_Lookup_ED,site_level_range_location,$C32,date_range_board,D$9),TEXT(SUMIFS(Comparison_Lookup_ED,site_level_range_location,$C32,date_range_board,D$9)/SUMIFS(All_Attendances,site_level_range_location,$C32,date_range_board,D$9),"0.0%")),""),IFERROR(IF(LEFT(Lookups!$N$5,6)="Number",SUMIFS(Comparison_Lookup_EDW,site_level_range_locationW,$C32,date_range_boardW,D$9),TEXT(SUMIFS(Comparison_Lookup_EDW,site_level_range_locationW,$C32,date_range_boardW,D$9)/SUMIFS(All_AttendancesW,site_level_range_locationW,$C32,date_range_boardW,D$9),"0.0%")),""))</f>
        <v>972</v>
      </c>
      <c r="E32" s="101">
        <f ca="1">IF(E$9&lt;=MonthDate,IFERROR(IF(LEFT(Lookups!$N$5,6)="Number",SUMIFS(Comparison_Lookup_ED,site_level_range_location,$C32,date_range_board,E$9),TEXT(SUMIFS(Comparison_Lookup_ED,site_level_range_location,$C32,date_range_board,E$9)/SUMIFS(All_Attendances,site_level_range_location,$C32,date_range_board,E$9),"0.0%")),""),IFERROR(IF(LEFT(Lookups!$N$5,6)="Number",SUMIFS(Comparison_Lookup_EDW,site_level_range_locationW,$C32,date_range_boardW,E$9),TEXT(SUMIFS(Comparison_Lookup_EDW,site_level_range_locationW,$C32,date_range_boardW,E$9)/SUMIFS(All_AttendancesW,site_level_range_locationW,$C32,date_range_boardW,E$9),"0.0%")),""))</f>
        <v>981</v>
      </c>
      <c r="F32" s="101">
        <f ca="1">IF(F$9&lt;=MonthDate,IFERROR(IF(LEFT(Lookups!$N$5,6)="Number",SUMIFS(Comparison_Lookup_ED,site_level_range_location,$C32,date_range_board,F$9),TEXT(SUMIFS(Comparison_Lookup_ED,site_level_range_location,$C32,date_range_board,F$9)/SUMIFS(All_Attendances,site_level_range_location,$C32,date_range_board,F$9),"0.0%")),""),IFERROR(IF(LEFT(Lookups!$N$5,6)="Number",SUMIFS(Comparison_Lookup_EDW,site_level_range_locationW,$C32,date_range_boardW,F$9),TEXT(SUMIFS(Comparison_Lookup_EDW,site_level_range_locationW,$C32,date_range_boardW,F$9)/SUMIFS(All_AttendancesW,site_level_range_locationW,$C32,date_range_boardW,F$9),"0.0%")),""))</f>
        <v>833</v>
      </c>
      <c r="G32" s="101">
        <f ca="1">IF(G$9&lt;=MonthDate,IFERROR(IF(LEFT(Lookups!$N$5,6)="Number",SUMIFS(Comparison_Lookup_ED,site_level_range_location,$C32,date_range_board,G$9),TEXT(SUMIFS(Comparison_Lookup_ED,site_level_range_location,$C32,date_range_board,G$9)/SUMIFS(All_Attendances,site_level_range_location,$C32,date_range_board,G$9),"0.0%")),""),IFERROR(IF(LEFT(Lookups!$N$5,6)="Number",SUMIFS(Comparison_Lookup_EDW,site_level_range_locationW,$C32,date_range_boardW,G$9),TEXT(SUMIFS(Comparison_Lookup_EDW,site_level_range_locationW,$C32,date_range_boardW,G$9)/SUMIFS(All_AttendancesW,site_level_range_locationW,$C32,date_range_boardW,G$9),"0.0%")),""))</f>
        <v>964</v>
      </c>
      <c r="H32" s="101">
        <f ca="1">IF(H$9&lt;=MonthDate,IFERROR(IF(LEFT(Lookups!$N$5,6)="Number",SUMIFS(Comparison_Lookup_ED,site_level_range_location,$C32,date_range_board,H$9),TEXT(SUMIFS(Comparison_Lookup_ED,site_level_range_location,$C32,date_range_board,H$9)/SUMIFS(All_Attendances,site_level_range_location,$C32,date_range_board,H$9),"0.0%")),""),IFERROR(IF(LEFT(Lookups!$N$5,6)="Number",SUMIFS(Comparison_Lookup_EDW,site_level_range_locationW,$C32,date_range_boardW,H$9),TEXT(SUMIFS(Comparison_Lookup_EDW,site_level_range_locationW,$C32,date_range_boardW,H$9)/SUMIFS(All_AttendancesW,site_level_range_locationW,$C32,date_range_boardW,H$9),"0.0%")),""))</f>
        <v>978</v>
      </c>
      <c r="I32" s="101">
        <f ca="1">IF(I$9&lt;=MonthDate,IFERROR(IF(LEFT(Lookups!$N$5,6)="Number",SUMIFS(Comparison_Lookup_ED,site_level_range_location,$C32,date_range_board,I$9),TEXT(SUMIFS(Comparison_Lookup_ED,site_level_range_location,$C32,date_range_board,I$9)/SUMIFS(All_Attendances,site_level_range_location,$C32,date_range_board,I$9),"0.0%")),""),IFERROR(IF(LEFT(Lookups!$N$5,6)="Number",SUMIFS(Comparison_Lookup_EDW,site_level_range_locationW,$C32,date_range_boardW,I$9),TEXT(SUMIFS(Comparison_Lookup_EDW,site_level_range_locationW,$C32,date_range_boardW,I$9)/SUMIFS(All_AttendancesW,site_level_range_locationW,$C32,date_range_boardW,I$9),"0.0%")),""))</f>
        <v>1055</v>
      </c>
      <c r="J32" s="101">
        <f ca="1">IF(J$9&lt;=MonthDate,IFERROR(IF(LEFT(Lookups!$N$5,6)="Number",SUMIFS(Comparison_Lookup_ED,site_level_range_location,$C32,date_range_board,J$9),TEXT(SUMIFS(Comparison_Lookup_ED,site_level_range_location,$C32,date_range_board,J$9)/SUMIFS(All_Attendances,site_level_range_location,$C32,date_range_board,J$9),"0.0%")),""),IFERROR(IF(LEFT(Lookups!$N$5,6)="Number",SUMIFS(Comparison_Lookup_EDW,site_level_range_locationW,$C32,date_range_boardW,J$9),TEXT(SUMIFS(Comparison_Lookup_EDW,site_level_range_locationW,$C32,date_range_boardW,J$9)/SUMIFS(All_AttendancesW,site_level_range_locationW,$C32,date_range_boardW,J$9),"0.0%")),""))</f>
        <v>1122</v>
      </c>
      <c r="K32" s="101">
        <f ca="1">IF(K$9&lt;=MonthDate,IFERROR(IF(LEFT(Lookups!$N$5,6)="Number",SUMIFS(Comparison_Lookup_ED,site_level_range_location,$C32,date_range_board,K$9),TEXT(SUMIFS(Comparison_Lookup_ED,site_level_range_location,$C32,date_range_board,K$9)/SUMIFS(All_Attendances,site_level_range_location,$C32,date_range_board,K$9),"0.0%")),""),IFERROR(IF(LEFT(Lookups!$N$5,6)="Number",SUMIFS(Comparison_Lookup_EDW,site_level_range_locationW,$C32,date_range_boardW,K$9),TEXT(SUMIFS(Comparison_Lookup_EDW,site_level_range_locationW,$C32,date_range_boardW,K$9)/SUMIFS(All_AttendancesW,site_level_range_locationW,$C32,date_range_boardW,K$9),"0.0%")),""))</f>
        <v>1040</v>
      </c>
      <c r="L32" s="252">
        <f ca="1">IF(L$9&lt;=MonthDate,IFERROR(IF(LEFT(Lookups!$N$5,6)="Number",SUMIFS(Comparison_Lookup_ED,site_level_range_location,$C32,date_range_board,L$9),TEXT(SUMIFS(Comparison_Lookup_ED,site_level_range_location,$C32,date_range_board,L$9)/SUMIFS(All_Attendances,site_level_range_location,$C32,date_range_board,L$9),"0.0%")),""),IFERROR(IF(LEFT(Lookups!$N$5,6)="Number",SUMIFS(Comparison_Lookup_EDW,site_level_range_locationW,$C32,date_range_boardW,L$9),TEXT(SUMIFS(Comparison_Lookup_EDW,site_level_range_locationW,$C32,date_range_boardW,L$9)/SUMIFS(All_AttendancesW,site_level_range_locationW,$C32,date_range_boardW,L$9),"0.0%")),""))</f>
        <v>1044</v>
      </c>
      <c r="M32" s="243">
        <f ca="1">IF(M$9&lt;=MonthDate,IFERROR(IF(LEFT(Lookups!$N$5,6)="Number",SUMIFS(Comparison_Lookup_ED,site_level_range_location,$C32,date_range_board,M$9),TEXT(SUMIFS(Comparison_Lookup_ED,site_level_range_location,$C32,date_range_board,M$9)/SUMIFS(All_Attendances,site_level_range_location,$C32,date_range_board,M$9),"0.0%")),""),IFERROR(IF(LEFT(Lookups!$N$5,6)="Number",SUMIFS(Comparison_Lookup_EDW,site_level_range_locationW,$C32,date_range_boardW,M$9),TEXT(SUMIFS(Comparison_Lookup_EDW,site_level_range_locationW,$C32,date_range_boardW,M$9)/SUMIFS(All_AttendancesW,site_level_range_locationW,$C32,date_range_boardW,M$9),"0.0%")),""))</f>
        <v>1081</v>
      </c>
      <c r="N32" s="175">
        <f ca="1">IF(N$9&lt;=MonthDate,IFERROR(IF(LEFT(Lookups!$N$5,6)="Number",SUMIFS(Comparison_Lookup_ED,site_level_range_location,$C32,date_range_board,N$9),TEXT(SUMIFS(Comparison_Lookup_ED,site_level_range_location,$C32,date_range_board,N$9)/SUMIFS(All_Attendances,site_level_range_location,$C32,date_range_board,N$9),"0.0%")),""),IFERROR(IF(LEFT(Lookups!$N$5,6)="Number",SUMIFS(Comparison_Lookup_EDW,site_level_range_locationW,$C32,date_range_boardW,N$9),TEXT(SUMIFS(Comparison_Lookup_EDW,site_level_range_locationW,$C32,date_range_boardW,N$9)/SUMIFS(All_AttendancesW,site_level_range_locationW,$C32,date_range_boardW,N$9),"0.0%")),""))</f>
        <v>969</v>
      </c>
      <c r="O32" s="175">
        <f ca="1">IF(O$9&lt;=MonthDate,IFERROR(IF(LEFT(Lookups!$N$5,6)="Number",SUMIFS(Comparison_Lookup_ED,site_level_range_location,$C32,date_range_board,O$9),TEXT(SUMIFS(Comparison_Lookup_ED,site_level_range_location,$C32,date_range_board,O$9)/SUMIFS(All_Attendances,site_level_range_location,$C32,date_range_board,O$9),"0.0%")),""),IFERROR(IF(LEFT(Lookups!$N$5,6)="Number",SUMIFS(Comparison_Lookup_EDW,site_level_range_locationW,$C32,date_range_boardW,O$9),TEXT(SUMIFS(Comparison_Lookup_EDW,site_level_range_locationW,$C32,date_range_boardW,O$9)/SUMIFS(All_AttendancesW,site_level_range_locationW,$C32,date_range_boardW,O$9),"0.0%")),""))</f>
        <v>859</v>
      </c>
    </row>
    <row r="33" spans="2:15" ht="15" customHeight="1">
      <c r="B33" s="60" t="s">
        <v>123</v>
      </c>
      <c r="C33" s="60" t="s">
        <v>48</v>
      </c>
      <c r="D33" s="90">
        <f ca="1">IF(D$9&lt;=MonthDate,IFERROR(IF(LEFT(Lookups!$N$5,6)="Number",SUMIFS(Comparison_Lookup_ED,site_level_range_location,$C33,date_range_board,D$9),TEXT(SUMIFS(Comparison_Lookup_ED,site_level_range_location,$C33,date_range_board,D$9)/SUMIFS(All_Attendances,site_level_range_location,$C33,date_range_board,D$9),"0.0%")),""),IFERROR(IF(LEFT(Lookups!$N$5,6)="Number",SUMIFS(Comparison_Lookup_EDW,site_level_range_locationW,$C33,date_range_boardW,D$9),TEXT(SUMIFS(Comparison_Lookup_EDW,site_level_range_locationW,$C33,date_range_boardW,D$9)/SUMIFS(All_AttendancesW,site_level_range_locationW,$C33,date_range_boardW,D$9),"0.0%")),""))</f>
        <v>2308</v>
      </c>
      <c r="E33" s="101">
        <f ca="1">IF(E$9&lt;=MonthDate,IFERROR(IF(LEFT(Lookups!$N$5,6)="Number",SUMIFS(Comparison_Lookup_ED,site_level_range_location,$C33,date_range_board,E$9),TEXT(SUMIFS(Comparison_Lookup_ED,site_level_range_location,$C33,date_range_board,E$9)/SUMIFS(All_Attendances,site_level_range_location,$C33,date_range_board,E$9),"0.0%")),""),IFERROR(IF(LEFT(Lookups!$N$5,6)="Number",SUMIFS(Comparison_Lookup_EDW,site_level_range_locationW,$C33,date_range_boardW,E$9),TEXT(SUMIFS(Comparison_Lookup_EDW,site_level_range_locationW,$C33,date_range_boardW,E$9)/SUMIFS(All_AttendancesW,site_level_range_locationW,$C33,date_range_boardW,E$9),"0.0%")),""))</f>
        <v>2256</v>
      </c>
      <c r="F33" s="101">
        <f ca="1">IF(F$9&lt;=MonthDate,IFERROR(IF(LEFT(Lookups!$N$5,6)="Number",SUMIFS(Comparison_Lookup_ED,site_level_range_location,$C33,date_range_board,F$9),TEXT(SUMIFS(Comparison_Lookup_ED,site_level_range_location,$C33,date_range_board,F$9)/SUMIFS(All_Attendances,site_level_range_location,$C33,date_range_board,F$9),"0.0%")),""),IFERROR(IF(LEFT(Lookups!$N$5,6)="Number",SUMIFS(Comparison_Lookup_EDW,site_level_range_locationW,$C33,date_range_boardW,F$9),TEXT(SUMIFS(Comparison_Lookup_EDW,site_level_range_locationW,$C33,date_range_boardW,F$9)/SUMIFS(All_AttendancesW,site_level_range_locationW,$C33,date_range_boardW,F$9),"0.0%")),""))</f>
        <v>2165</v>
      </c>
      <c r="G33" s="101">
        <f ca="1">IF(G$9&lt;=MonthDate,IFERROR(IF(LEFT(Lookups!$N$5,6)="Number",SUMIFS(Comparison_Lookup_ED,site_level_range_location,$C33,date_range_board,G$9),TEXT(SUMIFS(Comparison_Lookup_ED,site_level_range_location,$C33,date_range_board,G$9)/SUMIFS(All_Attendances,site_level_range_location,$C33,date_range_board,G$9),"0.0%")),""),IFERROR(IF(LEFT(Lookups!$N$5,6)="Number",SUMIFS(Comparison_Lookup_EDW,site_level_range_locationW,$C33,date_range_boardW,G$9),TEXT(SUMIFS(Comparison_Lookup_EDW,site_level_range_locationW,$C33,date_range_boardW,G$9)/SUMIFS(All_AttendancesW,site_level_range_locationW,$C33,date_range_boardW,G$9),"0.0%")),""))</f>
        <v>2380</v>
      </c>
      <c r="H33" s="101">
        <f ca="1">IF(H$9&lt;=MonthDate,IFERROR(IF(LEFT(Lookups!$N$5,6)="Number",SUMIFS(Comparison_Lookup_ED,site_level_range_location,$C33,date_range_board,H$9),TEXT(SUMIFS(Comparison_Lookup_ED,site_level_range_location,$C33,date_range_board,H$9)/SUMIFS(All_Attendances,site_level_range_location,$C33,date_range_board,H$9),"0.0%")),""),IFERROR(IF(LEFT(Lookups!$N$5,6)="Number",SUMIFS(Comparison_Lookup_EDW,site_level_range_locationW,$C33,date_range_boardW,H$9),TEXT(SUMIFS(Comparison_Lookup_EDW,site_level_range_locationW,$C33,date_range_boardW,H$9)/SUMIFS(All_AttendancesW,site_level_range_locationW,$C33,date_range_boardW,H$9),"0.0%")),""))</f>
        <v>2261</v>
      </c>
      <c r="I33" s="101">
        <f ca="1">IF(I$9&lt;=MonthDate,IFERROR(IF(LEFT(Lookups!$N$5,6)="Number",SUMIFS(Comparison_Lookup_ED,site_level_range_location,$C33,date_range_board,I$9),TEXT(SUMIFS(Comparison_Lookup_ED,site_level_range_location,$C33,date_range_board,I$9)/SUMIFS(All_Attendances,site_level_range_location,$C33,date_range_board,I$9),"0.0%")),""),IFERROR(IF(LEFT(Lookups!$N$5,6)="Number",SUMIFS(Comparison_Lookup_EDW,site_level_range_locationW,$C33,date_range_boardW,I$9),TEXT(SUMIFS(Comparison_Lookup_EDW,site_level_range_locationW,$C33,date_range_boardW,I$9)/SUMIFS(All_AttendancesW,site_level_range_locationW,$C33,date_range_boardW,I$9),"0.0%")),""))</f>
        <v>2282</v>
      </c>
      <c r="J33" s="101">
        <f ca="1">IF(J$9&lt;=MonthDate,IFERROR(IF(LEFT(Lookups!$N$5,6)="Number",SUMIFS(Comparison_Lookup_ED,site_level_range_location,$C33,date_range_board,J$9),TEXT(SUMIFS(Comparison_Lookup_ED,site_level_range_location,$C33,date_range_board,J$9)/SUMIFS(All_Attendances,site_level_range_location,$C33,date_range_board,J$9),"0.0%")),""),IFERROR(IF(LEFT(Lookups!$N$5,6)="Number",SUMIFS(Comparison_Lookup_EDW,site_level_range_locationW,$C33,date_range_boardW,J$9),TEXT(SUMIFS(Comparison_Lookup_EDW,site_level_range_locationW,$C33,date_range_boardW,J$9)/SUMIFS(All_AttendancesW,site_level_range_locationW,$C33,date_range_boardW,J$9),"0.0%")),""))</f>
        <v>2237</v>
      </c>
      <c r="K33" s="101">
        <f ca="1">IF(K$9&lt;=MonthDate,IFERROR(IF(LEFT(Lookups!$N$5,6)="Number",SUMIFS(Comparison_Lookup_ED,site_level_range_location,$C33,date_range_board,K$9),TEXT(SUMIFS(Comparison_Lookup_ED,site_level_range_location,$C33,date_range_board,K$9)/SUMIFS(All_Attendances,site_level_range_location,$C33,date_range_board,K$9),"0.0%")),""),IFERROR(IF(LEFT(Lookups!$N$5,6)="Number",SUMIFS(Comparison_Lookup_EDW,site_level_range_locationW,$C33,date_range_boardW,K$9),TEXT(SUMIFS(Comparison_Lookup_EDW,site_level_range_locationW,$C33,date_range_boardW,K$9)/SUMIFS(All_AttendancesW,site_level_range_locationW,$C33,date_range_boardW,K$9),"0.0%")),""))</f>
        <v>2124</v>
      </c>
      <c r="L33" s="252">
        <f ca="1">IF(L$9&lt;=MonthDate,IFERROR(IF(LEFT(Lookups!$N$5,6)="Number",SUMIFS(Comparison_Lookup_ED,site_level_range_location,$C33,date_range_board,L$9),TEXT(SUMIFS(Comparison_Lookup_ED,site_level_range_location,$C33,date_range_board,L$9)/SUMIFS(All_Attendances,site_level_range_location,$C33,date_range_board,L$9),"0.0%")),""),IFERROR(IF(LEFT(Lookups!$N$5,6)="Number",SUMIFS(Comparison_Lookup_EDW,site_level_range_locationW,$C33,date_range_boardW,L$9),TEXT(SUMIFS(Comparison_Lookup_EDW,site_level_range_locationW,$C33,date_range_boardW,L$9)/SUMIFS(All_AttendancesW,site_level_range_locationW,$C33,date_range_boardW,L$9),"0.0%")),""))</f>
        <v>2279</v>
      </c>
      <c r="M33" s="243">
        <f ca="1">IF(M$9&lt;=MonthDate,IFERROR(IF(LEFT(Lookups!$N$5,6)="Number",SUMIFS(Comparison_Lookup_ED,site_level_range_location,$C33,date_range_board,M$9),TEXT(SUMIFS(Comparison_Lookup_ED,site_level_range_location,$C33,date_range_board,M$9)/SUMIFS(All_Attendances,site_level_range_location,$C33,date_range_board,M$9),"0.0%")),""),IFERROR(IF(LEFT(Lookups!$N$5,6)="Number",SUMIFS(Comparison_Lookup_EDW,site_level_range_locationW,$C33,date_range_boardW,M$9),TEXT(SUMIFS(Comparison_Lookup_EDW,site_level_range_locationW,$C33,date_range_boardW,M$9)/SUMIFS(All_AttendancesW,site_level_range_locationW,$C33,date_range_boardW,M$9),"0.0%")),""))</f>
        <v>2206</v>
      </c>
      <c r="N33" s="175">
        <f ca="1">IF(N$9&lt;=MonthDate,IFERROR(IF(LEFT(Lookups!$N$5,6)="Number",SUMIFS(Comparison_Lookup_ED,site_level_range_location,$C33,date_range_board,N$9),TEXT(SUMIFS(Comparison_Lookup_ED,site_level_range_location,$C33,date_range_board,N$9)/SUMIFS(All_Attendances,site_level_range_location,$C33,date_range_board,N$9),"0.0%")),""),IFERROR(IF(LEFT(Lookups!$N$5,6)="Number",SUMIFS(Comparison_Lookup_EDW,site_level_range_locationW,$C33,date_range_boardW,N$9),TEXT(SUMIFS(Comparison_Lookup_EDW,site_level_range_locationW,$C33,date_range_boardW,N$9)/SUMIFS(All_AttendancesW,site_level_range_locationW,$C33,date_range_boardW,N$9),"0.0%")),""))</f>
        <v>2228</v>
      </c>
      <c r="O33" s="175">
        <f ca="1">IF(O$9&lt;=MonthDate,IFERROR(IF(LEFT(Lookups!$N$5,6)="Number",SUMIFS(Comparison_Lookup_ED,site_level_range_location,$C33,date_range_board,O$9),TEXT(SUMIFS(Comparison_Lookup_ED,site_level_range_location,$C33,date_range_board,O$9)/SUMIFS(All_Attendances,site_level_range_location,$C33,date_range_board,O$9),"0.0%")),""),IFERROR(IF(LEFT(Lookups!$N$5,6)="Number",SUMIFS(Comparison_Lookup_EDW,site_level_range_locationW,$C33,date_range_boardW,O$9),TEXT(SUMIFS(Comparison_Lookup_EDW,site_level_range_locationW,$C33,date_range_boardW,O$9)/SUMIFS(All_AttendancesW,site_level_range_locationW,$C33,date_range_boardW,O$9),"0.0%")),""))</f>
        <v>1881</v>
      </c>
    </row>
    <row r="34" spans="2:15" ht="15" customHeight="1">
      <c r="B34" s="60" t="s">
        <v>123</v>
      </c>
      <c r="C34" s="60" t="s">
        <v>49</v>
      </c>
      <c r="D34" s="90">
        <f ca="1">IF(D$9&lt;=MonthDate,IFERROR(IF(LEFT(Lookups!$N$5,6)="Number",SUMIFS(Comparison_Lookup_ED,site_level_range_location,$C34,date_range_board,D$9),TEXT(SUMIFS(Comparison_Lookup_ED,site_level_range_location,$C34,date_range_board,D$9)/SUMIFS(All_Attendances,site_level_range_location,$C34,date_range_board,D$9),"0.0%")),""),IFERROR(IF(LEFT(Lookups!$N$5,6)="Number",SUMIFS(Comparison_Lookup_EDW,site_level_range_locationW,$C34,date_range_boardW,D$9),TEXT(SUMIFS(Comparison_Lookup_EDW,site_level_range_locationW,$C34,date_range_boardW,D$9)/SUMIFS(All_AttendancesW,site_level_range_locationW,$C34,date_range_boardW,D$9),"0.0%")),""))</f>
        <v>1115</v>
      </c>
      <c r="E34" s="101">
        <f ca="1">IF(E$9&lt;=MonthDate,IFERROR(IF(LEFT(Lookups!$N$5,6)="Number",SUMIFS(Comparison_Lookup_ED,site_level_range_location,$C34,date_range_board,E$9),TEXT(SUMIFS(Comparison_Lookup_ED,site_level_range_location,$C34,date_range_board,E$9)/SUMIFS(All_Attendances,site_level_range_location,$C34,date_range_board,E$9),"0.0%")),""),IFERROR(IF(LEFT(Lookups!$N$5,6)="Number",SUMIFS(Comparison_Lookup_EDW,site_level_range_locationW,$C34,date_range_boardW,E$9),TEXT(SUMIFS(Comparison_Lookup_EDW,site_level_range_locationW,$C34,date_range_boardW,E$9)/SUMIFS(All_AttendancesW,site_level_range_locationW,$C34,date_range_boardW,E$9),"0.0%")),""))</f>
        <v>1020</v>
      </c>
      <c r="F34" s="101">
        <f ca="1">IF(F$9&lt;=MonthDate,IFERROR(IF(LEFT(Lookups!$N$5,6)="Number",SUMIFS(Comparison_Lookup_ED,site_level_range_location,$C34,date_range_board,F$9),TEXT(SUMIFS(Comparison_Lookup_ED,site_level_range_location,$C34,date_range_board,F$9)/SUMIFS(All_Attendances,site_level_range_location,$C34,date_range_board,F$9),"0.0%")),""),IFERROR(IF(LEFT(Lookups!$N$5,6)="Number",SUMIFS(Comparison_Lookup_EDW,site_level_range_locationW,$C34,date_range_boardW,F$9),TEXT(SUMIFS(Comparison_Lookup_EDW,site_level_range_locationW,$C34,date_range_boardW,F$9)/SUMIFS(All_AttendancesW,site_level_range_locationW,$C34,date_range_boardW,F$9),"0.0%")),""))</f>
        <v>998</v>
      </c>
      <c r="G34" s="101">
        <f ca="1">IF(G$9&lt;=MonthDate,IFERROR(IF(LEFT(Lookups!$N$5,6)="Number",SUMIFS(Comparison_Lookup_ED,site_level_range_location,$C34,date_range_board,G$9),TEXT(SUMIFS(Comparison_Lookup_ED,site_level_range_location,$C34,date_range_board,G$9)/SUMIFS(All_Attendances,site_level_range_location,$C34,date_range_board,G$9),"0.0%")),""),IFERROR(IF(LEFT(Lookups!$N$5,6)="Number",SUMIFS(Comparison_Lookup_EDW,site_level_range_locationW,$C34,date_range_boardW,G$9),TEXT(SUMIFS(Comparison_Lookup_EDW,site_level_range_locationW,$C34,date_range_boardW,G$9)/SUMIFS(All_AttendancesW,site_level_range_locationW,$C34,date_range_boardW,G$9),"0.0%")),""))</f>
        <v>1020</v>
      </c>
      <c r="H34" s="101">
        <f ca="1">IF(H$9&lt;=MonthDate,IFERROR(IF(LEFT(Lookups!$N$5,6)="Number",SUMIFS(Comparison_Lookup_ED,site_level_range_location,$C34,date_range_board,H$9),TEXT(SUMIFS(Comparison_Lookup_ED,site_level_range_location,$C34,date_range_board,H$9)/SUMIFS(All_Attendances,site_level_range_location,$C34,date_range_board,H$9),"0.0%")),""),IFERROR(IF(LEFT(Lookups!$N$5,6)="Number",SUMIFS(Comparison_Lookup_EDW,site_level_range_locationW,$C34,date_range_boardW,H$9),TEXT(SUMIFS(Comparison_Lookup_EDW,site_level_range_locationW,$C34,date_range_boardW,H$9)/SUMIFS(All_AttendancesW,site_level_range_locationW,$C34,date_range_boardW,H$9),"0.0%")),""))</f>
        <v>1093</v>
      </c>
      <c r="I34" s="101">
        <f ca="1">IF(I$9&lt;=MonthDate,IFERROR(IF(LEFT(Lookups!$N$5,6)="Number",SUMIFS(Comparison_Lookup_ED,site_level_range_location,$C34,date_range_board,I$9),TEXT(SUMIFS(Comparison_Lookup_ED,site_level_range_location,$C34,date_range_board,I$9)/SUMIFS(All_Attendances,site_level_range_location,$C34,date_range_board,I$9),"0.0%")),""),IFERROR(IF(LEFT(Lookups!$N$5,6)="Number",SUMIFS(Comparison_Lookup_EDW,site_level_range_locationW,$C34,date_range_boardW,I$9),TEXT(SUMIFS(Comparison_Lookup_EDW,site_level_range_locationW,$C34,date_range_boardW,I$9)/SUMIFS(All_AttendancesW,site_level_range_locationW,$C34,date_range_boardW,I$9),"0.0%")),""))</f>
        <v>1029</v>
      </c>
      <c r="J34" s="101">
        <f ca="1">IF(J$9&lt;=MonthDate,IFERROR(IF(LEFT(Lookups!$N$5,6)="Number",SUMIFS(Comparison_Lookup_ED,site_level_range_location,$C34,date_range_board,J$9),TEXT(SUMIFS(Comparison_Lookup_ED,site_level_range_location,$C34,date_range_board,J$9)/SUMIFS(All_Attendances,site_level_range_location,$C34,date_range_board,J$9),"0.0%")),""),IFERROR(IF(LEFT(Lookups!$N$5,6)="Number",SUMIFS(Comparison_Lookup_EDW,site_level_range_locationW,$C34,date_range_boardW,J$9),TEXT(SUMIFS(Comparison_Lookup_EDW,site_level_range_locationW,$C34,date_range_boardW,J$9)/SUMIFS(All_AttendancesW,site_level_range_locationW,$C34,date_range_boardW,J$9),"0.0%")),""))</f>
        <v>1003</v>
      </c>
      <c r="K34" s="101">
        <f ca="1">IF(K$9&lt;=MonthDate,IFERROR(IF(LEFT(Lookups!$N$5,6)="Number",SUMIFS(Comparison_Lookup_ED,site_level_range_location,$C34,date_range_board,K$9),TEXT(SUMIFS(Comparison_Lookup_ED,site_level_range_location,$C34,date_range_board,K$9)/SUMIFS(All_Attendances,site_level_range_location,$C34,date_range_board,K$9),"0.0%")),""),IFERROR(IF(LEFT(Lookups!$N$5,6)="Number",SUMIFS(Comparison_Lookup_EDW,site_level_range_locationW,$C34,date_range_boardW,K$9),TEXT(SUMIFS(Comparison_Lookup_EDW,site_level_range_locationW,$C34,date_range_boardW,K$9)/SUMIFS(All_AttendancesW,site_level_range_locationW,$C34,date_range_boardW,K$9),"0.0%")),""))</f>
        <v>992</v>
      </c>
      <c r="L34" s="252">
        <f ca="1">IF(L$9&lt;=MonthDate,IFERROR(IF(LEFT(Lookups!$N$5,6)="Number",SUMIFS(Comparison_Lookup_ED,site_level_range_location,$C34,date_range_board,L$9),TEXT(SUMIFS(Comparison_Lookup_ED,site_level_range_location,$C34,date_range_board,L$9)/SUMIFS(All_Attendances,site_level_range_location,$C34,date_range_board,L$9),"0.0%")),""),IFERROR(IF(LEFT(Lookups!$N$5,6)="Number",SUMIFS(Comparison_Lookup_EDW,site_level_range_locationW,$C34,date_range_boardW,L$9),TEXT(SUMIFS(Comparison_Lookup_EDW,site_level_range_locationW,$C34,date_range_boardW,L$9)/SUMIFS(All_AttendancesW,site_level_range_locationW,$C34,date_range_boardW,L$9),"0.0%")),""))</f>
        <v>1028</v>
      </c>
      <c r="M34" s="243">
        <f ca="1">IF(M$9&lt;=MonthDate,IFERROR(IF(LEFT(Lookups!$N$5,6)="Number",SUMIFS(Comparison_Lookup_ED,site_level_range_location,$C34,date_range_board,M$9),TEXT(SUMIFS(Comparison_Lookup_ED,site_level_range_location,$C34,date_range_board,M$9)/SUMIFS(All_Attendances,site_level_range_location,$C34,date_range_board,M$9),"0.0%")),""),IFERROR(IF(LEFT(Lookups!$N$5,6)="Number",SUMIFS(Comparison_Lookup_EDW,site_level_range_locationW,$C34,date_range_boardW,M$9),TEXT(SUMIFS(Comparison_Lookup_EDW,site_level_range_locationW,$C34,date_range_boardW,M$9)/SUMIFS(All_AttendancesW,site_level_range_locationW,$C34,date_range_boardW,M$9),"0.0%")),""))</f>
        <v>1086</v>
      </c>
      <c r="N34" s="175">
        <f ca="1">IF(N$9&lt;=MonthDate,IFERROR(IF(LEFT(Lookups!$N$5,6)="Number",SUMIFS(Comparison_Lookup_ED,site_level_range_location,$C34,date_range_board,N$9),TEXT(SUMIFS(Comparison_Lookup_ED,site_level_range_location,$C34,date_range_board,N$9)/SUMIFS(All_Attendances,site_level_range_location,$C34,date_range_board,N$9),"0.0%")),""),IFERROR(IF(LEFT(Lookups!$N$5,6)="Number",SUMIFS(Comparison_Lookup_EDW,site_level_range_locationW,$C34,date_range_boardW,N$9),TEXT(SUMIFS(Comparison_Lookup_EDW,site_level_range_locationW,$C34,date_range_boardW,N$9)/SUMIFS(All_AttendancesW,site_level_range_locationW,$C34,date_range_boardW,N$9),"0.0%")),""))</f>
        <v>1061</v>
      </c>
      <c r="O34" s="175">
        <f ca="1">IF(O$9&lt;=MonthDate,IFERROR(IF(LEFT(Lookups!$N$5,6)="Number",SUMIFS(Comparison_Lookup_ED,site_level_range_location,$C34,date_range_board,O$9),TEXT(SUMIFS(Comparison_Lookup_ED,site_level_range_location,$C34,date_range_board,O$9)/SUMIFS(All_Attendances,site_level_range_location,$C34,date_range_board,O$9),"0.0%")),""),IFERROR(IF(LEFT(Lookups!$N$5,6)="Number",SUMIFS(Comparison_Lookup_EDW,site_level_range_locationW,$C34,date_range_boardW,O$9),TEXT(SUMIFS(Comparison_Lookup_EDW,site_level_range_locationW,$C34,date_range_boardW,O$9)/SUMIFS(All_AttendancesW,site_level_range_locationW,$C34,date_range_boardW,O$9),"0.0%")),""))</f>
        <v>891</v>
      </c>
    </row>
    <row r="35" spans="2:15" ht="15" customHeight="1">
      <c r="B35" s="60" t="s">
        <v>117</v>
      </c>
      <c r="C35" s="60" t="s">
        <v>51</v>
      </c>
      <c r="D35" s="90">
        <f ca="1">IF(D$9&lt;=MonthDate,IFERROR(IF(LEFT(Lookups!$N$5,6)="Number",SUMIFS(Comparison_Lookup_ED,site_level_range_location,$C35,date_range_board,D$9),TEXT(SUMIFS(Comparison_Lookup_ED,site_level_range_location,$C35,date_range_board,D$9)/SUMIFS(All_Attendances,site_level_range_location,$C35,date_range_board,D$9),"0.0%")),""),IFERROR(IF(LEFT(Lookups!$N$5,6)="Number",SUMIFS(Comparison_Lookup_EDW,site_level_range_locationW,$C35,date_range_boardW,D$9),TEXT(SUMIFS(Comparison_Lookup_EDW,site_level_range_locationW,$C35,date_range_boardW,D$9)/SUMIFS(All_AttendancesW,site_level_range_locationW,$C35,date_range_boardW,D$9),"0.0%")),""))</f>
        <v>114</v>
      </c>
      <c r="E35" s="101">
        <f ca="1">IF(E$9&lt;=MonthDate,IFERROR(IF(LEFT(Lookups!$N$5,6)="Number",SUMIFS(Comparison_Lookup_ED,site_level_range_location,$C35,date_range_board,E$9),TEXT(SUMIFS(Comparison_Lookup_ED,site_level_range_location,$C35,date_range_board,E$9)/SUMIFS(All_Attendances,site_level_range_location,$C35,date_range_board,E$9),"0.0%")),""),IFERROR(IF(LEFT(Lookups!$N$5,6)="Number",SUMIFS(Comparison_Lookup_EDW,site_level_range_locationW,$C35,date_range_boardW,E$9),TEXT(SUMIFS(Comparison_Lookup_EDW,site_level_range_locationW,$C35,date_range_boardW,E$9)/SUMIFS(All_AttendancesW,site_level_range_locationW,$C35,date_range_boardW,E$9),"0.0%")),""))</f>
        <v>100</v>
      </c>
      <c r="F35" s="101">
        <f ca="1">IF(F$9&lt;=MonthDate,IFERROR(IF(LEFT(Lookups!$N$5,6)="Number",SUMIFS(Comparison_Lookup_ED,site_level_range_location,$C35,date_range_board,F$9),TEXT(SUMIFS(Comparison_Lookup_ED,site_level_range_location,$C35,date_range_board,F$9)/SUMIFS(All_Attendances,site_level_range_location,$C35,date_range_board,F$9),"0.0%")),""),IFERROR(IF(LEFT(Lookups!$N$5,6)="Number",SUMIFS(Comparison_Lookup_EDW,site_level_range_locationW,$C35,date_range_boardW,F$9),TEXT(SUMIFS(Comparison_Lookup_EDW,site_level_range_locationW,$C35,date_range_boardW,F$9)/SUMIFS(All_AttendancesW,site_level_range_locationW,$C35,date_range_boardW,F$9),"0.0%")),""))</f>
        <v>100</v>
      </c>
      <c r="G35" s="101">
        <f ca="1">IF(G$9&lt;=MonthDate,IFERROR(IF(LEFT(Lookups!$N$5,6)="Number",SUMIFS(Comparison_Lookup_ED,site_level_range_location,$C35,date_range_board,G$9),TEXT(SUMIFS(Comparison_Lookup_ED,site_level_range_location,$C35,date_range_board,G$9)/SUMIFS(All_Attendances,site_level_range_location,$C35,date_range_board,G$9),"0.0%")),""),IFERROR(IF(LEFT(Lookups!$N$5,6)="Number",SUMIFS(Comparison_Lookup_EDW,site_level_range_locationW,$C35,date_range_boardW,G$9),TEXT(SUMIFS(Comparison_Lookup_EDW,site_level_range_locationW,$C35,date_range_boardW,G$9)/SUMIFS(All_AttendancesW,site_level_range_locationW,$C35,date_range_boardW,G$9),"0.0%")),""))</f>
        <v>71</v>
      </c>
      <c r="H35" s="101">
        <f ca="1">IF(H$9&lt;=MonthDate,IFERROR(IF(LEFT(Lookups!$N$5,6)="Number",SUMIFS(Comparison_Lookup_ED,site_level_range_location,$C35,date_range_board,H$9),TEXT(SUMIFS(Comparison_Lookup_ED,site_level_range_location,$C35,date_range_board,H$9)/SUMIFS(All_Attendances,site_level_range_location,$C35,date_range_board,H$9),"0.0%")),""),IFERROR(IF(LEFT(Lookups!$N$5,6)="Number",SUMIFS(Comparison_Lookup_EDW,site_level_range_locationW,$C35,date_range_boardW,H$9),TEXT(SUMIFS(Comparison_Lookup_EDW,site_level_range_locationW,$C35,date_range_boardW,H$9)/SUMIFS(All_AttendancesW,site_level_range_locationW,$C35,date_range_boardW,H$9),"0.0%")),""))</f>
        <v>101</v>
      </c>
      <c r="I35" s="101">
        <f ca="1">IF(I$9&lt;=MonthDate,IFERROR(IF(LEFT(Lookups!$N$5,6)="Number",SUMIFS(Comparison_Lookup_ED,site_level_range_location,$C35,date_range_board,I$9),TEXT(SUMIFS(Comparison_Lookup_ED,site_level_range_location,$C35,date_range_board,I$9)/SUMIFS(All_Attendances,site_level_range_location,$C35,date_range_board,I$9),"0.0%")),""),IFERROR(IF(LEFT(Lookups!$N$5,6)="Number",SUMIFS(Comparison_Lookup_EDW,site_level_range_locationW,$C35,date_range_boardW,I$9),TEXT(SUMIFS(Comparison_Lookup_EDW,site_level_range_locationW,$C35,date_range_boardW,I$9)/SUMIFS(All_AttendancesW,site_level_range_locationW,$C35,date_range_boardW,I$9),"0.0%")),""))</f>
        <v>108</v>
      </c>
      <c r="J35" s="101">
        <f ca="1">IF(J$9&lt;=MonthDate,IFERROR(IF(LEFT(Lookups!$N$5,6)="Number",SUMIFS(Comparison_Lookup_ED,site_level_range_location,$C35,date_range_board,J$9),TEXT(SUMIFS(Comparison_Lookup_ED,site_level_range_location,$C35,date_range_board,J$9)/SUMIFS(All_Attendances,site_level_range_location,$C35,date_range_board,J$9),"0.0%")),""),IFERROR(IF(LEFT(Lookups!$N$5,6)="Number",SUMIFS(Comparison_Lookup_EDW,site_level_range_locationW,$C35,date_range_boardW,J$9),TEXT(SUMIFS(Comparison_Lookup_EDW,site_level_range_locationW,$C35,date_range_boardW,J$9)/SUMIFS(All_AttendancesW,site_level_range_locationW,$C35,date_range_boardW,J$9),"0.0%")),""))</f>
        <v>103</v>
      </c>
      <c r="K35" s="101">
        <f ca="1">IF(K$9&lt;=MonthDate,IFERROR(IF(LEFT(Lookups!$N$5,6)="Number",SUMIFS(Comparison_Lookup_ED,site_level_range_location,$C35,date_range_board,K$9),TEXT(SUMIFS(Comparison_Lookup_ED,site_level_range_location,$C35,date_range_board,K$9)/SUMIFS(All_Attendances,site_level_range_location,$C35,date_range_board,K$9),"0.0%")),""),IFERROR(IF(LEFT(Lookups!$N$5,6)="Number",SUMIFS(Comparison_Lookup_EDW,site_level_range_locationW,$C35,date_range_boardW,K$9),TEXT(SUMIFS(Comparison_Lookup_EDW,site_level_range_locationW,$C35,date_range_boardW,K$9)/SUMIFS(All_AttendancesW,site_level_range_locationW,$C35,date_range_boardW,K$9),"0.0%")),""))</f>
        <v>99</v>
      </c>
      <c r="L35" s="252">
        <f ca="1">IF(L$9&lt;=MonthDate,IFERROR(IF(LEFT(Lookups!$N$5,6)="Number",SUMIFS(Comparison_Lookup_ED,site_level_range_location,$C35,date_range_board,L$9),TEXT(SUMIFS(Comparison_Lookup_ED,site_level_range_location,$C35,date_range_board,L$9)/SUMIFS(All_Attendances,site_level_range_location,$C35,date_range_board,L$9),"0.0%")),""),IFERROR(IF(LEFT(Lookups!$N$5,6)="Number",SUMIFS(Comparison_Lookup_EDW,site_level_range_locationW,$C35,date_range_boardW,L$9),TEXT(SUMIFS(Comparison_Lookup_EDW,site_level_range_locationW,$C35,date_range_boardW,L$9)/SUMIFS(All_AttendancesW,site_level_range_locationW,$C35,date_range_boardW,L$9),"0.0%")),""))</f>
        <v>88</v>
      </c>
      <c r="M35" s="243">
        <f ca="1">IF(M$9&lt;=MonthDate,IFERROR(IF(LEFT(Lookups!$N$5,6)="Number",SUMIFS(Comparison_Lookup_ED,site_level_range_location,$C35,date_range_board,M$9),TEXT(SUMIFS(Comparison_Lookup_ED,site_level_range_location,$C35,date_range_board,M$9)/SUMIFS(All_Attendances,site_level_range_location,$C35,date_range_board,M$9),"0.0%")),""),IFERROR(IF(LEFT(Lookups!$N$5,6)="Number",SUMIFS(Comparison_Lookup_EDW,site_level_range_locationW,$C35,date_range_boardW,M$9),TEXT(SUMIFS(Comparison_Lookup_EDW,site_level_range_locationW,$C35,date_range_boardW,M$9)/SUMIFS(All_AttendancesW,site_level_range_locationW,$C35,date_range_boardW,M$9),"0.0%")),""))</f>
        <v>106</v>
      </c>
      <c r="N35" s="175">
        <f ca="1">IF(N$9&lt;=MonthDate,IFERROR(IF(LEFT(Lookups!$N$5,6)="Number",SUMIFS(Comparison_Lookup_ED,site_level_range_location,$C35,date_range_board,N$9),TEXT(SUMIFS(Comparison_Lookup_ED,site_level_range_location,$C35,date_range_board,N$9)/SUMIFS(All_Attendances,site_level_range_location,$C35,date_range_board,N$9),"0.0%")),""),IFERROR(IF(LEFT(Lookups!$N$5,6)="Number",SUMIFS(Comparison_Lookup_EDW,site_level_range_locationW,$C35,date_range_boardW,N$9),TEXT(SUMIFS(Comparison_Lookup_EDW,site_level_range_locationW,$C35,date_range_boardW,N$9)/SUMIFS(All_AttendancesW,site_level_range_locationW,$C35,date_range_boardW,N$9),"0.0%")),""))</f>
        <v>98</v>
      </c>
      <c r="O35" s="175">
        <f ca="1">IF(O$9&lt;=MonthDate,IFERROR(IF(LEFT(Lookups!$N$5,6)="Number",SUMIFS(Comparison_Lookup_ED,site_level_range_location,$C35,date_range_board,O$9),TEXT(SUMIFS(Comparison_Lookup_ED,site_level_range_location,$C35,date_range_board,O$9)/SUMIFS(All_Attendances,site_level_range_location,$C35,date_range_board,O$9),"0.0%")),""),IFERROR(IF(LEFT(Lookups!$N$5,6)="Number",SUMIFS(Comparison_Lookup_EDW,site_level_range_locationW,$C35,date_range_boardW,O$9),TEXT(SUMIFS(Comparison_Lookup_EDW,site_level_range_locationW,$C35,date_range_boardW,O$9)/SUMIFS(All_AttendancesW,site_level_range_locationW,$C35,date_range_boardW,O$9),"0.0%")),""))</f>
        <v>94</v>
      </c>
    </row>
    <row r="36" spans="2:15" ht="15" customHeight="1">
      <c r="B36" s="60" t="s">
        <v>141</v>
      </c>
      <c r="C36" s="60" t="s">
        <v>52</v>
      </c>
      <c r="D36" s="90">
        <f ca="1">IF(D$9&lt;=MonthDate,IFERROR(IF(LEFT(Lookups!$N$5,6)="Number",SUMIFS(Comparison_Lookup_ED,site_level_range_location,$C36,date_range_board,D$9),TEXT(SUMIFS(Comparison_Lookup_ED,site_level_range_location,$C36,date_range_board,D$9)/SUMIFS(All_Attendances,site_level_range_location,$C36,date_range_board,D$9),"0.0%")),""),IFERROR(IF(LEFT(Lookups!$N$5,6)="Number",SUMIFS(Comparison_Lookup_EDW,site_level_range_locationW,$C36,date_range_boardW,D$9),TEXT(SUMIFS(Comparison_Lookup_EDW,site_level_range_locationW,$C36,date_range_boardW,D$9)/SUMIFS(All_AttendancesW,site_level_range_locationW,$C36,date_range_boardW,D$9),"0.0%")),""))</f>
        <v>143</v>
      </c>
      <c r="E36" s="101">
        <f ca="1">IF(E$9&lt;=MonthDate,IFERROR(IF(LEFT(Lookups!$N$5,6)="Number",SUMIFS(Comparison_Lookup_ED,site_level_range_location,$C36,date_range_board,E$9),TEXT(SUMIFS(Comparison_Lookup_ED,site_level_range_location,$C36,date_range_board,E$9)/SUMIFS(All_Attendances,site_level_range_location,$C36,date_range_board,E$9),"0.0%")),""),IFERROR(IF(LEFT(Lookups!$N$5,6)="Number",SUMIFS(Comparison_Lookup_EDW,site_level_range_locationW,$C36,date_range_boardW,E$9),TEXT(SUMIFS(Comparison_Lookup_EDW,site_level_range_locationW,$C36,date_range_boardW,E$9)/SUMIFS(All_AttendancesW,site_level_range_locationW,$C36,date_range_boardW,E$9),"0.0%")),""))</f>
        <v>110</v>
      </c>
      <c r="F36" s="101">
        <f ca="1">IF(F$9&lt;=MonthDate,IFERROR(IF(LEFT(Lookups!$N$5,6)="Number",SUMIFS(Comparison_Lookup_ED,site_level_range_location,$C36,date_range_board,F$9),TEXT(SUMIFS(Comparison_Lookup_ED,site_level_range_location,$C36,date_range_board,F$9)/SUMIFS(All_Attendances,site_level_range_location,$C36,date_range_board,F$9),"0.0%")),""),IFERROR(IF(LEFT(Lookups!$N$5,6)="Number",SUMIFS(Comparison_Lookup_EDW,site_level_range_locationW,$C36,date_range_boardW,F$9),TEXT(SUMIFS(Comparison_Lookup_EDW,site_level_range_locationW,$C36,date_range_boardW,F$9)/SUMIFS(All_AttendancesW,site_level_range_locationW,$C36,date_range_boardW,F$9),"0.0%")),""))</f>
        <v>126</v>
      </c>
      <c r="G36" s="101">
        <f ca="1">IF(G$9&lt;=MonthDate,IFERROR(IF(LEFT(Lookups!$N$5,6)="Number",SUMIFS(Comparison_Lookup_ED,site_level_range_location,$C36,date_range_board,G$9),TEXT(SUMIFS(Comparison_Lookup_ED,site_level_range_location,$C36,date_range_board,G$9)/SUMIFS(All_Attendances,site_level_range_location,$C36,date_range_board,G$9),"0.0%")),""),IFERROR(IF(LEFT(Lookups!$N$5,6)="Number",SUMIFS(Comparison_Lookup_EDW,site_level_range_locationW,$C36,date_range_boardW,G$9),TEXT(SUMIFS(Comparison_Lookup_EDW,site_level_range_locationW,$C36,date_range_boardW,G$9)/SUMIFS(All_AttendancesW,site_level_range_locationW,$C36,date_range_boardW,G$9),"0.0%")),""))</f>
        <v>144</v>
      </c>
      <c r="H36" s="101">
        <f ca="1">IF(H$9&lt;=MonthDate,IFERROR(IF(LEFT(Lookups!$N$5,6)="Number",SUMIFS(Comparison_Lookup_ED,site_level_range_location,$C36,date_range_board,H$9),TEXT(SUMIFS(Comparison_Lookup_ED,site_level_range_location,$C36,date_range_board,H$9)/SUMIFS(All_Attendances,site_level_range_location,$C36,date_range_board,H$9),"0.0%")),""),IFERROR(IF(LEFT(Lookups!$N$5,6)="Number",SUMIFS(Comparison_Lookup_EDW,site_level_range_locationW,$C36,date_range_boardW,H$9),TEXT(SUMIFS(Comparison_Lookup_EDW,site_level_range_locationW,$C36,date_range_boardW,H$9)/SUMIFS(All_AttendancesW,site_level_range_locationW,$C36,date_range_boardW,H$9),"0.0%")),""))</f>
        <v>112</v>
      </c>
      <c r="I36" s="101">
        <f ca="1">IF(I$9&lt;=MonthDate,IFERROR(IF(LEFT(Lookups!$N$5,6)="Number",SUMIFS(Comparison_Lookup_ED,site_level_range_location,$C36,date_range_board,I$9),TEXT(SUMIFS(Comparison_Lookup_ED,site_level_range_location,$C36,date_range_board,I$9)/SUMIFS(All_Attendances,site_level_range_location,$C36,date_range_board,I$9),"0.0%")),""),IFERROR(IF(LEFT(Lookups!$N$5,6)="Number",SUMIFS(Comparison_Lookup_EDW,site_level_range_locationW,$C36,date_range_boardW,I$9),TEXT(SUMIFS(Comparison_Lookup_EDW,site_level_range_locationW,$C36,date_range_boardW,I$9)/SUMIFS(All_AttendancesW,site_level_range_locationW,$C36,date_range_boardW,I$9),"0.0%")),""))</f>
        <v>121</v>
      </c>
      <c r="J36" s="101">
        <f ca="1">IF(J$9&lt;=MonthDate,IFERROR(IF(LEFT(Lookups!$N$5,6)="Number",SUMIFS(Comparison_Lookup_ED,site_level_range_location,$C36,date_range_board,J$9),TEXT(SUMIFS(Comparison_Lookup_ED,site_level_range_location,$C36,date_range_board,J$9)/SUMIFS(All_Attendances,site_level_range_location,$C36,date_range_board,J$9),"0.0%")),""),IFERROR(IF(LEFT(Lookups!$N$5,6)="Number",SUMIFS(Comparison_Lookup_EDW,site_level_range_locationW,$C36,date_range_boardW,J$9),TEXT(SUMIFS(Comparison_Lookup_EDW,site_level_range_locationW,$C36,date_range_boardW,J$9)/SUMIFS(All_AttendancesW,site_level_range_locationW,$C36,date_range_boardW,J$9),"0.0%")),""))</f>
        <v>140</v>
      </c>
      <c r="K36" s="101">
        <f ca="1">IF(K$9&lt;=MonthDate,IFERROR(IF(LEFT(Lookups!$N$5,6)="Number",SUMIFS(Comparison_Lookup_ED,site_level_range_location,$C36,date_range_board,K$9),TEXT(SUMIFS(Comparison_Lookup_ED,site_level_range_location,$C36,date_range_board,K$9)/SUMIFS(All_Attendances,site_level_range_location,$C36,date_range_board,K$9),"0.0%")),""),IFERROR(IF(LEFT(Lookups!$N$5,6)="Number",SUMIFS(Comparison_Lookup_EDW,site_level_range_locationW,$C36,date_range_boardW,K$9),TEXT(SUMIFS(Comparison_Lookup_EDW,site_level_range_locationW,$C36,date_range_boardW,K$9)/SUMIFS(All_AttendancesW,site_level_range_locationW,$C36,date_range_boardW,K$9),"0.0%")),""))</f>
        <v>138</v>
      </c>
      <c r="L36" s="252">
        <f ca="1">IF(L$9&lt;=MonthDate,IFERROR(IF(LEFT(Lookups!$N$5,6)="Number",SUMIFS(Comparison_Lookup_ED,site_level_range_location,$C36,date_range_board,L$9),TEXT(SUMIFS(Comparison_Lookup_ED,site_level_range_location,$C36,date_range_board,L$9)/SUMIFS(All_Attendances,site_level_range_location,$C36,date_range_board,L$9),"0.0%")),""),IFERROR(IF(LEFT(Lookups!$N$5,6)="Number",SUMIFS(Comparison_Lookup_EDW,site_level_range_locationW,$C36,date_range_boardW,L$9),TEXT(SUMIFS(Comparison_Lookup_EDW,site_level_range_locationW,$C36,date_range_boardW,L$9)/SUMIFS(All_AttendancesW,site_level_range_locationW,$C36,date_range_boardW,L$9),"0.0%")),""))</f>
        <v>124</v>
      </c>
      <c r="M36" s="243">
        <f ca="1">IF(M$9&lt;=MonthDate,IFERROR(IF(LEFT(Lookups!$N$5,6)="Number",SUMIFS(Comparison_Lookup_ED,site_level_range_location,$C36,date_range_board,M$9),TEXT(SUMIFS(Comparison_Lookup_ED,site_level_range_location,$C36,date_range_board,M$9)/SUMIFS(All_Attendances,site_level_range_location,$C36,date_range_board,M$9),"0.0%")),""),IFERROR(IF(LEFT(Lookups!$N$5,6)="Number",SUMIFS(Comparison_Lookup_EDW,site_level_range_locationW,$C36,date_range_boardW,M$9),TEXT(SUMIFS(Comparison_Lookup_EDW,site_level_range_locationW,$C36,date_range_boardW,M$9)/SUMIFS(All_AttendancesW,site_level_range_locationW,$C36,date_range_boardW,M$9),"0.0%")),""))</f>
        <v>146</v>
      </c>
      <c r="N36" s="175">
        <f ca="1">IF(N$9&lt;=MonthDate,IFERROR(IF(LEFT(Lookups!$N$5,6)="Number",SUMIFS(Comparison_Lookup_ED,site_level_range_location,$C36,date_range_board,N$9),TEXT(SUMIFS(Comparison_Lookup_ED,site_level_range_location,$C36,date_range_board,N$9)/SUMIFS(All_Attendances,site_level_range_location,$C36,date_range_board,N$9),"0.0%")),""),IFERROR(IF(LEFT(Lookups!$N$5,6)="Number",SUMIFS(Comparison_Lookup_EDW,site_level_range_locationW,$C36,date_range_boardW,N$9),TEXT(SUMIFS(Comparison_Lookup_EDW,site_level_range_locationW,$C36,date_range_boardW,N$9)/SUMIFS(All_AttendancesW,site_level_range_locationW,$C36,date_range_boardW,N$9),"0.0%")),""))</f>
        <v>149</v>
      </c>
      <c r="O36" s="175">
        <f ca="1">IF(O$9&lt;=MonthDate,IFERROR(IF(LEFT(Lookups!$N$5,6)="Number",SUMIFS(Comparison_Lookup_ED,site_level_range_location,$C36,date_range_board,O$9),TEXT(SUMIFS(Comparison_Lookup_ED,site_level_range_location,$C36,date_range_board,O$9)/SUMIFS(All_Attendances,site_level_range_location,$C36,date_range_board,O$9),"0.0%")),""),IFERROR(IF(LEFT(Lookups!$N$5,6)="Number",SUMIFS(Comparison_Lookup_EDW,site_level_range_locationW,$C36,date_range_boardW,O$9),TEXT(SUMIFS(Comparison_Lookup_EDW,site_level_range_locationW,$C36,date_range_boardW,O$9)/SUMIFS(All_AttendancesW,site_level_range_locationW,$C36,date_range_boardW,O$9),"0.0%")),""))</f>
        <v>149</v>
      </c>
    </row>
    <row r="37" spans="2:15" ht="15" customHeight="1">
      <c r="B37" s="60" t="s">
        <v>136</v>
      </c>
      <c r="C37" s="60" t="s">
        <v>58</v>
      </c>
      <c r="D37" s="90">
        <f ca="1">IF(D$9&lt;=MonthDate,IFERROR(IF(LEFT(Lookups!$N$5,6)="Number",SUMIFS(Comparison_Lookup_ED,site_level_range_location,$C37,date_range_board,D$9),TEXT(SUMIFS(Comparison_Lookup_ED,site_level_range_location,$C37,date_range_board,D$9)/SUMIFS(All_Attendances,site_level_range_location,$C37,date_range_board,D$9),"0.0%")),""),IFERROR(IF(LEFT(Lookups!$N$5,6)="Number",SUMIFS(Comparison_Lookup_EDW,site_level_range_locationW,$C37,date_range_boardW,D$9),TEXT(SUMIFS(Comparison_Lookup_EDW,site_level_range_locationW,$C37,date_range_boardW,D$9)/SUMIFS(All_AttendancesW,site_level_range_locationW,$C37,date_range_boardW,D$9),"0.0%")),""))</f>
        <v>941</v>
      </c>
      <c r="E37" s="101">
        <f ca="1">IF(E$9&lt;=MonthDate,IFERROR(IF(LEFT(Lookups!$N$5,6)="Number",SUMIFS(Comparison_Lookup_ED,site_level_range_location,$C37,date_range_board,E$9),TEXT(SUMIFS(Comparison_Lookup_ED,site_level_range_location,$C37,date_range_board,E$9)/SUMIFS(All_Attendances,site_level_range_location,$C37,date_range_board,E$9),"0.0%")),""),IFERROR(IF(LEFT(Lookups!$N$5,6)="Number",SUMIFS(Comparison_Lookup_EDW,site_level_range_locationW,$C37,date_range_boardW,E$9),TEXT(SUMIFS(Comparison_Lookup_EDW,site_level_range_locationW,$C37,date_range_boardW,E$9)/SUMIFS(All_AttendancesW,site_level_range_locationW,$C37,date_range_boardW,E$9),"0.0%")),""))</f>
        <v>912</v>
      </c>
      <c r="F37" s="101">
        <f ca="1">IF(F$9&lt;=MonthDate,IFERROR(IF(LEFT(Lookups!$N$5,6)="Number",SUMIFS(Comparison_Lookup_ED,site_level_range_location,$C37,date_range_board,F$9),TEXT(SUMIFS(Comparison_Lookup_ED,site_level_range_location,$C37,date_range_board,F$9)/SUMIFS(All_Attendances,site_level_range_location,$C37,date_range_board,F$9),"0.0%")),""),IFERROR(IF(LEFT(Lookups!$N$5,6)="Number",SUMIFS(Comparison_Lookup_EDW,site_level_range_locationW,$C37,date_range_boardW,F$9),TEXT(SUMIFS(Comparison_Lookup_EDW,site_level_range_locationW,$C37,date_range_boardW,F$9)/SUMIFS(All_AttendancesW,site_level_range_locationW,$C37,date_range_boardW,F$9),"0.0%")),""))</f>
        <v>898</v>
      </c>
      <c r="G37" s="101">
        <f ca="1">IF(G$9&lt;=MonthDate,IFERROR(IF(LEFT(Lookups!$N$5,6)="Number",SUMIFS(Comparison_Lookup_ED,site_level_range_location,$C37,date_range_board,G$9),TEXT(SUMIFS(Comparison_Lookup_ED,site_level_range_location,$C37,date_range_board,G$9)/SUMIFS(All_Attendances,site_level_range_location,$C37,date_range_board,G$9),"0.0%")),""),IFERROR(IF(LEFT(Lookups!$N$5,6)="Number",SUMIFS(Comparison_Lookup_EDW,site_level_range_locationW,$C37,date_range_boardW,G$9),TEXT(SUMIFS(Comparison_Lookup_EDW,site_level_range_locationW,$C37,date_range_boardW,G$9)/SUMIFS(All_AttendancesW,site_level_range_locationW,$C37,date_range_boardW,G$9),"0.0%")),""))</f>
        <v>935</v>
      </c>
      <c r="H37" s="101">
        <f ca="1">IF(H$9&lt;=MonthDate,IFERROR(IF(LEFT(Lookups!$N$5,6)="Number",SUMIFS(Comparison_Lookup_ED,site_level_range_location,$C37,date_range_board,H$9),TEXT(SUMIFS(Comparison_Lookup_ED,site_level_range_location,$C37,date_range_board,H$9)/SUMIFS(All_Attendances,site_level_range_location,$C37,date_range_board,H$9),"0.0%")),""),IFERROR(IF(LEFT(Lookups!$N$5,6)="Number",SUMIFS(Comparison_Lookup_EDW,site_level_range_locationW,$C37,date_range_boardW,H$9),TEXT(SUMIFS(Comparison_Lookup_EDW,site_level_range_locationW,$C37,date_range_boardW,H$9)/SUMIFS(All_AttendancesW,site_level_range_locationW,$C37,date_range_boardW,H$9),"0.0%")),""))</f>
        <v>925</v>
      </c>
      <c r="I37" s="101">
        <f ca="1">IF(I$9&lt;=MonthDate,IFERROR(IF(LEFT(Lookups!$N$5,6)="Number",SUMIFS(Comparison_Lookup_ED,site_level_range_location,$C37,date_range_board,I$9),TEXT(SUMIFS(Comparison_Lookup_ED,site_level_range_location,$C37,date_range_board,I$9)/SUMIFS(All_Attendances,site_level_range_location,$C37,date_range_board,I$9),"0.0%")),""),IFERROR(IF(LEFT(Lookups!$N$5,6)="Number",SUMIFS(Comparison_Lookup_EDW,site_level_range_locationW,$C37,date_range_boardW,I$9),TEXT(SUMIFS(Comparison_Lookup_EDW,site_level_range_locationW,$C37,date_range_boardW,I$9)/SUMIFS(All_AttendancesW,site_level_range_locationW,$C37,date_range_boardW,I$9),"0.0%")),""))</f>
        <v>880</v>
      </c>
      <c r="J37" s="101">
        <f ca="1">IF(J$9&lt;=MonthDate,IFERROR(IF(LEFT(Lookups!$N$5,6)="Number",SUMIFS(Comparison_Lookup_ED,site_level_range_location,$C37,date_range_board,J$9),TEXT(SUMIFS(Comparison_Lookup_ED,site_level_range_location,$C37,date_range_board,J$9)/SUMIFS(All_Attendances,site_level_range_location,$C37,date_range_board,J$9),"0.0%")),""),IFERROR(IF(LEFT(Lookups!$N$5,6)="Number",SUMIFS(Comparison_Lookup_EDW,site_level_range_locationW,$C37,date_range_boardW,J$9),TEXT(SUMIFS(Comparison_Lookup_EDW,site_level_range_locationW,$C37,date_range_boardW,J$9)/SUMIFS(All_AttendancesW,site_level_range_locationW,$C37,date_range_boardW,J$9),"0.0%")),""))</f>
        <v>861</v>
      </c>
      <c r="K37" s="101">
        <f ca="1">IF(K$9&lt;=MonthDate,IFERROR(IF(LEFT(Lookups!$N$5,6)="Number",SUMIFS(Comparison_Lookup_ED,site_level_range_location,$C37,date_range_board,K$9),TEXT(SUMIFS(Comparison_Lookup_ED,site_level_range_location,$C37,date_range_board,K$9)/SUMIFS(All_Attendances,site_level_range_location,$C37,date_range_board,K$9),"0.0%")),""),IFERROR(IF(LEFT(Lookups!$N$5,6)="Number",SUMIFS(Comparison_Lookup_EDW,site_level_range_locationW,$C37,date_range_boardW,K$9),TEXT(SUMIFS(Comparison_Lookup_EDW,site_level_range_locationW,$C37,date_range_boardW,K$9)/SUMIFS(All_AttendancesW,site_level_range_locationW,$C37,date_range_boardW,K$9),"0.0%")),""))</f>
        <v>928</v>
      </c>
      <c r="L37" s="252">
        <f ca="1">IF(L$9&lt;=MonthDate,IFERROR(IF(LEFT(Lookups!$N$5,6)="Number",SUMIFS(Comparison_Lookup_ED,site_level_range_location,$C37,date_range_board,L$9),TEXT(SUMIFS(Comparison_Lookup_ED,site_level_range_location,$C37,date_range_board,L$9)/SUMIFS(All_Attendances,site_level_range_location,$C37,date_range_board,L$9),"0.0%")),""),IFERROR(IF(LEFT(Lookups!$N$5,6)="Number",SUMIFS(Comparison_Lookup_EDW,site_level_range_locationW,$C37,date_range_boardW,L$9),TEXT(SUMIFS(Comparison_Lookup_EDW,site_level_range_locationW,$C37,date_range_boardW,L$9)/SUMIFS(All_AttendancesW,site_level_range_locationW,$C37,date_range_boardW,L$9),"0.0%")),""))</f>
        <v>894</v>
      </c>
      <c r="M37" s="243">
        <f ca="1">IF(M$9&lt;=MonthDate,IFERROR(IF(LEFT(Lookups!$N$5,6)="Number",SUMIFS(Comparison_Lookup_ED,site_level_range_location,$C37,date_range_board,M$9),TEXT(SUMIFS(Comparison_Lookup_ED,site_level_range_location,$C37,date_range_board,M$9)/SUMIFS(All_Attendances,site_level_range_location,$C37,date_range_board,M$9),"0.0%")),""),IFERROR(IF(LEFT(Lookups!$N$5,6)="Number",SUMIFS(Comparison_Lookup_EDW,site_level_range_locationW,$C37,date_range_boardW,M$9),TEXT(SUMIFS(Comparison_Lookup_EDW,site_level_range_locationW,$C37,date_range_boardW,M$9)/SUMIFS(All_AttendancesW,site_level_range_locationW,$C37,date_range_boardW,M$9),"0.0%")),""))</f>
        <v>936</v>
      </c>
      <c r="N37" s="175">
        <f ca="1">IF(N$9&lt;=MonthDate,IFERROR(IF(LEFT(Lookups!$N$5,6)="Number",SUMIFS(Comparison_Lookup_ED,site_level_range_location,$C37,date_range_board,N$9),TEXT(SUMIFS(Comparison_Lookup_ED,site_level_range_location,$C37,date_range_board,N$9)/SUMIFS(All_Attendances,site_level_range_location,$C37,date_range_board,N$9),"0.0%")),""),IFERROR(IF(LEFT(Lookups!$N$5,6)="Number",SUMIFS(Comparison_Lookup_EDW,site_level_range_locationW,$C37,date_range_boardW,N$9),TEXT(SUMIFS(Comparison_Lookup_EDW,site_level_range_locationW,$C37,date_range_boardW,N$9)/SUMIFS(All_AttendancesW,site_level_range_locationW,$C37,date_range_boardW,N$9),"0.0%")),""))</f>
        <v>925</v>
      </c>
      <c r="O37" s="175">
        <f ca="1">IF(O$9&lt;=MonthDate,IFERROR(IF(LEFT(Lookups!$N$5,6)="Number",SUMIFS(Comparison_Lookup_ED,site_level_range_location,$C37,date_range_board,O$9),TEXT(SUMIFS(Comparison_Lookup_ED,site_level_range_location,$C37,date_range_board,O$9)/SUMIFS(All_Attendances,site_level_range_location,$C37,date_range_board,O$9),"0.0%")),""),IFERROR(IF(LEFT(Lookups!$N$5,6)="Number",SUMIFS(Comparison_Lookup_EDW,site_level_range_locationW,$C37,date_range_boardW,O$9),TEXT(SUMIFS(Comparison_Lookup_EDW,site_level_range_locationW,$C37,date_range_boardW,O$9)/SUMIFS(All_AttendancesW,site_level_range_locationW,$C37,date_range_boardW,O$9),"0.0%")),""))</f>
        <v>784</v>
      </c>
    </row>
    <row r="38" spans="2:15" ht="15" customHeight="1">
      <c r="B38" s="108" t="s">
        <v>136</v>
      </c>
      <c r="C38" s="108" t="s">
        <v>59</v>
      </c>
      <c r="D38" s="90">
        <f ca="1">IF(D$9&lt;=MonthDate,IFERROR(IF(LEFT(Lookups!$N$5,6)="Number",SUMIFS(Comparison_Lookup_ED,site_level_range_location,$C38,date_range_board,D$9),TEXT(SUMIFS(Comparison_Lookup_ED,site_level_range_location,$C38,date_range_board,D$9)/SUMIFS(All_Attendances,site_level_range_location,$C38,date_range_board,D$9),"0.0%")),""),IFERROR(IF(LEFT(Lookups!$N$5,6)="Number",SUMIFS(Comparison_Lookup_EDW,site_level_range_locationW,$C38,date_range_boardW,D$9),TEXT(SUMIFS(Comparison_Lookup_EDW,site_level_range_locationW,$C38,date_range_boardW,D$9)/SUMIFS(All_AttendancesW,site_level_range_locationW,$C38,date_range_boardW,D$9),"0.0%")),""))</f>
        <v>484</v>
      </c>
      <c r="E38" s="101">
        <f ca="1">IF(E$9&lt;=MonthDate,IFERROR(IF(LEFT(Lookups!$N$5,6)="Number",SUMIFS(Comparison_Lookup_ED,site_level_range_location,$C38,date_range_board,E$9),TEXT(SUMIFS(Comparison_Lookup_ED,site_level_range_location,$C38,date_range_board,E$9)/SUMIFS(All_Attendances,site_level_range_location,$C38,date_range_board,E$9),"0.0%")),""),IFERROR(IF(LEFT(Lookups!$N$5,6)="Number",SUMIFS(Comparison_Lookup_EDW,site_level_range_locationW,$C38,date_range_boardW,E$9),TEXT(SUMIFS(Comparison_Lookup_EDW,site_level_range_locationW,$C38,date_range_boardW,E$9)/SUMIFS(All_AttendancesW,site_level_range_locationW,$C38,date_range_boardW,E$9),"0.0%")),""))</f>
        <v>457</v>
      </c>
      <c r="F38" s="101">
        <f ca="1">IF(F$9&lt;=MonthDate,IFERROR(IF(LEFT(Lookups!$N$5,6)="Number",SUMIFS(Comparison_Lookup_ED,site_level_range_location,$C38,date_range_board,F$9),TEXT(SUMIFS(Comparison_Lookup_ED,site_level_range_location,$C38,date_range_board,F$9)/SUMIFS(All_Attendances,site_level_range_location,$C38,date_range_board,F$9),"0.0%")),""),IFERROR(IF(LEFT(Lookups!$N$5,6)="Number",SUMIFS(Comparison_Lookup_EDW,site_level_range_locationW,$C38,date_range_boardW,F$9),TEXT(SUMIFS(Comparison_Lookup_EDW,site_level_range_locationW,$C38,date_range_boardW,F$9)/SUMIFS(All_AttendancesW,site_level_range_locationW,$C38,date_range_boardW,F$9),"0.0%")),""))</f>
        <v>462</v>
      </c>
      <c r="G38" s="101">
        <f ca="1">IF(G$9&lt;=MonthDate,IFERROR(IF(LEFT(Lookups!$N$5,6)="Number",SUMIFS(Comparison_Lookup_ED,site_level_range_location,$C38,date_range_board,G$9),TEXT(SUMIFS(Comparison_Lookup_ED,site_level_range_location,$C38,date_range_board,G$9)/SUMIFS(All_Attendances,site_level_range_location,$C38,date_range_board,G$9),"0.0%")),""),IFERROR(IF(LEFT(Lookups!$N$5,6)="Number",SUMIFS(Comparison_Lookup_EDW,site_level_range_locationW,$C38,date_range_boardW,G$9),TEXT(SUMIFS(Comparison_Lookup_EDW,site_level_range_locationW,$C38,date_range_boardW,G$9)/SUMIFS(All_AttendancesW,site_level_range_locationW,$C38,date_range_boardW,G$9),"0.0%")),""))</f>
        <v>453</v>
      </c>
      <c r="H38" s="101">
        <f ca="1">IF(H$9&lt;=MonthDate,IFERROR(IF(LEFT(Lookups!$N$5,6)="Number",SUMIFS(Comparison_Lookup_ED,site_level_range_location,$C38,date_range_board,H$9),TEXT(SUMIFS(Comparison_Lookup_ED,site_level_range_location,$C38,date_range_board,H$9)/SUMIFS(All_Attendances,site_level_range_location,$C38,date_range_board,H$9),"0.0%")),""),IFERROR(IF(LEFT(Lookups!$N$5,6)="Number",SUMIFS(Comparison_Lookup_EDW,site_level_range_locationW,$C38,date_range_boardW,H$9),TEXT(SUMIFS(Comparison_Lookup_EDW,site_level_range_locationW,$C38,date_range_boardW,H$9)/SUMIFS(All_AttendancesW,site_level_range_locationW,$C38,date_range_boardW,H$9),"0.0%")),""))</f>
        <v>495</v>
      </c>
      <c r="I38" s="101">
        <f ca="1">IF(I$9&lt;=MonthDate,IFERROR(IF(LEFT(Lookups!$N$5,6)="Number",SUMIFS(Comparison_Lookup_ED,site_level_range_location,$C38,date_range_board,I$9),TEXT(SUMIFS(Comparison_Lookup_ED,site_level_range_location,$C38,date_range_board,I$9)/SUMIFS(All_Attendances,site_level_range_location,$C38,date_range_board,I$9),"0.0%")),""),IFERROR(IF(LEFT(Lookups!$N$5,6)="Number",SUMIFS(Comparison_Lookup_EDW,site_level_range_locationW,$C38,date_range_boardW,I$9),TEXT(SUMIFS(Comparison_Lookup_EDW,site_level_range_locationW,$C38,date_range_boardW,I$9)/SUMIFS(All_AttendancesW,site_level_range_locationW,$C38,date_range_boardW,I$9),"0.0%")),""))</f>
        <v>436</v>
      </c>
      <c r="J38" s="101">
        <f ca="1">IF(J$9&lt;=MonthDate,IFERROR(IF(LEFT(Lookups!$N$5,6)="Number",SUMIFS(Comparison_Lookup_ED,site_level_range_location,$C38,date_range_board,J$9),TEXT(SUMIFS(Comparison_Lookup_ED,site_level_range_location,$C38,date_range_board,J$9)/SUMIFS(All_Attendances,site_level_range_location,$C38,date_range_board,J$9),"0.0%")),""),IFERROR(IF(LEFT(Lookups!$N$5,6)="Number",SUMIFS(Comparison_Lookup_EDW,site_level_range_locationW,$C38,date_range_boardW,J$9),TEXT(SUMIFS(Comparison_Lookup_EDW,site_level_range_locationW,$C38,date_range_boardW,J$9)/SUMIFS(All_AttendancesW,site_level_range_locationW,$C38,date_range_boardW,J$9),"0.0%")),""))</f>
        <v>434</v>
      </c>
      <c r="K38" s="101">
        <f ca="1">IF(K$9&lt;=MonthDate,IFERROR(IF(LEFT(Lookups!$N$5,6)="Number",SUMIFS(Comparison_Lookup_ED,site_level_range_location,$C38,date_range_board,K$9),TEXT(SUMIFS(Comparison_Lookup_ED,site_level_range_location,$C38,date_range_board,K$9)/SUMIFS(All_Attendances,site_level_range_location,$C38,date_range_board,K$9),"0.0%")),""),IFERROR(IF(LEFT(Lookups!$N$5,6)="Number",SUMIFS(Comparison_Lookup_EDW,site_level_range_locationW,$C38,date_range_boardW,K$9),TEXT(SUMIFS(Comparison_Lookup_EDW,site_level_range_locationW,$C38,date_range_boardW,K$9)/SUMIFS(All_AttendancesW,site_level_range_locationW,$C38,date_range_boardW,K$9),"0.0%")),""))</f>
        <v>442</v>
      </c>
      <c r="L38" s="252">
        <f ca="1">IF(L$9&lt;=MonthDate,IFERROR(IF(LEFT(Lookups!$N$5,6)="Number",SUMIFS(Comparison_Lookup_ED,site_level_range_location,$C38,date_range_board,L$9),TEXT(SUMIFS(Comparison_Lookup_ED,site_level_range_location,$C38,date_range_board,L$9)/SUMIFS(All_Attendances,site_level_range_location,$C38,date_range_board,L$9),"0.0%")),""),IFERROR(IF(LEFT(Lookups!$N$5,6)="Number",SUMIFS(Comparison_Lookup_EDW,site_level_range_locationW,$C38,date_range_boardW,L$9),TEXT(SUMIFS(Comparison_Lookup_EDW,site_level_range_locationW,$C38,date_range_boardW,L$9)/SUMIFS(All_AttendancesW,site_level_range_locationW,$C38,date_range_boardW,L$9),"0.0%")),""))</f>
        <v>415</v>
      </c>
      <c r="M38" s="243">
        <f ca="1">IF(M$9&lt;=MonthDate,IFERROR(IF(LEFT(Lookups!$N$5,6)="Number",SUMIFS(Comparison_Lookup_ED,site_level_range_location,$C38,date_range_board,M$9),TEXT(SUMIFS(Comparison_Lookup_ED,site_level_range_location,$C38,date_range_board,M$9)/SUMIFS(All_Attendances,site_level_range_location,$C38,date_range_board,M$9),"0.0%")),""),IFERROR(IF(LEFT(Lookups!$N$5,6)="Number",SUMIFS(Comparison_Lookup_EDW,site_level_range_locationW,$C38,date_range_boardW,M$9),TEXT(SUMIFS(Comparison_Lookup_EDW,site_level_range_locationW,$C38,date_range_boardW,M$9)/SUMIFS(All_AttendancesW,site_level_range_locationW,$C38,date_range_boardW,M$9),"0.0%")),""))</f>
        <v>478</v>
      </c>
      <c r="N38" s="175">
        <f ca="1">IF(N$9&lt;=MonthDate,IFERROR(IF(LEFT(Lookups!$N$5,6)="Number",SUMIFS(Comparison_Lookup_ED,site_level_range_location,$C38,date_range_board,N$9),TEXT(SUMIFS(Comparison_Lookup_ED,site_level_range_location,$C38,date_range_board,N$9)/SUMIFS(All_Attendances,site_level_range_location,$C38,date_range_board,N$9),"0.0%")),""),IFERROR(IF(LEFT(Lookups!$N$5,6)="Number",SUMIFS(Comparison_Lookup_EDW,site_level_range_locationW,$C38,date_range_boardW,N$9),TEXT(SUMIFS(Comparison_Lookup_EDW,site_level_range_locationW,$C38,date_range_boardW,N$9)/SUMIFS(All_AttendancesW,site_level_range_locationW,$C38,date_range_boardW,N$9),"0.0%")),""))</f>
        <v>464</v>
      </c>
      <c r="O38" s="175">
        <f ca="1">IF(O$9&lt;=MonthDate,IFERROR(IF(LEFT(Lookups!$N$5,6)="Number",SUMIFS(Comparison_Lookup_ED,site_level_range_location,$C38,date_range_board,O$9),TEXT(SUMIFS(Comparison_Lookup_ED,site_level_range_location,$C38,date_range_board,O$9)/SUMIFS(All_Attendances,site_level_range_location,$C38,date_range_board,O$9),"0.0%")),""),IFERROR(IF(LEFT(Lookups!$N$5,6)="Number",SUMIFS(Comparison_Lookup_EDW,site_level_range_locationW,$C38,date_range_boardW,O$9),TEXT(SUMIFS(Comparison_Lookup_EDW,site_level_range_locationW,$C38,date_range_boardW,O$9)/SUMIFS(All_AttendancesW,site_level_range_locationW,$C38,date_range_boardW,O$9),"0.0%")),""))</f>
        <v>429</v>
      </c>
    </row>
    <row r="39" spans="2:15" ht="15" customHeight="1" thickBot="1">
      <c r="B39" s="109" t="s">
        <v>139</v>
      </c>
      <c r="C39" s="109" t="s">
        <v>61</v>
      </c>
      <c r="D39" s="91">
        <f ca="1">IF(D$9&lt;=MonthDate,IFERROR(IF(LEFT(Lookups!$N$5,6)="Number",SUMIFS(Comparison_Lookup_ED,site_level_range_location,$C39,date_range_board,D$9),TEXT(SUMIFS(Comparison_Lookup_ED,site_level_range_location,$C39,date_range_board,D$9)/SUMIFS(All_Attendances,site_level_range_location,$C39,date_range_board,D$9),"0.0%")),""),IFERROR(IF(LEFT(Lookups!$N$5,6)="Number",SUMIFS(Comparison_Lookup_EDW,site_level_range_locationW,$C39,date_range_boardW,D$9),TEXT(SUMIFS(Comparison_Lookup_EDW,site_level_range_locationW,$C39,date_range_boardW,D$9)/SUMIFS(All_AttendancesW,site_level_range_locationW,$C39,date_range_boardW,D$9),"0.0%")),""))</f>
        <v>138</v>
      </c>
      <c r="E39" s="71">
        <f ca="1">IF(E$9&lt;=MonthDate,IFERROR(IF(LEFT(Lookups!$N$5,6)="Number",SUMIFS(Comparison_Lookup_ED,site_level_range_location,$C39,date_range_board,E$9),TEXT(SUMIFS(Comparison_Lookup_ED,site_level_range_location,$C39,date_range_board,E$9)/SUMIFS(All_Attendances,site_level_range_location,$C39,date_range_board,E$9),"0.0%")),""),IFERROR(IF(LEFT(Lookups!$N$5,6)="Number",SUMIFS(Comparison_Lookup_EDW,site_level_range_locationW,$C39,date_range_boardW,E$9),TEXT(SUMIFS(Comparison_Lookup_EDW,site_level_range_locationW,$C39,date_range_boardW,E$9)/SUMIFS(All_AttendancesW,site_level_range_locationW,$C39,date_range_boardW,E$9),"0.0%")),""))</f>
        <v>116</v>
      </c>
      <c r="F39" s="71">
        <f ca="1">IF(F$9&lt;=MonthDate,IFERROR(IF(LEFT(Lookups!$N$5,6)="Number",SUMIFS(Comparison_Lookup_ED,site_level_range_location,$C39,date_range_board,F$9),TEXT(SUMIFS(Comparison_Lookup_ED,site_level_range_location,$C39,date_range_board,F$9)/SUMIFS(All_Attendances,site_level_range_location,$C39,date_range_board,F$9),"0.0%")),""),IFERROR(IF(LEFT(Lookups!$N$5,6)="Number",SUMIFS(Comparison_Lookup_EDW,site_level_range_locationW,$C39,date_range_boardW,F$9),TEXT(SUMIFS(Comparison_Lookup_EDW,site_level_range_locationW,$C39,date_range_boardW,F$9)/SUMIFS(All_AttendancesW,site_level_range_locationW,$C39,date_range_boardW,F$9),"0.0%")),""))</f>
        <v>125</v>
      </c>
      <c r="G39" s="71">
        <f ca="1">IF(G$9&lt;=MonthDate,IFERROR(IF(LEFT(Lookups!$N$5,6)="Number",SUMIFS(Comparison_Lookup_ED,site_level_range_location,$C39,date_range_board,G$9),TEXT(SUMIFS(Comparison_Lookup_ED,site_level_range_location,$C39,date_range_board,G$9)/SUMIFS(All_Attendances,site_level_range_location,$C39,date_range_board,G$9),"0.0%")),""),IFERROR(IF(LEFT(Lookups!$N$5,6)="Number",SUMIFS(Comparison_Lookup_EDW,site_level_range_locationW,$C39,date_range_boardW,G$9),TEXT(SUMIFS(Comparison_Lookup_EDW,site_level_range_locationW,$C39,date_range_boardW,G$9)/SUMIFS(All_AttendancesW,site_level_range_locationW,$C39,date_range_boardW,G$9),"0.0%")),""))</f>
        <v>122</v>
      </c>
      <c r="H39" s="71">
        <f ca="1">IF(H$9&lt;=MonthDate,IFERROR(IF(LEFT(Lookups!$N$5,6)="Number",SUMIFS(Comparison_Lookup_ED,site_level_range_location,$C39,date_range_board,H$9),TEXT(SUMIFS(Comparison_Lookup_ED,site_level_range_location,$C39,date_range_board,H$9)/SUMIFS(All_Attendances,site_level_range_location,$C39,date_range_board,H$9),"0.0%")),""),IFERROR(IF(LEFT(Lookups!$N$5,6)="Number",SUMIFS(Comparison_Lookup_EDW,site_level_range_locationW,$C39,date_range_boardW,H$9),TEXT(SUMIFS(Comparison_Lookup_EDW,site_level_range_locationW,$C39,date_range_boardW,H$9)/SUMIFS(All_AttendancesW,site_level_range_locationW,$C39,date_range_boardW,H$9),"0.0%")),""))</f>
        <v>120</v>
      </c>
      <c r="I39" s="71">
        <f ca="1">IF(I$9&lt;=MonthDate,IFERROR(IF(LEFT(Lookups!$N$5,6)="Number",SUMIFS(Comparison_Lookup_ED,site_level_range_location,$C39,date_range_board,I$9),TEXT(SUMIFS(Comparison_Lookup_ED,site_level_range_location,$C39,date_range_board,I$9)/SUMIFS(All_Attendances,site_level_range_location,$C39,date_range_board,I$9),"0.0%")),""),IFERROR(IF(LEFT(Lookups!$N$5,6)="Number",SUMIFS(Comparison_Lookup_EDW,site_level_range_locationW,$C39,date_range_boardW,I$9),TEXT(SUMIFS(Comparison_Lookup_EDW,site_level_range_locationW,$C39,date_range_boardW,I$9)/SUMIFS(All_AttendancesW,site_level_range_locationW,$C39,date_range_boardW,I$9),"0.0%")),""))</f>
        <v>108</v>
      </c>
      <c r="J39" s="71">
        <f ca="1">IF(J$9&lt;=MonthDate,IFERROR(IF(LEFT(Lookups!$N$5,6)="Number",SUMIFS(Comparison_Lookup_ED,site_level_range_location,$C39,date_range_board,J$9),TEXT(SUMIFS(Comparison_Lookup_ED,site_level_range_location,$C39,date_range_board,J$9)/SUMIFS(All_Attendances,site_level_range_location,$C39,date_range_board,J$9),"0.0%")),""),IFERROR(IF(LEFT(Lookups!$N$5,6)="Number",SUMIFS(Comparison_Lookup_EDW,site_level_range_locationW,$C39,date_range_boardW,J$9),TEXT(SUMIFS(Comparison_Lookup_EDW,site_level_range_locationW,$C39,date_range_boardW,J$9)/SUMIFS(All_AttendancesW,site_level_range_locationW,$C39,date_range_boardW,J$9),"0.0%")),""))</f>
        <v>127</v>
      </c>
      <c r="K39" s="71">
        <f ca="1">IF(K$9&lt;=MonthDate,IFERROR(IF(LEFT(Lookups!$N$5,6)="Number",SUMIFS(Comparison_Lookup_ED,site_level_range_location,$C39,date_range_board,K$9),TEXT(SUMIFS(Comparison_Lookup_ED,site_level_range_location,$C39,date_range_board,K$9)/SUMIFS(All_Attendances,site_level_range_location,$C39,date_range_board,K$9),"0.0%")),""),IFERROR(IF(LEFT(Lookups!$N$5,6)="Number",SUMIFS(Comparison_Lookup_EDW,site_level_range_locationW,$C39,date_range_boardW,K$9),TEXT(SUMIFS(Comparison_Lookup_EDW,site_level_range_locationW,$C39,date_range_boardW,K$9)/SUMIFS(All_AttendancesW,site_level_range_locationW,$C39,date_range_boardW,K$9),"0.0%")),""))</f>
        <v>105</v>
      </c>
      <c r="L39" s="253">
        <f ca="1">IF(L$9&lt;=MonthDate,IFERROR(IF(LEFT(Lookups!$N$5,6)="Number",SUMIFS(Comparison_Lookup_ED,site_level_range_location,$C39,date_range_board,L$9),TEXT(SUMIFS(Comparison_Lookup_ED,site_level_range_location,$C39,date_range_board,L$9)/SUMIFS(All_Attendances,site_level_range_location,$C39,date_range_board,L$9),"0.0%")),""),IFERROR(IF(LEFT(Lookups!$N$5,6)="Number",SUMIFS(Comparison_Lookup_EDW,site_level_range_locationW,$C39,date_range_boardW,L$9),TEXT(SUMIFS(Comparison_Lookup_EDW,site_level_range_locationW,$C39,date_range_boardW,L$9)/SUMIFS(All_AttendancesW,site_level_range_locationW,$C39,date_range_boardW,L$9),"0.0%")),""))</f>
        <v>128</v>
      </c>
      <c r="M39" s="244">
        <f ca="1">IF(M$9&lt;=MonthDate,IFERROR(IF(LEFT(Lookups!$N$5,6)="Number",SUMIFS(Comparison_Lookup_ED,site_level_range_location,$C39,date_range_board,M$9),TEXT(SUMIFS(Comparison_Lookup_ED,site_level_range_location,$C39,date_range_board,M$9)/SUMIFS(All_Attendances,site_level_range_location,$C39,date_range_board,M$9),"0.0%")),""),IFERROR(IF(LEFT(Lookups!$N$5,6)="Number",SUMIFS(Comparison_Lookup_EDW,site_level_range_locationW,$C39,date_range_boardW,M$9),TEXT(SUMIFS(Comparison_Lookup_EDW,site_level_range_locationW,$C39,date_range_boardW,M$9)/SUMIFS(All_AttendancesW,site_level_range_locationW,$C39,date_range_boardW,M$9),"0.0%")),""))</f>
        <v>133</v>
      </c>
      <c r="N39" s="176">
        <f ca="1">IF(N$9&lt;=MonthDate,IFERROR(IF(LEFT(Lookups!$N$5,6)="Number",SUMIFS(Comparison_Lookup_ED,site_level_range_location,$C39,date_range_board,N$9),TEXT(SUMIFS(Comparison_Lookup_ED,site_level_range_location,$C39,date_range_board,N$9)/SUMIFS(All_Attendances,site_level_range_location,$C39,date_range_board,N$9),"0.0%")),""),IFERROR(IF(LEFT(Lookups!$N$5,6)="Number",SUMIFS(Comparison_Lookup_EDW,site_level_range_locationW,$C39,date_range_boardW,N$9),TEXT(SUMIFS(Comparison_Lookup_EDW,site_level_range_locationW,$C39,date_range_boardW,N$9)/SUMIFS(All_AttendancesW,site_level_range_locationW,$C39,date_range_boardW,N$9),"0.0%")),""))</f>
        <v>128</v>
      </c>
      <c r="O39" s="176">
        <f ca="1">IF(O$9&lt;=MonthDate,IFERROR(IF(LEFT(Lookups!$N$5,6)="Number",SUMIFS(Comparison_Lookup_ED,site_level_range_location,$C39,date_range_board,O$9),TEXT(SUMIFS(Comparison_Lookup_ED,site_level_range_location,$C39,date_range_board,O$9)/SUMIFS(All_Attendances,site_level_range_location,$C39,date_range_board,O$9),"0.0%")),""),IFERROR(IF(LEFT(Lookups!$N$5,6)="Number",SUMIFS(Comparison_Lookup_EDW,site_level_range_locationW,$C39,date_range_boardW,O$9),TEXT(SUMIFS(Comparison_Lookup_EDW,site_level_range_locationW,$C39,date_range_boardW,O$9)/SUMIFS(All_AttendancesW,site_level_range_locationW,$C39,date_range_boardW,O$9),"0.0%")),""))</f>
        <v>116</v>
      </c>
    </row>
    <row r="40" spans="2:15" ht="15" customHeight="1" thickBot="1">
      <c r="B40" s="62" t="s">
        <v>143</v>
      </c>
      <c r="C40" s="106"/>
      <c r="D40" s="89">
        <f ca="1">IF(D9&lt;=MonthDate,IFERROR(IF(LEFT(Lookups!$N$5,6)="Number",SUMIFS(Comparison_Lookup_ED,date_range_board,D$9),TEXT(SUMIFS(Comparison_Lookup_ED,date_range_board,D$9)/SUMIFS(All_Attendances,date_range_board,D$9),"0.0%")),""),IFERROR(IF(LEFT(Lookups!$N$5,6)="Number",SUMIFS(Comparison_Lookup_EDW,date_range_boardW,D$9),TEXT(SUMIFS(Comparison_Lookup_EDW,date_range_boardW,D$9)/SUMIFS(All_AttendancesW,date_range_boardW,D$9),"0.0%")),""))</f>
        <v>26351</v>
      </c>
      <c r="E40" s="89">
        <f ca="1">IF(E9&lt;=MonthDate,IFERROR(IF(LEFT(Lookups!$N$5,6)="Number",SUMIFS(Comparison_Lookup_ED,date_range_board,E$9),TEXT(SUMIFS(Comparison_Lookup_ED,date_range_board,E$9)/SUMIFS(All_Attendances,date_range_board,E$9),"0.0%")),""),IFERROR(IF(LEFT(Lookups!$N$5,6)="Number",SUMIFS(Comparison_Lookup_EDW,date_range_boardW,E$9),TEXT(SUMIFS(Comparison_Lookup_EDW,date_range_boardW,E$9)/SUMIFS(All_AttendancesW,date_range_boardW,E$9),"0.0%")),""))</f>
        <v>24888</v>
      </c>
      <c r="F40" s="89">
        <f ca="1">IF(F9&lt;=MonthDate,IFERROR(IF(LEFT(Lookups!$N$5,6)="Number",SUMIFS(Comparison_Lookup_ED,date_range_board,F$9),TEXT(SUMIFS(Comparison_Lookup_ED,date_range_board,F$9)/SUMIFS(All_Attendances,date_range_board,F$9),"0.0%")),""),IFERROR(IF(LEFT(Lookups!$N$5,6)="Number",SUMIFS(Comparison_Lookup_EDW,date_range_boardW,F$9),TEXT(SUMIFS(Comparison_Lookup_EDW,date_range_boardW,F$9)/SUMIFS(All_AttendancesW,date_range_boardW,F$9),"0.0%")),""))</f>
        <v>24238</v>
      </c>
      <c r="G40" s="89">
        <f ca="1">IF(G9&lt;=MonthDate,IFERROR(IF(LEFT(Lookups!$N$5,6)="Number",SUMIFS(Comparison_Lookup_ED,date_range_board,G$9),TEXT(SUMIFS(Comparison_Lookup_ED,date_range_board,G$9)/SUMIFS(All_Attendances,date_range_board,G$9),"0.0%")),""),IFERROR(IF(LEFT(Lookups!$N$5,6)="Number",SUMIFS(Comparison_Lookup_EDW,date_range_boardW,G$9),TEXT(SUMIFS(Comparison_Lookup_EDW,date_range_boardW,G$9)/SUMIFS(All_AttendancesW,date_range_boardW,G$9),"0.0%")),""))</f>
        <v>25391</v>
      </c>
      <c r="H40" s="89">
        <f ca="1">IF(H9&lt;=MonthDate,IFERROR(IF(LEFT(Lookups!$N$5,6)="Number",SUMIFS(Comparison_Lookup_ED,date_range_board,H$9),TEXT(SUMIFS(Comparison_Lookup_ED,date_range_board,H$9)/SUMIFS(All_Attendances,date_range_board,H$9),"0.0%")),""),IFERROR(IF(LEFT(Lookups!$N$5,6)="Number",SUMIFS(Comparison_Lookup_EDW,date_range_boardW,H$9),TEXT(SUMIFS(Comparison_Lookup_EDW,date_range_boardW,H$9)/SUMIFS(All_AttendancesW,date_range_boardW,H$9),"0.0%")),""))</f>
        <v>25038</v>
      </c>
      <c r="I40" s="89">
        <f ca="1">IF(I9&lt;=MonthDate,IFERROR(IF(LEFT(Lookups!$N$5,6)="Number",SUMIFS(Comparison_Lookup_ED,date_range_board,I$9),TEXT(SUMIFS(Comparison_Lookup_ED,date_range_board,I$9)/SUMIFS(All_Attendances,date_range_board,I$9),"0.0%")),""),IFERROR(IF(LEFT(Lookups!$N$5,6)="Number",SUMIFS(Comparison_Lookup_EDW,date_range_boardW,I$9),TEXT(SUMIFS(Comparison_Lookup_EDW,date_range_boardW,I$9)/SUMIFS(All_AttendancesW,date_range_boardW,I$9),"0.0%")),""))</f>
        <v>24648</v>
      </c>
      <c r="J40" s="89">
        <f ca="1">IF(J9&lt;=MonthDate,IFERROR(IF(LEFT(Lookups!$N$5,6)="Number",SUMIFS(Comparison_Lookup_ED,date_range_board,J$9),TEXT(SUMIFS(Comparison_Lookup_ED,date_range_board,J$9)/SUMIFS(All_Attendances,date_range_board,J$9),"0.0%")),""),IFERROR(IF(LEFT(Lookups!$N$5,6)="Number",SUMIFS(Comparison_Lookup_EDW,date_range_boardW,J$9),TEXT(SUMIFS(Comparison_Lookup_EDW,date_range_boardW,J$9)/SUMIFS(All_AttendancesW,date_range_boardW,J$9),"0.0%")),""))</f>
        <v>25331</v>
      </c>
      <c r="K40" s="89">
        <f ca="1">IF(K9&lt;=MonthDate,IFERROR(IF(LEFT(Lookups!$N$5,6)="Number",SUMIFS(Comparison_Lookup_ED,date_range_board,K$9),TEXT(SUMIFS(Comparison_Lookup_ED,date_range_board,K$9)/SUMIFS(All_Attendances,date_range_board,K$9),"0.0%")),""),IFERROR(IF(LEFT(Lookups!$N$5,6)="Number",SUMIFS(Comparison_Lookup_EDW,date_range_boardW,K$9),TEXT(SUMIFS(Comparison_Lookup_EDW,date_range_boardW,K$9)/SUMIFS(All_AttendancesW,date_range_boardW,K$9),"0.0%")),""))</f>
        <v>24494</v>
      </c>
      <c r="L40" s="254">
        <f ca="1">IF(L9&lt;=MonthDate,IFERROR(IF(LEFT(Lookups!$N$5,6)="Number",SUMIFS(Comparison_Lookup_ED,date_range_board,L$9),TEXT(SUMIFS(Comparison_Lookup_ED,date_range_board,L$9)/SUMIFS(All_Attendances,date_range_board,L$9),"0.0%")),""),IFERROR(IF(LEFT(Lookups!$N$5,6)="Number",SUMIFS(Comparison_Lookup_EDW,date_range_boardW,L$9),TEXT(SUMIFS(Comparison_Lookup_EDW,date_range_boardW,L$9)/SUMIFS(All_AttendancesW,date_range_boardW,L$9),"0.0%")),""))</f>
        <v>25443</v>
      </c>
      <c r="M40" s="245">
        <f ca="1">IF(M9&lt;=MonthDate,IFERROR(IF(LEFT(Lookups!$N$5,6)="Number",SUMIFS(Comparison_Lookup_ED,date_range_board,M$9),TEXT(SUMIFS(Comparison_Lookup_ED,date_range_board,M$9)/SUMIFS(All_Attendances,date_range_board,M$9),"0.0%")),""),IFERROR(IF(LEFT(Lookups!$N$5,6)="Number",SUMIFS(Comparison_Lookup_EDW,date_range_boardW,M$9),TEXT(SUMIFS(Comparison_Lookup_EDW,date_range_boardW,M$9)/SUMIFS(All_AttendancesW,date_range_boardW,M$9),"0.0%")),""))</f>
        <v>25351</v>
      </c>
      <c r="N40" s="177">
        <f ca="1">IF(N9&lt;=MonthDate,IFERROR(IF(LEFT(Lookups!$N$5,6)="Number",SUMIFS(Comparison_Lookup_ED,date_range_board,N$9),TEXT(SUMIFS(Comparison_Lookup_ED,date_range_board,N$9)/SUMIFS(All_Attendances,date_range_board,N$9),"0.0%")),""),IFERROR(IF(LEFT(Lookups!$N$5,6)="Number",SUMIFS(Comparison_Lookup_EDW,date_range_boardW,N$9),TEXT(SUMIFS(Comparison_Lookup_EDW,date_range_boardW,N$9)/SUMIFS(All_AttendancesW,date_range_boardW,N$9),"0.0%")),""))</f>
        <v>25223</v>
      </c>
      <c r="O40" s="177">
        <f ca="1">IF(O9&lt;=MonthDate,IFERROR(IF(LEFT(Lookups!$N$5,6)="Number",SUMIFS(Comparison_Lookup_ED,date_range_board,O$9),TEXT(SUMIFS(Comparison_Lookup_ED,date_range_board,O$9)/SUMIFS(All_Attendances,date_range_board,O$9),"0.0%")),""),IFERROR(IF(LEFT(Lookups!$N$5,6)="Number",SUMIFS(Comparison_Lookup_EDW,date_range_boardW,O$9),TEXT(SUMIFS(Comparison_Lookup_EDW,date_range_boardW,O$9)/SUMIFS(All_AttendancesW,date_range_boardW,O$9),"0.0%")),""))</f>
        <v>22267</v>
      </c>
    </row>
    <row r="41" spans="2:15" ht="21.95" customHeight="1" thickBot="1">
      <c r="C41" s="136" t="s">
        <v>228</v>
      </c>
      <c r="D41" s="134">
        <f t="shared" ref="D41:O41" si="2">INT((D42-DATE(YEAR(D42-WEEKDAY(D42-1)+4),1,3)+WEEKDAY(DATE(YEAR(D42-WEEKDAY(D42-1)+4),1,3))+5)/7)</f>
        <v>28</v>
      </c>
      <c r="E41" s="134">
        <f t="shared" si="2"/>
        <v>29</v>
      </c>
      <c r="F41" s="134">
        <f t="shared" si="2"/>
        <v>30</v>
      </c>
      <c r="G41" s="134">
        <f t="shared" si="2"/>
        <v>31</v>
      </c>
      <c r="H41" s="134">
        <f t="shared" si="2"/>
        <v>32</v>
      </c>
      <c r="I41" s="134">
        <f t="shared" si="2"/>
        <v>33</v>
      </c>
      <c r="J41" s="134">
        <f t="shared" si="2"/>
        <v>34</v>
      </c>
      <c r="K41" s="134">
        <f t="shared" si="2"/>
        <v>35</v>
      </c>
      <c r="L41" s="134">
        <f t="shared" si="2"/>
        <v>36</v>
      </c>
      <c r="M41" s="134">
        <f t="shared" si="2"/>
        <v>37</v>
      </c>
      <c r="N41" s="134">
        <f t="shared" si="2"/>
        <v>38</v>
      </c>
      <c r="O41" s="134">
        <f t="shared" si="2"/>
        <v>39</v>
      </c>
    </row>
    <row r="42" spans="2:15" ht="12" customHeight="1" thickBot="1">
      <c r="B42" s="58" t="s">
        <v>182</v>
      </c>
      <c r="C42" s="107" t="s">
        <v>185</v>
      </c>
      <c r="D42" s="105">
        <f>O75+7</f>
        <v>42568</v>
      </c>
      <c r="E42" s="105">
        <f>D42+7</f>
        <v>42575</v>
      </c>
      <c r="F42" s="105">
        <f t="shared" ref="F42" si="3">E42+7</f>
        <v>42582</v>
      </c>
      <c r="G42" s="105">
        <f t="shared" ref="G42" si="4">F42+7</f>
        <v>42589</v>
      </c>
      <c r="H42" s="105">
        <f t="shared" ref="H42" si="5">G42+7</f>
        <v>42596</v>
      </c>
      <c r="I42" s="105">
        <f t="shared" ref="I42" si="6">H42+7</f>
        <v>42603</v>
      </c>
      <c r="J42" s="105">
        <f t="shared" ref="J42" si="7">I42+7</f>
        <v>42610</v>
      </c>
      <c r="K42" s="105">
        <f t="shared" ref="K42" si="8">J42+7</f>
        <v>42617</v>
      </c>
      <c r="L42" s="105">
        <f t="shared" ref="L42" si="9">K42+7</f>
        <v>42624</v>
      </c>
      <c r="M42" s="105">
        <f t="shared" ref="M42" si="10">L42+7</f>
        <v>42631</v>
      </c>
      <c r="N42" s="105">
        <f t="shared" ref="N42" si="11">M42+7</f>
        <v>42638</v>
      </c>
      <c r="O42" s="105">
        <f t="shared" ref="O42" si="12">N42+7</f>
        <v>42645</v>
      </c>
    </row>
    <row r="43" spans="2:15">
      <c r="B43" s="60" t="s">
        <v>121</v>
      </c>
      <c r="C43" s="60" t="s">
        <v>16</v>
      </c>
      <c r="D43" s="97">
        <f ca="1">IFERROR(IF(LEFT(Lookups!$N$5,6)="Number",SUMIFS(Comparison_Lookup_ED,site_level_range_location,$C43,date_range_board,D$42),TEXT(SUMIFS(Comparison_Lookup_ED,site_level_range_location,$C43,date_range_board,D$42)/SUMIFS(All_Attendances,site_level_range_location,$C43,date_range_board,D$42),"0.0%")),"")</f>
        <v>873</v>
      </c>
      <c r="E43" s="88">
        <f ca="1">IFERROR(IF(LEFT(Lookups!$N$5,6)="Number",SUMIFS(Comparison_Lookup_ED,site_level_range_location,$C43,date_range_board,E$42),TEXT(SUMIFS(Comparison_Lookup_ED,site_level_range_location,$C43,date_range_board,E$42)/SUMIFS(All_Attendances,site_level_range_location,$C43,date_range_board,E$42),"0.0%")),"")</f>
        <v>907</v>
      </c>
      <c r="F43" s="88">
        <f ca="1">IFERROR(IF(LEFT(Lookups!$N$5,6)="Number",SUMIFS(Comparison_Lookup_ED,site_level_range_location,$C43,date_range_board,F$42),TEXT(SUMIFS(Comparison_Lookup_ED,site_level_range_location,$C43,date_range_board,F$42)/SUMIFS(All_Attendances,site_level_range_location,$C43,date_range_board,F$42),"0.0%")),"")</f>
        <v>859</v>
      </c>
      <c r="G43" s="88">
        <f ca="1">IFERROR(IF(LEFT(Lookups!$N$5,6)="Number",SUMIFS(Comparison_Lookup_ED,site_level_range_location,$C43,date_range_board,G$42),TEXT(SUMIFS(Comparison_Lookup_ED,site_level_range_location,$C43,date_range_board,G$42)/SUMIFS(All_Attendances,site_level_range_location,$C43,date_range_board,G$42),"0.0%")),"")</f>
        <v>918</v>
      </c>
      <c r="H43" s="88">
        <f ca="1">IFERROR(IF(LEFT(Lookups!$N$5,6)="Number",SUMIFS(Comparison_Lookup_ED,site_level_range_location,$C43,date_range_board,H$42),TEXT(SUMIFS(Comparison_Lookup_ED,site_level_range_location,$C43,date_range_board,H$42)/SUMIFS(All_Attendances,site_level_range_location,$C43,date_range_board,H$42),"0.0%")),"")</f>
        <v>813</v>
      </c>
      <c r="I43" s="88">
        <f ca="1">IFERROR(IF(LEFT(Lookups!$N$5,6)="Number",SUMIFS(Comparison_Lookup_ED,site_level_range_location,$C43,date_range_board,I$42),TEXT(SUMIFS(Comparison_Lookup_ED,site_level_range_location,$C43,date_range_board,I$42)/SUMIFS(All_Attendances,site_level_range_location,$C43,date_range_board,I$42),"0.0%")),"")</f>
        <v>923</v>
      </c>
      <c r="J43" s="88">
        <f ca="1">IFERROR(IF(LEFT(Lookups!$N$5,6)="Number",SUMIFS(Comparison_Lookup_ED,site_level_range_location,$C43,date_range_board,J$42),TEXT(SUMIFS(Comparison_Lookup_ED,site_level_range_location,$C43,date_range_board,J$42)/SUMIFS(All_Attendances,site_level_range_location,$C43,date_range_board,J$42),"0.0%")),"")</f>
        <v>936</v>
      </c>
      <c r="K43" s="88">
        <f ca="1">IFERROR(IF(LEFT(Lookups!$N$5,6)="Number",SUMIFS(Comparison_Lookup_ED,site_level_range_location,$C43,date_range_board,K$42),TEXT(SUMIFS(Comparison_Lookup_ED,site_level_range_location,$C43,date_range_board,K$42)/SUMIFS(All_Attendances,site_level_range_location,$C43,date_range_board,K$42),"0.0%")),"")</f>
        <v>893</v>
      </c>
      <c r="L43" s="88">
        <f ca="1">IFERROR(IF(LEFT(Lookups!$N$5,6)="Number",SUMIFS(Comparison_Lookup_ED,site_level_range_location,$C43,date_range_board,L$42),TEXT(SUMIFS(Comparison_Lookup_ED,site_level_range_location,$C43,date_range_board,L$42)/SUMIFS(All_Attendances,site_level_range_location,$C43,date_range_board,L$42),"0.0%")),"")</f>
        <v>904</v>
      </c>
      <c r="M43" s="88">
        <f ca="1">IFERROR(IF(LEFT(Lookups!$N$5,6)="Number",SUMIFS(Comparison_Lookup_ED,site_level_range_location,$C43,date_range_board,M$42),TEXT(SUMIFS(Comparison_Lookup_ED,site_level_range_location,$C43,date_range_board,M$42)/SUMIFS(All_Attendances,site_level_range_location,$C43,date_range_board,M$42),"0.0%")),"")</f>
        <v>870</v>
      </c>
      <c r="N43" s="88">
        <f ca="1">IFERROR(IF(LEFT(Lookups!$N$5,6)="Number",SUMIFS(Comparison_Lookup_ED,site_level_range_location,$C43,date_range_board,N$42),TEXT(SUMIFS(Comparison_Lookup_ED,site_level_range_location,$C43,date_range_board,N$42)/SUMIFS(All_Attendances,site_level_range_location,$C43,date_range_board,N$42),"0.0%")),"")</f>
        <v>902</v>
      </c>
      <c r="O43" s="88">
        <f ca="1">IFERROR(IF(LEFT(Lookups!$N$5,6)="Number",SUMIFS(Comparison_Lookup_ED,site_level_range_location,$C43,date_range_board,O$42),TEXT(SUMIFS(Comparison_Lookup_ED,site_level_range_location,$C43,date_range_board,O$42)/SUMIFS(All_Attendances,site_level_range_location,$C43,date_range_board,O$42),"0.0%")),"")</f>
        <v>857</v>
      </c>
    </row>
    <row r="44" spans="2:15">
      <c r="B44" s="60" t="s">
        <v>121</v>
      </c>
      <c r="C44" s="60" t="s">
        <v>17</v>
      </c>
      <c r="D44" s="90">
        <f ca="1">IFERROR(IF(LEFT(Lookups!$N$5,6)="Number",SUMIFS(Comparison_Lookup_ED,site_level_range_location,$C44,date_range_board,D$42),TEXT(SUMIFS(Comparison_Lookup_ED,site_level_range_location,$C44,date_range_board,D$42)/SUMIFS(All_Attendances,site_level_range_location,$C44,date_range_board,D$42),"0.0%")),"")</f>
        <v>1237</v>
      </c>
      <c r="E44" s="101">
        <f ca="1">IFERROR(IF(LEFT(Lookups!$N$5,6)="Number",SUMIFS(Comparison_Lookup_ED,site_level_range_location,$C44,date_range_board,E$42),TEXT(SUMIFS(Comparison_Lookup_ED,site_level_range_location,$C44,date_range_board,E$42)/SUMIFS(All_Attendances,site_level_range_location,$C44,date_range_board,E$42),"0.0%")),"")</f>
        <v>1280</v>
      </c>
      <c r="F44" s="101">
        <f ca="1">IFERROR(IF(LEFT(Lookups!$N$5,6)="Number",SUMIFS(Comparison_Lookup_ED,site_level_range_location,$C44,date_range_board,F$42),TEXT(SUMIFS(Comparison_Lookup_ED,site_level_range_location,$C44,date_range_board,F$42)/SUMIFS(All_Attendances,site_level_range_location,$C44,date_range_board,F$42),"0.0%")),"")</f>
        <v>1226</v>
      </c>
      <c r="G44" s="101">
        <f ca="1">IFERROR(IF(LEFT(Lookups!$N$5,6)="Number",SUMIFS(Comparison_Lookup_ED,site_level_range_location,$C44,date_range_board,G$42),TEXT(SUMIFS(Comparison_Lookup_ED,site_level_range_location,$C44,date_range_board,G$42)/SUMIFS(All_Attendances,site_level_range_location,$C44,date_range_board,G$42),"0.0%")),"")</f>
        <v>1254</v>
      </c>
      <c r="H44" s="101">
        <f ca="1">IFERROR(IF(LEFT(Lookups!$N$5,6)="Number",SUMIFS(Comparison_Lookup_ED,site_level_range_location,$C44,date_range_board,H$42),TEXT(SUMIFS(Comparison_Lookup_ED,site_level_range_location,$C44,date_range_board,H$42)/SUMIFS(All_Attendances,site_level_range_location,$C44,date_range_board,H$42),"0.0%")),"")</f>
        <v>1249</v>
      </c>
      <c r="I44" s="101">
        <f ca="1">IFERROR(IF(LEFT(Lookups!$N$5,6)="Number",SUMIFS(Comparison_Lookup_ED,site_level_range_location,$C44,date_range_board,I$42),TEXT(SUMIFS(Comparison_Lookup_ED,site_level_range_location,$C44,date_range_board,I$42)/SUMIFS(All_Attendances,site_level_range_location,$C44,date_range_board,I$42),"0.0%")),"")</f>
        <v>1387</v>
      </c>
      <c r="J44" s="101">
        <f ca="1">IFERROR(IF(LEFT(Lookups!$N$5,6)="Number",SUMIFS(Comparison_Lookup_ED,site_level_range_location,$C44,date_range_board,J$42),TEXT(SUMIFS(Comparison_Lookup_ED,site_level_range_location,$C44,date_range_board,J$42)/SUMIFS(All_Attendances,site_level_range_location,$C44,date_range_board,J$42),"0.0%")),"")</f>
        <v>1370</v>
      </c>
      <c r="K44" s="101">
        <f ca="1">IFERROR(IF(LEFT(Lookups!$N$5,6)="Number",SUMIFS(Comparison_Lookup_ED,site_level_range_location,$C44,date_range_board,K$42),TEXT(SUMIFS(Comparison_Lookup_ED,site_level_range_location,$C44,date_range_board,K$42)/SUMIFS(All_Attendances,site_level_range_location,$C44,date_range_board,K$42),"0.0%")),"")</f>
        <v>1410</v>
      </c>
      <c r="L44" s="101">
        <f ca="1">IFERROR(IF(LEFT(Lookups!$N$5,6)="Number",SUMIFS(Comparison_Lookup_ED,site_level_range_location,$C44,date_range_board,L$42),TEXT(SUMIFS(Comparison_Lookup_ED,site_level_range_location,$C44,date_range_board,L$42)/SUMIFS(All_Attendances,site_level_range_location,$C44,date_range_board,L$42),"0.0%")),"")</f>
        <v>1425</v>
      </c>
      <c r="M44" s="101">
        <f ca="1">IFERROR(IF(LEFT(Lookups!$N$5,6)="Number",SUMIFS(Comparison_Lookup_ED,site_level_range_location,$C44,date_range_board,M$42),TEXT(SUMIFS(Comparison_Lookup_ED,site_level_range_location,$C44,date_range_board,M$42)/SUMIFS(All_Attendances,site_level_range_location,$C44,date_range_board,M$42),"0.0%")),"")</f>
        <v>1421</v>
      </c>
      <c r="N44" s="101">
        <f ca="1">IFERROR(IF(LEFT(Lookups!$N$5,6)="Number",SUMIFS(Comparison_Lookup_ED,site_level_range_location,$C44,date_range_board,N$42),TEXT(SUMIFS(Comparison_Lookup_ED,site_level_range_location,$C44,date_range_board,N$42)/SUMIFS(All_Attendances,site_level_range_location,$C44,date_range_board,N$42),"0.0%")),"")</f>
        <v>1400</v>
      </c>
      <c r="O44" s="101">
        <f ca="1">IFERROR(IF(LEFT(Lookups!$N$5,6)="Number",SUMIFS(Comparison_Lookup_ED,site_level_range_location,$C44,date_range_board,O$42),TEXT(SUMIFS(Comparison_Lookup_ED,site_level_range_location,$C44,date_range_board,O$42)/SUMIFS(All_Attendances,site_level_range_location,$C44,date_range_board,O$42),"0.0%")),"")</f>
        <v>1343</v>
      </c>
    </row>
    <row r="45" spans="2:15">
      <c r="B45" s="60" t="s">
        <v>70</v>
      </c>
      <c r="C45" s="60" t="s">
        <v>21</v>
      </c>
      <c r="D45" s="90">
        <f ca="1">IFERROR(IF(LEFT(Lookups!$N$5,6)="Number",SUMIFS(Comparison_Lookup_ED,site_level_range_location,$C45,date_range_board,D$42),TEXT(SUMIFS(Comparison_Lookup_ED,site_level_range_location,$C45,date_range_board,D$42)/SUMIFS(All_Attendances,site_level_range_location,$C45,date_range_board,D$42),"0.0%")),"")</f>
        <v>506</v>
      </c>
      <c r="E45" s="101">
        <f ca="1">IFERROR(IF(LEFT(Lookups!$N$5,6)="Number",SUMIFS(Comparison_Lookup_ED,site_level_range_location,$C45,date_range_board,E$42),TEXT(SUMIFS(Comparison_Lookup_ED,site_level_range_location,$C45,date_range_board,E$42)/SUMIFS(All_Attendances,site_level_range_location,$C45,date_range_board,E$42),"0.0%")),"")</f>
        <v>585</v>
      </c>
      <c r="F45" s="101">
        <f ca="1">IFERROR(IF(LEFT(Lookups!$N$5,6)="Number",SUMIFS(Comparison_Lookup_ED,site_level_range_location,$C45,date_range_board,F$42),TEXT(SUMIFS(Comparison_Lookup_ED,site_level_range_location,$C45,date_range_board,F$42)/SUMIFS(All_Attendances,site_level_range_location,$C45,date_range_board,F$42),"0.0%")),"")</f>
        <v>546</v>
      </c>
      <c r="G45" s="101">
        <f ca="1">IFERROR(IF(LEFT(Lookups!$N$5,6)="Number",SUMIFS(Comparison_Lookup_ED,site_level_range_location,$C45,date_range_board,G$42),TEXT(SUMIFS(Comparison_Lookup_ED,site_level_range_location,$C45,date_range_board,G$42)/SUMIFS(All_Attendances,site_level_range_location,$C45,date_range_board,G$42),"0.0%")),"")</f>
        <v>594</v>
      </c>
      <c r="H45" s="101">
        <f ca="1">IFERROR(IF(LEFT(Lookups!$N$5,6)="Number",SUMIFS(Comparison_Lookup_ED,site_level_range_location,$C45,date_range_board,H$42),TEXT(SUMIFS(Comparison_Lookup_ED,site_level_range_location,$C45,date_range_board,H$42)/SUMIFS(All_Attendances,site_level_range_location,$C45,date_range_board,H$42),"0.0%")),"")</f>
        <v>538</v>
      </c>
      <c r="I45" s="101">
        <f ca="1">IFERROR(IF(LEFT(Lookups!$N$5,6)="Number",SUMIFS(Comparison_Lookup_ED,site_level_range_location,$C45,date_range_board,I$42),TEXT(SUMIFS(Comparison_Lookup_ED,site_level_range_location,$C45,date_range_board,I$42)/SUMIFS(All_Attendances,site_level_range_location,$C45,date_range_board,I$42),"0.0%")),"")</f>
        <v>556</v>
      </c>
      <c r="J45" s="101">
        <f ca="1">IFERROR(IF(LEFT(Lookups!$N$5,6)="Number",SUMIFS(Comparison_Lookup_ED,site_level_range_location,$C45,date_range_board,J$42),TEXT(SUMIFS(Comparison_Lookup_ED,site_level_range_location,$C45,date_range_board,J$42)/SUMIFS(All_Attendances,site_level_range_location,$C45,date_range_board,J$42),"0.0%")),"")</f>
        <v>612</v>
      </c>
      <c r="K45" s="101">
        <f ca="1">IFERROR(IF(LEFT(Lookups!$N$5,6)="Number",SUMIFS(Comparison_Lookup_ED,site_level_range_location,$C45,date_range_board,K$42),TEXT(SUMIFS(Comparison_Lookup_ED,site_level_range_location,$C45,date_range_board,K$42)/SUMIFS(All_Attendances,site_level_range_location,$C45,date_range_board,K$42),"0.0%")),"")</f>
        <v>603</v>
      </c>
      <c r="L45" s="101">
        <f ca="1">IFERROR(IF(LEFT(Lookups!$N$5,6)="Number",SUMIFS(Comparison_Lookup_ED,site_level_range_location,$C45,date_range_board,L$42),TEXT(SUMIFS(Comparison_Lookup_ED,site_level_range_location,$C45,date_range_board,L$42)/SUMIFS(All_Attendances,site_level_range_location,$C45,date_range_board,L$42),"0.0%")),"")</f>
        <v>600</v>
      </c>
      <c r="M45" s="101">
        <f ca="1">IFERROR(IF(LEFT(Lookups!$N$5,6)="Number",SUMIFS(Comparison_Lookup_ED,site_level_range_location,$C45,date_range_board,M$42),TEXT(SUMIFS(Comparison_Lookup_ED,site_level_range_location,$C45,date_range_board,M$42)/SUMIFS(All_Attendances,site_level_range_location,$C45,date_range_board,M$42),"0.0%")),"")</f>
        <v>600</v>
      </c>
      <c r="N45" s="101">
        <f ca="1">IFERROR(IF(LEFT(Lookups!$N$5,6)="Number",SUMIFS(Comparison_Lookup_ED,site_level_range_location,$C45,date_range_board,N$42),TEXT(SUMIFS(Comparison_Lookup_ED,site_level_range_location,$C45,date_range_board,N$42)/SUMIFS(All_Attendances,site_level_range_location,$C45,date_range_board,N$42),"0.0%")),"")</f>
        <v>558</v>
      </c>
      <c r="O45" s="101">
        <f ca="1">IFERROR(IF(LEFT(Lookups!$N$5,6)="Number",SUMIFS(Comparison_Lookup_ED,site_level_range_location,$C45,date_range_board,O$42),TEXT(SUMIFS(Comparison_Lookup_ED,site_level_range_location,$C45,date_range_board,O$42)/SUMIFS(All_Attendances,site_level_range_location,$C45,date_range_board,O$42),"0.0%")),"")</f>
        <v>568</v>
      </c>
    </row>
    <row r="46" spans="2:15">
      <c r="B46" s="60" t="s">
        <v>140</v>
      </c>
      <c r="C46" s="60" t="s">
        <v>217</v>
      </c>
      <c r="D46" s="90">
        <f ca="1">IFERROR(IF(LEFT(Lookups!$N$5,6)="Number",SUMIFS(Comparison_Lookup_ED,site_level_range_location,$C46,date_range_board,D$42),TEXT(SUMIFS(Comparison_Lookup_ED,site_level_range_location,$C46,date_range_board,D$42)/SUMIFS(All_Attendances,site_level_range_location,$C46,date_range_board,D$42),"0.0%")),"")</f>
        <v>673</v>
      </c>
      <c r="E46" s="101">
        <f ca="1">IFERROR(IF(LEFT(Lookups!$N$5,6)="Number",SUMIFS(Comparison_Lookup_ED,site_level_range_location,$C46,date_range_board,E$42),TEXT(SUMIFS(Comparison_Lookup_ED,site_level_range_location,$C46,date_range_board,E$42)/SUMIFS(All_Attendances,site_level_range_location,$C46,date_range_board,E$42),"0.0%")),"")</f>
        <v>697</v>
      </c>
      <c r="F46" s="101">
        <f ca="1">IFERROR(IF(LEFT(Lookups!$N$5,6)="Number",SUMIFS(Comparison_Lookup_ED,site_level_range_location,$C46,date_range_board,F$42),TEXT(SUMIFS(Comparison_Lookup_ED,site_level_range_location,$C46,date_range_board,F$42)/SUMIFS(All_Attendances,site_level_range_location,$C46,date_range_board,F$42),"0.0%")),"")</f>
        <v>711</v>
      </c>
      <c r="G46" s="101">
        <f ca="1">IFERROR(IF(LEFT(Lookups!$N$5,6)="Number",SUMIFS(Comparison_Lookup_ED,site_level_range_location,$C46,date_range_board,G$42),TEXT(SUMIFS(Comparison_Lookup_ED,site_level_range_location,$C46,date_range_board,G$42)/SUMIFS(All_Attendances,site_level_range_location,$C46,date_range_board,G$42),"0.0%")),"")</f>
        <v>679</v>
      </c>
      <c r="H46" s="101">
        <f ca="1">IFERROR(IF(LEFT(Lookups!$N$5,6)="Number",SUMIFS(Comparison_Lookup_ED,site_level_range_location,$C46,date_range_board,H$42),TEXT(SUMIFS(Comparison_Lookup_ED,site_level_range_location,$C46,date_range_board,H$42)/SUMIFS(All_Attendances,site_level_range_location,$C46,date_range_board,H$42),"0.0%")),"")</f>
        <v>703</v>
      </c>
      <c r="I46" s="101">
        <f ca="1">IFERROR(IF(LEFT(Lookups!$N$5,6)="Number",SUMIFS(Comparison_Lookup_ED,site_level_range_location,$C46,date_range_board,I$42),TEXT(SUMIFS(Comparison_Lookup_ED,site_level_range_location,$C46,date_range_board,I$42)/SUMIFS(All_Attendances,site_level_range_location,$C46,date_range_board,I$42),"0.0%")),"")</f>
        <v>723</v>
      </c>
      <c r="J46" s="101">
        <f ca="1">IFERROR(IF(LEFT(Lookups!$N$5,6)="Number",SUMIFS(Comparison_Lookup_ED,site_level_range_location,$C46,date_range_board,J$42),TEXT(SUMIFS(Comparison_Lookup_ED,site_level_range_location,$C46,date_range_board,J$42)/SUMIFS(All_Attendances,site_level_range_location,$C46,date_range_board,J$42),"0.0%")),"")</f>
        <v>788</v>
      </c>
      <c r="K46" s="101">
        <f ca="1">IFERROR(IF(LEFT(Lookups!$N$5,6)="Number",SUMIFS(Comparison_Lookup_ED,site_level_range_location,$C46,date_range_board,K$42),TEXT(SUMIFS(Comparison_Lookup_ED,site_level_range_location,$C46,date_range_board,K$42)/SUMIFS(All_Attendances,site_level_range_location,$C46,date_range_board,K$42),"0.0%")),"")</f>
        <v>804</v>
      </c>
      <c r="L46" s="101">
        <f ca="1">IFERROR(IF(LEFT(Lookups!$N$5,6)="Number",SUMIFS(Comparison_Lookup_ED,site_level_range_location,$C46,date_range_board,L$42),TEXT(SUMIFS(Comparison_Lookup_ED,site_level_range_location,$C46,date_range_board,L$42)/SUMIFS(All_Attendances,site_level_range_location,$C46,date_range_board,L$42),"0.0%")),"")</f>
        <v>692</v>
      </c>
      <c r="M46" s="101">
        <f ca="1">IFERROR(IF(LEFT(Lookups!$N$5,6)="Number",SUMIFS(Comparison_Lookup_ED,site_level_range_location,$C46,date_range_board,M$42),TEXT(SUMIFS(Comparison_Lookup_ED,site_level_range_location,$C46,date_range_board,M$42)/SUMIFS(All_Attendances,site_level_range_location,$C46,date_range_board,M$42),"0.0%")),"")</f>
        <v>705</v>
      </c>
      <c r="N46" s="101">
        <f ca="1">IFERROR(IF(LEFT(Lookups!$N$5,6)="Number",SUMIFS(Comparison_Lookup_ED,site_level_range_location,$C46,date_range_board,N$42),TEXT(SUMIFS(Comparison_Lookup_ED,site_level_range_location,$C46,date_range_board,N$42)/SUMIFS(All_Attendances,site_level_range_location,$C46,date_range_board,N$42),"0.0%")),"")</f>
        <v>638</v>
      </c>
      <c r="O46" s="101">
        <f ca="1">IFERROR(IF(LEFT(Lookups!$N$5,6)="Number",SUMIFS(Comparison_Lookup_ED,site_level_range_location,$C46,date_range_board,O$42),TEXT(SUMIFS(Comparison_Lookup_ED,site_level_range_location,$C46,date_range_board,O$42)/SUMIFS(All_Attendances,site_level_range_location,$C46,date_range_board,O$42),"0.0%")),"")</f>
        <v>652</v>
      </c>
    </row>
    <row r="47" spans="2:15">
      <c r="B47" s="60" t="s">
        <v>140</v>
      </c>
      <c r="C47" s="60" t="s">
        <v>22</v>
      </c>
      <c r="D47" s="90">
        <f ca="1">IFERROR(IF(LEFT(Lookups!$N$5,6)="Number",SUMIFS(Comparison_Lookup_ED,site_level_range_location,$C47,date_range_board,D$42),TEXT(SUMIFS(Comparison_Lookup_ED,site_level_range_location,$C47,date_range_board,D$42)/SUMIFS(All_Attendances,site_level_range_location,$C47,date_range_board,D$42),"0.0%")),"")</f>
        <v>246</v>
      </c>
      <c r="E47" s="101">
        <f ca="1">IFERROR(IF(LEFT(Lookups!$N$5,6)="Number",SUMIFS(Comparison_Lookup_ED,site_level_range_location,$C47,date_range_board,E$42),TEXT(SUMIFS(Comparison_Lookup_ED,site_level_range_location,$C47,date_range_board,E$42)/SUMIFS(All_Attendances,site_level_range_location,$C47,date_range_board,E$42),"0.0%")),"")</f>
        <v>241</v>
      </c>
      <c r="F47" s="101">
        <f ca="1">IFERROR(IF(LEFT(Lookups!$N$5,6)="Number",SUMIFS(Comparison_Lookup_ED,site_level_range_location,$C47,date_range_board,F$42),TEXT(SUMIFS(Comparison_Lookup_ED,site_level_range_location,$C47,date_range_board,F$42)/SUMIFS(All_Attendances,site_level_range_location,$C47,date_range_board,F$42),"0.0%")),"")</f>
        <v>269</v>
      </c>
      <c r="G47" s="101">
        <f ca="1">IFERROR(IF(LEFT(Lookups!$N$5,6)="Number",SUMIFS(Comparison_Lookup_ED,site_level_range_location,$C47,date_range_board,G$42),TEXT(SUMIFS(Comparison_Lookup_ED,site_level_range_location,$C47,date_range_board,G$42)/SUMIFS(All_Attendances,site_level_range_location,$C47,date_range_board,G$42),"0.0%")),"")</f>
        <v>270</v>
      </c>
      <c r="H47" s="101">
        <f ca="1">IFERROR(IF(LEFT(Lookups!$N$5,6)="Number",SUMIFS(Comparison_Lookup_ED,site_level_range_location,$C47,date_range_board,H$42),TEXT(SUMIFS(Comparison_Lookup_ED,site_level_range_location,$C47,date_range_board,H$42)/SUMIFS(All_Attendances,site_level_range_location,$C47,date_range_board,H$42),"0.0%")),"")</f>
        <v>223</v>
      </c>
      <c r="I47" s="101">
        <f ca="1">IFERROR(IF(LEFT(Lookups!$N$5,6)="Number",SUMIFS(Comparison_Lookup_ED,site_level_range_location,$C47,date_range_board,I$42),TEXT(SUMIFS(Comparison_Lookup_ED,site_level_range_location,$C47,date_range_board,I$42)/SUMIFS(All_Attendances,site_level_range_location,$C47,date_range_board,I$42),"0.0%")),"")</f>
        <v>237</v>
      </c>
      <c r="J47" s="101">
        <f ca="1">IFERROR(IF(LEFT(Lookups!$N$5,6)="Number",SUMIFS(Comparison_Lookup_ED,site_level_range_location,$C47,date_range_board,J$42),TEXT(SUMIFS(Comparison_Lookup_ED,site_level_range_location,$C47,date_range_board,J$42)/SUMIFS(All_Attendances,site_level_range_location,$C47,date_range_board,J$42),"0.0%")),"")</f>
        <v>255</v>
      </c>
      <c r="K47" s="101">
        <f ca="1">IFERROR(IF(LEFT(Lookups!$N$5,6)="Number",SUMIFS(Comparison_Lookup_ED,site_level_range_location,$C47,date_range_board,K$42),TEXT(SUMIFS(Comparison_Lookup_ED,site_level_range_location,$C47,date_range_board,K$42)/SUMIFS(All_Attendances,site_level_range_location,$C47,date_range_board,K$42),"0.0%")),"")</f>
        <v>256</v>
      </c>
      <c r="L47" s="101">
        <f ca="1">IFERROR(IF(LEFT(Lookups!$N$5,6)="Number",SUMIFS(Comparison_Lookup_ED,site_level_range_location,$C47,date_range_board,L$42),TEXT(SUMIFS(Comparison_Lookup_ED,site_level_range_location,$C47,date_range_board,L$42)/SUMIFS(All_Attendances,site_level_range_location,$C47,date_range_board,L$42),"0.0%")),"")</f>
        <v>252</v>
      </c>
      <c r="M47" s="101">
        <f ca="1">IFERROR(IF(LEFT(Lookups!$N$5,6)="Number",SUMIFS(Comparison_Lookup_ED,site_level_range_location,$C47,date_range_board,M$42),TEXT(SUMIFS(Comparison_Lookup_ED,site_level_range_location,$C47,date_range_board,M$42)/SUMIFS(All_Attendances,site_level_range_location,$C47,date_range_board,M$42),"0.0%")),"")</f>
        <v>220</v>
      </c>
      <c r="N47" s="101">
        <f ca="1">IFERROR(IF(LEFT(Lookups!$N$5,6)="Number",SUMIFS(Comparison_Lookup_ED,site_level_range_location,$C47,date_range_board,N$42),TEXT(SUMIFS(Comparison_Lookup_ED,site_level_range_location,$C47,date_range_board,N$42)/SUMIFS(All_Attendances,site_level_range_location,$C47,date_range_board,N$42),"0.0%")),"")</f>
        <v>236</v>
      </c>
      <c r="O47" s="101">
        <f ca="1">IFERROR(IF(LEFT(Lookups!$N$5,6)="Number",SUMIFS(Comparison_Lookup_ED,site_level_range_location,$C47,date_range_board,O$42),TEXT(SUMIFS(Comparison_Lookup_ED,site_level_range_location,$C47,date_range_board,O$42)/SUMIFS(All_Attendances,site_level_range_location,$C47,date_range_board,O$42),"0.0%")),"")</f>
        <v>213</v>
      </c>
    </row>
    <row r="48" spans="2:15">
      <c r="B48" s="60" t="s">
        <v>71</v>
      </c>
      <c r="C48" s="60" t="s">
        <v>25</v>
      </c>
      <c r="D48" s="90">
        <f ca="1">IFERROR(IF(LEFT(Lookups!$N$5,6)="Number",SUMIFS(Comparison_Lookup_ED,site_level_range_location,$C48,date_range_board,D$42),TEXT(SUMIFS(Comparison_Lookup_ED,site_level_range_location,$C48,date_range_board,D$42)/SUMIFS(All_Attendances,site_level_range_location,$C48,date_range_board,D$42),"0.0%")),"")</f>
        <v>1218</v>
      </c>
      <c r="E48" s="101">
        <f ca="1">IFERROR(IF(LEFT(Lookups!$N$5,6)="Number",SUMIFS(Comparison_Lookup_ED,site_level_range_location,$C48,date_range_board,E$42),TEXT(SUMIFS(Comparison_Lookup_ED,site_level_range_location,$C48,date_range_board,E$42)/SUMIFS(All_Attendances,site_level_range_location,$C48,date_range_board,E$42),"0.0%")),"")</f>
        <v>1255</v>
      </c>
      <c r="F48" s="101">
        <f ca="1">IFERROR(IF(LEFT(Lookups!$N$5,6)="Number",SUMIFS(Comparison_Lookup_ED,site_level_range_location,$C48,date_range_board,F$42),TEXT(SUMIFS(Comparison_Lookup_ED,site_level_range_location,$C48,date_range_board,F$42)/SUMIFS(All_Attendances,site_level_range_location,$C48,date_range_board,F$42),"0.0%")),"")</f>
        <v>1146</v>
      </c>
      <c r="G48" s="101">
        <f ca="1">IFERROR(IF(LEFT(Lookups!$N$5,6)="Number",SUMIFS(Comparison_Lookup_ED,site_level_range_location,$C48,date_range_board,G$42),TEXT(SUMIFS(Comparison_Lookup_ED,site_level_range_location,$C48,date_range_board,G$42)/SUMIFS(All_Attendances,site_level_range_location,$C48,date_range_board,G$42),"0.0%")),"")</f>
        <v>1263</v>
      </c>
      <c r="H48" s="101">
        <f ca="1">IFERROR(IF(LEFT(Lookups!$N$5,6)="Number",SUMIFS(Comparison_Lookup_ED,site_level_range_location,$C48,date_range_board,H$42),TEXT(SUMIFS(Comparison_Lookup_ED,site_level_range_location,$C48,date_range_board,H$42)/SUMIFS(All_Attendances,site_level_range_location,$C48,date_range_board,H$42),"0.0%")),"")</f>
        <v>1214</v>
      </c>
      <c r="I48" s="101">
        <f ca="1">IFERROR(IF(LEFT(Lookups!$N$5,6)="Number",SUMIFS(Comparison_Lookup_ED,site_level_range_location,$C48,date_range_board,I$42),TEXT(SUMIFS(Comparison_Lookup_ED,site_level_range_location,$C48,date_range_board,I$42)/SUMIFS(All_Attendances,site_level_range_location,$C48,date_range_board,I$42),"0.0%")),"")</f>
        <v>1291</v>
      </c>
      <c r="J48" s="101">
        <f ca="1">IFERROR(IF(LEFT(Lookups!$N$5,6)="Number",SUMIFS(Comparison_Lookup_ED,site_level_range_location,$C48,date_range_board,J$42),TEXT(SUMIFS(Comparison_Lookup_ED,site_level_range_location,$C48,date_range_board,J$42)/SUMIFS(All_Attendances,site_level_range_location,$C48,date_range_board,J$42),"0.0%")),"")</f>
        <v>1262</v>
      </c>
      <c r="K48" s="101">
        <f ca="1">IFERROR(IF(LEFT(Lookups!$N$5,6)="Number",SUMIFS(Comparison_Lookup_ED,site_level_range_location,$C48,date_range_board,K$42),TEXT(SUMIFS(Comparison_Lookup_ED,site_level_range_location,$C48,date_range_board,K$42)/SUMIFS(All_Attendances,site_level_range_location,$C48,date_range_board,K$42),"0.0%")),"")</f>
        <v>1356</v>
      </c>
      <c r="L48" s="101">
        <f ca="1">IFERROR(IF(LEFT(Lookups!$N$5,6)="Number",SUMIFS(Comparison_Lookup_ED,site_level_range_location,$C48,date_range_board,L$42),TEXT(SUMIFS(Comparison_Lookup_ED,site_level_range_location,$C48,date_range_board,L$42)/SUMIFS(All_Attendances,site_level_range_location,$C48,date_range_board,L$42),"0.0%")),"")</f>
        <v>1332</v>
      </c>
      <c r="M48" s="101">
        <f ca="1">IFERROR(IF(LEFT(Lookups!$N$5,6)="Number",SUMIFS(Comparison_Lookup_ED,site_level_range_location,$C48,date_range_board,M$42),TEXT(SUMIFS(Comparison_Lookup_ED,site_level_range_location,$C48,date_range_board,M$42)/SUMIFS(All_Attendances,site_level_range_location,$C48,date_range_board,M$42),"0.0%")),"")</f>
        <v>1360</v>
      </c>
      <c r="N48" s="101">
        <f ca="1">IFERROR(IF(LEFT(Lookups!$N$5,6)="Number",SUMIFS(Comparison_Lookup_ED,site_level_range_location,$C48,date_range_board,N$42),TEXT(SUMIFS(Comparison_Lookup_ED,site_level_range_location,$C48,date_range_board,N$42)/SUMIFS(All_Attendances,site_level_range_location,$C48,date_range_board,N$42),"0.0%")),"")</f>
        <v>1262</v>
      </c>
      <c r="O48" s="101">
        <f ca="1">IFERROR(IF(LEFT(Lookups!$N$5,6)="Number",SUMIFS(Comparison_Lookup_ED,site_level_range_location,$C48,date_range_board,O$42),TEXT(SUMIFS(Comparison_Lookup_ED,site_level_range_location,$C48,date_range_board,O$42)/SUMIFS(All_Attendances,site_level_range_location,$C48,date_range_board,O$42),"0.0%")),"")</f>
        <v>1263</v>
      </c>
    </row>
    <row r="49" spans="2:15">
      <c r="B49" s="60" t="s">
        <v>69</v>
      </c>
      <c r="C49" s="60" t="s">
        <v>28</v>
      </c>
      <c r="D49" s="90">
        <f ca="1">IFERROR(IF(LEFT(Lookups!$N$5,6)="Number",SUMIFS(Comparison_Lookup_ED,site_level_range_location,$C49,date_range_board,D$42),TEXT(SUMIFS(Comparison_Lookup_ED,site_level_range_location,$C49,date_range_board,D$42)/SUMIFS(All_Attendances,site_level_range_location,$C49,date_range_board,D$42),"0.0%")),"")</f>
        <v>1142</v>
      </c>
      <c r="E49" s="101">
        <f ca="1">IFERROR(IF(LEFT(Lookups!$N$5,6)="Number",SUMIFS(Comparison_Lookup_ED,site_level_range_location,$C49,date_range_board,E$42),TEXT(SUMIFS(Comparison_Lookup_ED,site_level_range_location,$C49,date_range_board,E$42)/SUMIFS(All_Attendances,site_level_range_location,$C49,date_range_board,E$42),"0.0%")),"")</f>
        <v>1259</v>
      </c>
      <c r="F49" s="101">
        <f ca="1">IFERROR(IF(LEFT(Lookups!$N$5,6)="Number",SUMIFS(Comparison_Lookup_ED,site_level_range_location,$C49,date_range_board,F$42),TEXT(SUMIFS(Comparison_Lookup_ED,site_level_range_location,$C49,date_range_board,F$42)/SUMIFS(All_Attendances,site_level_range_location,$C49,date_range_board,F$42),"0.0%")),"")</f>
        <v>1261</v>
      </c>
      <c r="G49" s="101">
        <f ca="1">IFERROR(IF(LEFT(Lookups!$N$5,6)="Number",SUMIFS(Comparison_Lookup_ED,site_level_range_location,$C49,date_range_board,G$42),TEXT(SUMIFS(Comparison_Lookup_ED,site_level_range_location,$C49,date_range_board,G$42)/SUMIFS(All_Attendances,site_level_range_location,$C49,date_range_board,G$42),"0.0%")),"")</f>
        <v>1264</v>
      </c>
      <c r="H49" s="101">
        <f ca="1">IFERROR(IF(LEFT(Lookups!$N$5,6)="Number",SUMIFS(Comparison_Lookup_ED,site_level_range_location,$C49,date_range_board,H$42),TEXT(SUMIFS(Comparison_Lookup_ED,site_level_range_location,$C49,date_range_board,H$42)/SUMIFS(All_Attendances,site_level_range_location,$C49,date_range_board,H$42),"0.0%")),"")</f>
        <v>1175</v>
      </c>
      <c r="I49" s="101">
        <f ca="1">IFERROR(IF(LEFT(Lookups!$N$5,6)="Number",SUMIFS(Comparison_Lookup_ED,site_level_range_location,$C49,date_range_board,I$42),TEXT(SUMIFS(Comparison_Lookup_ED,site_level_range_location,$C49,date_range_board,I$42)/SUMIFS(All_Attendances,site_level_range_location,$C49,date_range_board,I$42),"0.0%")),"")</f>
        <v>1272</v>
      </c>
      <c r="J49" s="101">
        <f ca="1">IFERROR(IF(LEFT(Lookups!$N$5,6)="Number",SUMIFS(Comparison_Lookup_ED,site_level_range_location,$C49,date_range_board,J$42),TEXT(SUMIFS(Comparison_Lookup_ED,site_level_range_location,$C49,date_range_board,J$42)/SUMIFS(All_Attendances,site_level_range_location,$C49,date_range_board,J$42),"0.0%")),"")</f>
        <v>1228</v>
      </c>
      <c r="K49" s="101">
        <f ca="1">IFERROR(IF(LEFT(Lookups!$N$5,6)="Number",SUMIFS(Comparison_Lookup_ED,site_level_range_location,$C49,date_range_board,K$42),TEXT(SUMIFS(Comparison_Lookup_ED,site_level_range_location,$C49,date_range_board,K$42)/SUMIFS(All_Attendances,site_level_range_location,$C49,date_range_board,K$42),"0.0%")),"")</f>
        <v>1286</v>
      </c>
      <c r="L49" s="101">
        <f ca="1">IFERROR(IF(LEFT(Lookups!$N$5,6)="Number",SUMIFS(Comparison_Lookup_ED,site_level_range_location,$C49,date_range_board,L$42),TEXT(SUMIFS(Comparison_Lookup_ED,site_level_range_location,$C49,date_range_board,L$42)/SUMIFS(All_Attendances,site_level_range_location,$C49,date_range_board,L$42),"0.0%")),"")</f>
        <v>1286</v>
      </c>
      <c r="M49" s="101">
        <f ca="1">IFERROR(IF(LEFT(Lookups!$N$5,6)="Number",SUMIFS(Comparison_Lookup_ED,site_level_range_location,$C49,date_range_board,M$42),TEXT(SUMIFS(Comparison_Lookup_ED,site_level_range_location,$C49,date_range_board,M$42)/SUMIFS(All_Attendances,site_level_range_location,$C49,date_range_board,M$42),"0.0%")),"")</f>
        <v>1287</v>
      </c>
      <c r="N49" s="101">
        <f ca="1">IFERROR(IF(LEFT(Lookups!$N$5,6)="Number",SUMIFS(Comparison_Lookup_ED,site_level_range_location,$C49,date_range_board,N$42),TEXT(SUMIFS(Comparison_Lookup_ED,site_level_range_location,$C49,date_range_board,N$42)/SUMIFS(All_Attendances,site_level_range_location,$C49,date_range_board,N$42),"0.0%")),"")</f>
        <v>1243</v>
      </c>
      <c r="O49" s="101">
        <f ca="1">IFERROR(IF(LEFT(Lookups!$N$5,6)="Number",SUMIFS(Comparison_Lookup_ED,site_level_range_location,$C49,date_range_board,O$42),TEXT(SUMIFS(Comparison_Lookup_ED,site_level_range_location,$C49,date_range_board,O$42)/SUMIFS(All_Attendances,site_level_range_location,$C49,date_range_board,O$42),"0.0%")),"")</f>
        <v>1243</v>
      </c>
    </row>
    <row r="50" spans="2:15">
      <c r="B50" s="60" t="s">
        <v>122</v>
      </c>
      <c r="C50" s="60" t="s">
        <v>29</v>
      </c>
      <c r="D50" s="90">
        <f ca="1">IFERROR(IF(LEFT(Lookups!$N$5,6)="Number",SUMIFS(Comparison_Lookup_ED,site_level_range_location,$C50,date_range_board,D$42),TEXT(SUMIFS(Comparison_Lookup_ED,site_level_range_location,$C50,date_range_board,D$42)/SUMIFS(All_Attendances,site_level_range_location,$C50,date_range_board,D$42),"0.0%")),"")</f>
        <v>1175</v>
      </c>
      <c r="E50" s="101">
        <f ca="1">IFERROR(IF(LEFT(Lookups!$N$5,6)="Number",SUMIFS(Comparison_Lookup_ED,site_level_range_location,$C50,date_range_board,E$42),TEXT(SUMIFS(Comparison_Lookup_ED,site_level_range_location,$C50,date_range_board,E$42)/SUMIFS(All_Attendances,site_level_range_location,$C50,date_range_board,E$42),"0.0%")),"")</f>
        <v>1178</v>
      </c>
      <c r="F50" s="101">
        <f ca="1">IFERROR(IF(LEFT(Lookups!$N$5,6)="Number",SUMIFS(Comparison_Lookup_ED,site_level_range_location,$C50,date_range_board,F$42),TEXT(SUMIFS(Comparison_Lookup_ED,site_level_range_location,$C50,date_range_board,F$42)/SUMIFS(All_Attendances,site_level_range_location,$C50,date_range_board,F$42),"0.0%")),"")</f>
        <v>1132</v>
      </c>
      <c r="G50" s="101">
        <f ca="1">IFERROR(IF(LEFT(Lookups!$N$5,6)="Number",SUMIFS(Comparison_Lookup_ED,site_level_range_location,$C50,date_range_board,G$42),TEXT(SUMIFS(Comparison_Lookup_ED,site_level_range_location,$C50,date_range_board,G$42)/SUMIFS(All_Attendances,site_level_range_location,$C50,date_range_board,G$42),"0.0%")),"")</f>
        <v>1096</v>
      </c>
      <c r="H50" s="101">
        <f ca="1">IFERROR(IF(LEFT(Lookups!$N$5,6)="Number",SUMIFS(Comparison_Lookup_ED,site_level_range_location,$C50,date_range_board,H$42),TEXT(SUMIFS(Comparison_Lookup_ED,site_level_range_location,$C50,date_range_board,H$42)/SUMIFS(All_Attendances,site_level_range_location,$C50,date_range_board,H$42),"0.0%")),"")</f>
        <v>1051</v>
      </c>
      <c r="I50" s="101">
        <f ca="1">IFERROR(IF(LEFT(Lookups!$N$5,6)="Number",SUMIFS(Comparison_Lookup_ED,site_level_range_location,$C50,date_range_board,I$42),TEXT(SUMIFS(Comparison_Lookup_ED,site_level_range_location,$C50,date_range_board,I$42)/SUMIFS(All_Attendances,site_level_range_location,$C50,date_range_board,I$42),"0.0%")),"")</f>
        <v>1124</v>
      </c>
      <c r="J50" s="101">
        <f ca="1">IFERROR(IF(LEFT(Lookups!$N$5,6)="Number",SUMIFS(Comparison_Lookup_ED,site_level_range_location,$C50,date_range_board,J$42),TEXT(SUMIFS(Comparison_Lookup_ED,site_level_range_location,$C50,date_range_board,J$42)/SUMIFS(All_Attendances,site_level_range_location,$C50,date_range_board,J$42),"0.0%")),"")</f>
        <v>1159</v>
      </c>
      <c r="K50" s="101">
        <f ca="1">IFERROR(IF(LEFT(Lookups!$N$5,6)="Number",SUMIFS(Comparison_Lookup_ED,site_level_range_location,$C50,date_range_board,K$42),TEXT(SUMIFS(Comparison_Lookup_ED,site_level_range_location,$C50,date_range_board,K$42)/SUMIFS(All_Attendances,site_level_range_location,$C50,date_range_board,K$42),"0.0%")),"")</f>
        <v>1198</v>
      </c>
      <c r="L50" s="101">
        <f ca="1">IFERROR(IF(LEFT(Lookups!$N$5,6)="Number",SUMIFS(Comparison_Lookup_ED,site_level_range_location,$C50,date_range_board,L$42),TEXT(SUMIFS(Comparison_Lookup_ED,site_level_range_location,$C50,date_range_board,L$42)/SUMIFS(All_Attendances,site_level_range_location,$C50,date_range_board,L$42),"0.0%")),"")</f>
        <v>1238</v>
      </c>
      <c r="M50" s="101">
        <f ca="1">IFERROR(IF(LEFT(Lookups!$N$5,6)="Number",SUMIFS(Comparison_Lookup_ED,site_level_range_location,$C50,date_range_board,M$42),TEXT(SUMIFS(Comparison_Lookup_ED,site_level_range_location,$C50,date_range_board,M$42)/SUMIFS(All_Attendances,site_level_range_location,$C50,date_range_board,M$42),"0.0%")),"")</f>
        <v>1193</v>
      </c>
      <c r="N50" s="101">
        <f ca="1">IFERROR(IF(LEFT(Lookups!$N$5,6)="Number",SUMIFS(Comparison_Lookup_ED,site_level_range_location,$C50,date_range_board,N$42),TEXT(SUMIFS(Comparison_Lookup_ED,site_level_range_location,$C50,date_range_board,N$42)/SUMIFS(All_Attendances,site_level_range_location,$C50,date_range_board,N$42),"0.0%")),"")</f>
        <v>1119</v>
      </c>
      <c r="O50" s="101">
        <f ca="1">IFERROR(IF(LEFT(Lookups!$N$5,6)="Number",SUMIFS(Comparison_Lookup_ED,site_level_range_location,$C50,date_range_board,O$42),TEXT(SUMIFS(Comparison_Lookup_ED,site_level_range_location,$C50,date_range_board,O$42)/SUMIFS(All_Attendances,site_level_range_location,$C50,date_range_board,O$42),"0.0%")),"")</f>
        <v>1187</v>
      </c>
    </row>
    <row r="51" spans="2:15">
      <c r="B51" s="60" t="s">
        <v>122</v>
      </c>
      <c r="C51" s="60" t="s">
        <v>30</v>
      </c>
      <c r="D51" s="90">
        <f ca="1">IFERROR(IF(LEFT(Lookups!$N$5,6)="Number",SUMIFS(Comparison_Lookup_ED,site_level_range_location,$C51,date_range_board,D$42),TEXT(SUMIFS(Comparison_Lookup_ED,site_level_range_location,$C51,date_range_board,D$42)/SUMIFS(All_Attendances,site_level_range_location,$C51,date_range_board,D$42),"0.0%")),"")</f>
        <v>541</v>
      </c>
      <c r="E51" s="101">
        <f ca="1">IFERROR(IF(LEFT(Lookups!$N$5,6)="Number",SUMIFS(Comparison_Lookup_ED,site_level_range_location,$C51,date_range_board,E$42),TEXT(SUMIFS(Comparison_Lookup_ED,site_level_range_location,$C51,date_range_board,E$42)/SUMIFS(All_Attendances,site_level_range_location,$C51,date_range_board,E$42),"0.0%")),"")</f>
        <v>492</v>
      </c>
      <c r="F51" s="101">
        <f ca="1">IFERROR(IF(LEFT(Lookups!$N$5,6)="Number",SUMIFS(Comparison_Lookup_ED,site_level_range_location,$C51,date_range_board,F$42),TEXT(SUMIFS(Comparison_Lookup_ED,site_level_range_location,$C51,date_range_board,F$42)/SUMIFS(All_Attendances,site_level_range_location,$C51,date_range_board,F$42),"0.0%")),"")</f>
        <v>472</v>
      </c>
      <c r="G51" s="101">
        <f ca="1">IFERROR(IF(LEFT(Lookups!$N$5,6)="Number",SUMIFS(Comparison_Lookup_ED,site_level_range_location,$C51,date_range_board,G$42),TEXT(SUMIFS(Comparison_Lookup_ED,site_level_range_location,$C51,date_range_board,G$42)/SUMIFS(All_Attendances,site_level_range_location,$C51,date_range_board,G$42),"0.0%")),"")</f>
        <v>476</v>
      </c>
      <c r="H51" s="101">
        <f ca="1">IFERROR(IF(LEFT(Lookups!$N$5,6)="Number",SUMIFS(Comparison_Lookup_ED,site_level_range_location,$C51,date_range_board,H$42),TEXT(SUMIFS(Comparison_Lookup_ED,site_level_range_location,$C51,date_range_board,H$42)/SUMIFS(All_Attendances,site_level_range_location,$C51,date_range_board,H$42),"0.0%")),"")</f>
        <v>450</v>
      </c>
      <c r="I51" s="101">
        <f ca="1">IFERROR(IF(LEFT(Lookups!$N$5,6)="Number",SUMIFS(Comparison_Lookup_ED,site_level_range_location,$C51,date_range_board,I$42),TEXT(SUMIFS(Comparison_Lookup_ED,site_level_range_location,$C51,date_range_board,I$42)/SUMIFS(All_Attendances,site_level_range_location,$C51,date_range_board,I$42),"0.0%")),"")</f>
        <v>546</v>
      </c>
      <c r="J51" s="101">
        <f ca="1">IFERROR(IF(LEFT(Lookups!$N$5,6)="Number",SUMIFS(Comparison_Lookup_ED,site_level_range_location,$C51,date_range_board,J$42),TEXT(SUMIFS(Comparison_Lookup_ED,site_level_range_location,$C51,date_range_board,J$42)/SUMIFS(All_Attendances,site_level_range_location,$C51,date_range_board,J$42),"0.0%")),"")</f>
        <v>559</v>
      </c>
      <c r="K51" s="101">
        <f ca="1">IFERROR(IF(LEFT(Lookups!$N$5,6)="Number",SUMIFS(Comparison_Lookup_ED,site_level_range_location,$C51,date_range_board,K$42),TEXT(SUMIFS(Comparison_Lookup_ED,site_level_range_location,$C51,date_range_board,K$42)/SUMIFS(All_Attendances,site_level_range_location,$C51,date_range_board,K$42),"0.0%")),"")</f>
        <v>505</v>
      </c>
      <c r="L51" s="101">
        <f ca="1">IFERROR(IF(LEFT(Lookups!$N$5,6)="Number",SUMIFS(Comparison_Lookup_ED,site_level_range_location,$C51,date_range_board,L$42),TEXT(SUMIFS(Comparison_Lookup_ED,site_level_range_location,$C51,date_range_board,L$42)/SUMIFS(All_Attendances,site_level_range_location,$C51,date_range_board,L$42),"0.0%")),"")</f>
        <v>538</v>
      </c>
      <c r="M51" s="101">
        <f ca="1">IFERROR(IF(LEFT(Lookups!$N$5,6)="Number",SUMIFS(Comparison_Lookup_ED,site_level_range_location,$C51,date_range_board,M$42),TEXT(SUMIFS(Comparison_Lookup_ED,site_level_range_location,$C51,date_range_board,M$42)/SUMIFS(All_Attendances,site_level_range_location,$C51,date_range_board,M$42),"0.0%")),"")</f>
        <v>518</v>
      </c>
      <c r="N51" s="101">
        <f ca="1">IFERROR(IF(LEFT(Lookups!$N$5,6)="Number",SUMIFS(Comparison_Lookup_ED,site_level_range_location,$C51,date_range_board,N$42),TEXT(SUMIFS(Comparison_Lookup_ED,site_level_range_location,$C51,date_range_board,N$42)/SUMIFS(All_Attendances,site_level_range_location,$C51,date_range_board,N$42),"0.0%")),"")</f>
        <v>476</v>
      </c>
      <c r="O51" s="101">
        <f ca="1">IFERROR(IF(LEFT(Lookups!$N$5,6)="Number",SUMIFS(Comparison_Lookup_ED,site_level_range_location,$C51,date_range_board,O$42),TEXT(SUMIFS(Comparison_Lookup_ED,site_level_range_location,$C51,date_range_board,O$42)/SUMIFS(All_Attendances,site_level_range_location,$C51,date_range_board,O$42),"0.0%")),"")</f>
        <v>508</v>
      </c>
    </row>
    <row r="52" spans="2:15">
      <c r="B52" s="60" t="s">
        <v>122</v>
      </c>
      <c r="C52" s="60" t="s">
        <v>32</v>
      </c>
      <c r="D52" s="90">
        <f ca="1">IFERROR(IF(LEFT(Lookups!$N$5,6)="Number",SUMIFS(Comparison_Lookup_ED,site_level_range_location,$C52,date_range_board,D$42),TEXT(SUMIFS(Comparison_Lookup_ED,site_level_range_location,$C52,date_range_board,D$42)/SUMIFS(All_Attendances,site_level_range_location,$C52,date_range_board,D$42),"0.0%")),"")</f>
        <v>245</v>
      </c>
      <c r="E52" s="101">
        <f ca="1">IFERROR(IF(LEFT(Lookups!$N$5,6)="Number",SUMIFS(Comparison_Lookup_ED,site_level_range_location,$C52,date_range_board,E$42),TEXT(SUMIFS(Comparison_Lookup_ED,site_level_range_location,$C52,date_range_board,E$42)/SUMIFS(All_Attendances,site_level_range_location,$C52,date_range_board,E$42),"0.0%")),"")</f>
        <v>248</v>
      </c>
      <c r="F52" s="101">
        <f ca="1">IFERROR(IF(LEFT(Lookups!$N$5,6)="Number",SUMIFS(Comparison_Lookup_ED,site_level_range_location,$C52,date_range_board,F$42),TEXT(SUMIFS(Comparison_Lookup_ED,site_level_range_location,$C52,date_range_board,F$42)/SUMIFS(All_Attendances,site_level_range_location,$C52,date_range_board,F$42),"0.0%")),"")</f>
        <v>244</v>
      </c>
      <c r="G52" s="101">
        <f ca="1">IFERROR(IF(LEFT(Lookups!$N$5,6)="Number",SUMIFS(Comparison_Lookup_ED,site_level_range_location,$C52,date_range_board,G$42),TEXT(SUMIFS(Comparison_Lookup_ED,site_level_range_location,$C52,date_range_board,G$42)/SUMIFS(All_Attendances,site_level_range_location,$C52,date_range_board,G$42),"0.0%")),"")</f>
        <v>254</v>
      </c>
      <c r="H52" s="101">
        <f ca="1">IFERROR(IF(LEFT(Lookups!$N$5,6)="Number",SUMIFS(Comparison_Lookup_ED,site_level_range_location,$C52,date_range_board,H$42),TEXT(SUMIFS(Comparison_Lookup_ED,site_level_range_location,$C52,date_range_board,H$42)/SUMIFS(All_Attendances,site_level_range_location,$C52,date_range_board,H$42),"0.0%")),"")</f>
        <v>254</v>
      </c>
      <c r="I52" s="101">
        <f ca="1">IFERROR(IF(LEFT(Lookups!$N$5,6)="Number",SUMIFS(Comparison_Lookup_ED,site_level_range_location,$C52,date_range_board,I$42),TEXT(SUMIFS(Comparison_Lookup_ED,site_level_range_location,$C52,date_range_board,I$42)/SUMIFS(All_Attendances,site_level_range_location,$C52,date_range_board,I$42),"0.0%")),"")</f>
        <v>353</v>
      </c>
      <c r="J52" s="101">
        <f ca="1">IFERROR(IF(LEFT(Lookups!$N$5,6)="Number",SUMIFS(Comparison_Lookup_ED,site_level_range_location,$C52,date_range_board,J$42),TEXT(SUMIFS(Comparison_Lookup_ED,site_level_range_location,$C52,date_range_board,J$42)/SUMIFS(All_Attendances,site_level_range_location,$C52,date_range_board,J$42),"0.0%")),"")</f>
        <v>366</v>
      </c>
      <c r="K52" s="101">
        <f ca="1">IFERROR(IF(LEFT(Lookups!$N$5,6)="Number",SUMIFS(Comparison_Lookup_ED,site_level_range_location,$C52,date_range_board,K$42),TEXT(SUMIFS(Comparison_Lookup_ED,site_level_range_location,$C52,date_range_board,K$42)/SUMIFS(All_Attendances,site_level_range_location,$C52,date_range_board,K$42),"0.0%")),"")</f>
        <v>404</v>
      </c>
      <c r="L52" s="101">
        <f ca="1">IFERROR(IF(LEFT(Lookups!$N$5,6)="Number",SUMIFS(Comparison_Lookup_ED,site_level_range_location,$C52,date_range_board,L$42),TEXT(SUMIFS(Comparison_Lookup_ED,site_level_range_location,$C52,date_range_board,L$42)/SUMIFS(All_Attendances,site_level_range_location,$C52,date_range_board,L$42),"0.0%")),"")</f>
        <v>383</v>
      </c>
      <c r="M52" s="101">
        <f ca="1">IFERROR(IF(LEFT(Lookups!$N$5,6)="Number",SUMIFS(Comparison_Lookup_ED,site_level_range_location,$C52,date_range_board,M$42),TEXT(SUMIFS(Comparison_Lookup_ED,site_level_range_location,$C52,date_range_board,M$42)/SUMIFS(All_Attendances,site_level_range_location,$C52,date_range_board,M$42),"0.0%")),"")</f>
        <v>387</v>
      </c>
      <c r="N52" s="101">
        <f ca="1">IFERROR(IF(LEFT(Lookups!$N$5,6)="Number",SUMIFS(Comparison_Lookup_ED,site_level_range_location,$C52,date_range_board,N$42),TEXT(SUMIFS(Comparison_Lookup_ED,site_level_range_location,$C52,date_range_board,N$42)/SUMIFS(All_Attendances,site_level_range_location,$C52,date_range_board,N$42),"0.0%")),"")</f>
        <v>379</v>
      </c>
      <c r="O52" s="101">
        <f ca="1">IFERROR(IF(LEFT(Lookups!$N$5,6)="Number",SUMIFS(Comparison_Lookup_ED,site_level_range_location,$C52,date_range_board,O$42),TEXT(SUMIFS(Comparison_Lookup_ED,site_level_range_location,$C52,date_range_board,O$42)/SUMIFS(All_Attendances,site_level_range_location,$C52,date_range_board,O$42),"0.0%")),"")</f>
        <v>330</v>
      </c>
    </row>
    <row r="53" spans="2:15">
      <c r="B53" s="60" t="s">
        <v>72</v>
      </c>
      <c r="C53" s="60" t="s">
        <v>33</v>
      </c>
      <c r="D53" s="90">
        <f ca="1">IFERROR(IF(LEFT(Lookups!$N$5,6)="Number",SUMIFS(Comparison_Lookup_ED,site_level_range_location,$C53,date_range_board,D$42),TEXT(SUMIFS(Comparison_Lookup_ED,site_level_range_location,$C53,date_range_board,D$42)/SUMIFS(All_Attendances,site_level_range_location,$C53,date_range_board,D$42),"0.0%")),"")</f>
        <v>1774</v>
      </c>
      <c r="E53" s="101">
        <f ca="1">IFERROR(IF(LEFT(Lookups!$N$5,6)="Number",SUMIFS(Comparison_Lookup_ED,site_level_range_location,$C53,date_range_board,E$42),TEXT(SUMIFS(Comparison_Lookup_ED,site_level_range_location,$C53,date_range_board,E$42)/SUMIFS(All_Attendances,site_level_range_location,$C53,date_range_board,E$42),"0.0%")),"")</f>
        <v>1841</v>
      </c>
      <c r="F53" s="101">
        <f ca="1">IFERROR(IF(LEFT(Lookups!$N$5,6)="Number",SUMIFS(Comparison_Lookup_ED,site_level_range_location,$C53,date_range_board,F$42),TEXT(SUMIFS(Comparison_Lookup_ED,site_level_range_location,$C53,date_range_board,F$42)/SUMIFS(All_Attendances,site_level_range_location,$C53,date_range_board,F$42),"0.0%")),"")</f>
        <v>1721</v>
      </c>
      <c r="G53" s="101">
        <f ca="1">IFERROR(IF(LEFT(Lookups!$N$5,6)="Number",SUMIFS(Comparison_Lookup_ED,site_level_range_location,$C53,date_range_board,G$42),TEXT(SUMIFS(Comparison_Lookup_ED,site_level_range_location,$C53,date_range_board,G$42)/SUMIFS(All_Attendances,site_level_range_location,$C53,date_range_board,G$42),"0.0%")),"")</f>
        <v>1797</v>
      </c>
      <c r="H53" s="101">
        <f ca="1">IFERROR(IF(LEFT(Lookups!$N$5,6)="Number",SUMIFS(Comparison_Lookup_ED,site_level_range_location,$C53,date_range_board,H$42),TEXT(SUMIFS(Comparison_Lookup_ED,site_level_range_location,$C53,date_range_board,H$42)/SUMIFS(All_Attendances,site_level_range_location,$C53,date_range_board,H$42),"0.0%")),"")</f>
        <v>1731</v>
      </c>
      <c r="I53" s="101">
        <f ca="1">IFERROR(IF(LEFT(Lookups!$N$5,6)="Number",SUMIFS(Comparison_Lookup_ED,site_level_range_location,$C53,date_range_board,I$42),TEXT(SUMIFS(Comparison_Lookup_ED,site_level_range_location,$C53,date_range_board,I$42)/SUMIFS(All_Attendances,site_level_range_location,$C53,date_range_board,I$42),"0.0%")),"")</f>
        <v>1798</v>
      </c>
      <c r="J53" s="101">
        <f ca="1">IFERROR(IF(LEFT(Lookups!$N$5,6)="Number",SUMIFS(Comparison_Lookup_ED,site_level_range_location,$C53,date_range_board,J$42),TEXT(SUMIFS(Comparison_Lookup_ED,site_level_range_location,$C53,date_range_board,J$42)/SUMIFS(All_Attendances,site_level_range_location,$C53,date_range_board,J$42),"0.0%")),"")</f>
        <v>1817</v>
      </c>
      <c r="K53" s="101">
        <f ca="1">IFERROR(IF(LEFT(Lookups!$N$5,6)="Number",SUMIFS(Comparison_Lookup_ED,site_level_range_location,$C53,date_range_board,K$42),TEXT(SUMIFS(Comparison_Lookup_ED,site_level_range_location,$C53,date_range_board,K$42)/SUMIFS(All_Attendances,site_level_range_location,$C53,date_range_board,K$42),"0.0%")),"")</f>
        <v>1811</v>
      </c>
      <c r="L53" s="101">
        <f ca="1">IFERROR(IF(LEFT(Lookups!$N$5,6)="Number",SUMIFS(Comparison_Lookup_ED,site_level_range_location,$C53,date_range_board,L$42),TEXT(SUMIFS(Comparison_Lookup_ED,site_level_range_location,$C53,date_range_board,L$42)/SUMIFS(All_Attendances,site_level_range_location,$C53,date_range_board,L$42),"0.0%")),"")</f>
        <v>1840</v>
      </c>
      <c r="M53" s="101">
        <f ca="1">IFERROR(IF(LEFT(Lookups!$N$5,6)="Number",SUMIFS(Comparison_Lookup_ED,site_level_range_location,$C53,date_range_board,M$42),TEXT(SUMIFS(Comparison_Lookup_ED,site_level_range_location,$C53,date_range_board,M$42)/SUMIFS(All_Attendances,site_level_range_location,$C53,date_range_board,M$42),"0.0%")),"")</f>
        <v>1877</v>
      </c>
      <c r="N53" s="101">
        <f ca="1">IFERROR(IF(LEFT(Lookups!$N$5,6)="Number",SUMIFS(Comparison_Lookup_ED,site_level_range_location,$C53,date_range_board,N$42),TEXT(SUMIFS(Comparison_Lookup_ED,site_level_range_location,$C53,date_range_board,N$42)/SUMIFS(All_Attendances,site_level_range_location,$C53,date_range_board,N$42),"0.0%")),"")</f>
        <v>1792</v>
      </c>
      <c r="O53" s="101">
        <f ca="1">IFERROR(IF(LEFT(Lookups!$N$5,6)="Number",SUMIFS(Comparison_Lookup_ED,site_level_range_location,$C53,date_range_board,O$42),TEXT(SUMIFS(Comparison_Lookup_ED,site_level_range_location,$C53,date_range_board,O$42)/SUMIFS(All_Attendances,site_level_range_location,$C53,date_range_board,O$42),"0.0%")),"")</f>
        <v>1859</v>
      </c>
    </row>
    <row r="54" spans="2:15">
      <c r="B54" s="60" t="s">
        <v>72</v>
      </c>
      <c r="C54" s="60" t="s">
        <v>34</v>
      </c>
      <c r="D54" s="90">
        <f ca="1">IFERROR(IF(LEFT(Lookups!$N$5,6)="Number",SUMIFS(Comparison_Lookup_ED,site_level_range_location,$C54,date_range_board,D$42),TEXT(SUMIFS(Comparison_Lookup_ED,site_level_range_location,$C54,date_range_board,D$42)/SUMIFS(All_Attendances,site_level_range_location,$C54,date_range_board,D$42),"0.0%")),"")</f>
        <v>606</v>
      </c>
      <c r="E54" s="101">
        <f ca="1">IFERROR(IF(LEFT(Lookups!$N$5,6)="Number",SUMIFS(Comparison_Lookup_ED,site_level_range_location,$C54,date_range_board,E$42),TEXT(SUMIFS(Comparison_Lookup_ED,site_level_range_location,$C54,date_range_board,E$42)/SUMIFS(All_Attendances,site_level_range_location,$C54,date_range_board,E$42),"0.0%")),"")</f>
        <v>631</v>
      </c>
      <c r="F54" s="101">
        <f ca="1">IFERROR(IF(LEFT(Lookups!$N$5,6)="Number",SUMIFS(Comparison_Lookup_ED,site_level_range_location,$C54,date_range_board,F$42),TEXT(SUMIFS(Comparison_Lookup_ED,site_level_range_location,$C54,date_range_board,F$42)/SUMIFS(All_Attendances,site_level_range_location,$C54,date_range_board,F$42),"0.0%")),"")</f>
        <v>590</v>
      </c>
      <c r="G54" s="101">
        <f ca="1">IFERROR(IF(LEFT(Lookups!$N$5,6)="Number",SUMIFS(Comparison_Lookup_ED,site_level_range_location,$C54,date_range_board,G$42),TEXT(SUMIFS(Comparison_Lookup_ED,site_level_range_location,$C54,date_range_board,G$42)/SUMIFS(All_Attendances,site_level_range_location,$C54,date_range_board,G$42),"0.0%")),"")</f>
        <v>623</v>
      </c>
      <c r="H54" s="101">
        <f ca="1">IFERROR(IF(LEFT(Lookups!$N$5,6)="Number",SUMIFS(Comparison_Lookup_ED,site_level_range_location,$C54,date_range_board,H$42),TEXT(SUMIFS(Comparison_Lookup_ED,site_level_range_location,$C54,date_range_board,H$42)/SUMIFS(All_Attendances,site_level_range_location,$C54,date_range_board,H$42),"0.0%")),"")</f>
        <v>620</v>
      </c>
      <c r="I54" s="101">
        <f ca="1">IFERROR(IF(LEFT(Lookups!$N$5,6)="Number",SUMIFS(Comparison_Lookup_ED,site_level_range_location,$C54,date_range_board,I$42),TEXT(SUMIFS(Comparison_Lookup_ED,site_level_range_location,$C54,date_range_board,I$42)/SUMIFS(All_Attendances,site_level_range_location,$C54,date_range_board,I$42),"0.0%")),"")</f>
        <v>614</v>
      </c>
      <c r="J54" s="101">
        <f ca="1">IFERROR(IF(LEFT(Lookups!$N$5,6)="Number",SUMIFS(Comparison_Lookup_ED,site_level_range_location,$C54,date_range_board,J$42),TEXT(SUMIFS(Comparison_Lookup_ED,site_level_range_location,$C54,date_range_board,J$42)/SUMIFS(All_Attendances,site_level_range_location,$C54,date_range_board,J$42),"0.0%")),"")</f>
        <v>635</v>
      </c>
      <c r="K54" s="101">
        <f ca="1">IFERROR(IF(LEFT(Lookups!$N$5,6)="Number",SUMIFS(Comparison_Lookup_ED,site_level_range_location,$C54,date_range_board,K$42),TEXT(SUMIFS(Comparison_Lookup_ED,site_level_range_location,$C54,date_range_board,K$42)/SUMIFS(All_Attendances,site_level_range_location,$C54,date_range_board,K$42),"0.0%")),"")</f>
        <v>699</v>
      </c>
      <c r="L54" s="101">
        <f ca="1">IFERROR(IF(LEFT(Lookups!$N$5,6)="Number",SUMIFS(Comparison_Lookup_ED,site_level_range_location,$C54,date_range_board,L$42),TEXT(SUMIFS(Comparison_Lookup_ED,site_level_range_location,$C54,date_range_board,L$42)/SUMIFS(All_Attendances,site_level_range_location,$C54,date_range_board,L$42),"0.0%")),"")</f>
        <v>635</v>
      </c>
      <c r="M54" s="101">
        <f ca="1">IFERROR(IF(LEFT(Lookups!$N$5,6)="Number",SUMIFS(Comparison_Lookup_ED,site_level_range_location,$C54,date_range_board,M$42),TEXT(SUMIFS(Comparison_Lookup_ED,site_level_range_location,$C54,date_range_board,M$42)/SUMIFS(All_Attendances,site_level_range_location,$C54,date_range_board,M$42),"0.0%")),"")</f>
        <v>688</v>
      </c>
      <c r="N54" s="101">
        <f ca="1">IFERROR(IF(LEFT(Lookups!$N$5,6)="Number",SUMIFS(Comparison_Lookup_ED,site_level_range_location,$C54,date_range_board,N$42),TEXT(SUMIFS(Comparison_Lookup_ED,site_level_range_location,$C54,date_range_board,N$42)/SUMIFS(All_Attendances,site_level_range_location,$C54,date_range_board,N$42),"0.0%")),"")</f>
        <v>615</v>
      </c>
      <c r="O54" s="101">
        <f ca="1">IFERROR(IF(LEFT(Lookups!$N$5,6)="Number",SUMIFS(Comparison_Lookup_ED,site_level_range_location,$C54,date_range_board,O$42),TEXT(SUMIFS(Comparison_Lookup_ED,site_level_range_location,$C54,date_range_board,O$42)/SUMIFS(All_Attendances,site_level_range_location,$C54,date_range_board,O$42),"0.0%")),"")</f>
        <v>583</v>
      </c>
    </row>
    <row r="55" spans="2:15">
      <c r="B55" s="60" t="s">
        <v>72</v>
      </c>
      <c r="C55" s="60" t="s">
        <v>218</v>
      </c>
      <c r="D55" s="90">
        <f ca="1">IFERROR(IF(LEFT(Lookups!$N$5,6)="Number",SUMIFS(Comparison_Lookup_ED,site_level_range_location,$C55,date_range_board,D$42),TEXT(SUMIFS(Comparison_Lookup_ED,site_level_range_location,$C55,date_range_board,D$42)/SUMIFS(All_Attendances,site_level_range_location,$C55,date_range_board,D$42),"0.0%")),"")</f>
        <v>1802</v>
      </c>
      <c r="E55" s="101">
        <f ca="1">IFERROR(IF(LEFT(Lookups!$N$5,6)="Number",SUMIFS(Comparison_Lookup_ED,site_level_range_location,$C55,date_range_board,E$42),TEXT(SUMIFS(Comparison_Lookup_ED,site_level_range_location,$C55,date_range_board,E$42)/SUMIFS(All_Attendances,site_level_range_location,$C55,date_range_board,E$42),"0.0%")),"")</f>
        <v>1933</v>
      </c>
      <c r="F55" s="101">
        <f ca="1">IFERROR(IF(LEFT(Lookups!$N$5,6)="Number",SUMIFS(Comparison_Lookup_ED,site_level_range_location,$C55,date_range_board,F$42),TEXT(SUMIFS(Comparison_Lookup_ED,site_level_range_location,$C55,date_range_board,F$42)/SUMIFS(All_Attendances,site_level_range_location,$C55,date_range_board,F$42),"0.0%")),"")</f>
        <v>1843</v>
      </c>
      <c r="G55" s="101">
        <f ca="1">IFERROR(IF(LEFT(Lookups!$N$5,6)="Number",SUMIFS(Comparison_Lookup_ED,site_level_range_location,$C55,date_range_board,G$42),TEXT(SUMIFS(Comparison_Lookup_ED,site_level_range_location,$C55,date_range_board,G$42)/SUMIFS(All_Attendances,site_level_range_location,$C55,date_range_board,G$42),"0.0%")),"")</f>
        <v>1808</v>
      </c>
      <c r="H55" s="101">
        <f ca="1">IFERROR(IF(LEFT(Lookups!$N$5,6)="Number",SUMIFS(Comparison_Lookup_ED,site_level_range_location,$C55,date_range_board,H$42),TEXT(SUMIFS(Comparison_Lookup_ED,site_level_range_location,$C55,date_range_board,H$42)/SUMIFS(All_Attendances,site_level_range_location,$C55,date_range_board,H$42),"0.0%")),"")</f>
        <v>1830</v>
      </c>
      <c r="I55" s="101">
        <f ca="1">IFERROR(IF(LEFT(Lookups!$N$5,6)="Number",SUMIFS(Comparison_Lookup_ED,site_level_range_location,$C55,date_range_board,I$42),TEXT(SUMIFS(Comparison_Lookup_ED,site_level_range_location,$C55,date_range_board,I$42)/SUMIFS(All_Attendances,site_level_range_location,$C55,date_range_board,I$42),"0.0%")),"")</f>
        <v>1940</v>
      </c>
      <c r="J55" s="101">
        <f ca="1">IFERROR(IF(LEFT(Lookups!$N$5,6)="Number",SUMIFS(Comparison_Lookup_ED,site_level_range_location,$C55,date_range_board,J$42),TEXT(SUMIFS(Comparison_Lookup_ED,site_level_range_location,$C55,date_range_board,J$42)/SUMIFS(All_Attendances,site_level_range_location,$C55,date_range_board,J$42),"0.0%")),"")</f>
        <v>1815</v>
      </c>
      <c r="K55" s="101">
        <f ca="1">IFERROR(IF(LEFT(Lookups!$N$5,6)="Number",SUMIFS(Comparison_Lookup_ED,site_level_range_location,$C55,date_range_board,K$42),TEXT(SUMIFS(Comparison_Lookup_ED,site_level_range_location,$C55,date_range_board,K$42)/SUMIFS(All_Attendances,site_level_range_location,$C55,date_range_board,K$42),"0.0%")),"")</f>
        <v>1840</v>
      </c>
      <c r="L55" s="101">
        <f ca="1">IFERROR(IF(LEFT(Lookups!$N$5,6)="Number",SUMIFS(Comparison_Lookup_ED,site_level_range_location,$C55,date_range_board,L$42),TEXT(SUMIFS(Comparison_Lookup_ED,site_level_range_location,$C55,date_range_board,L$42)/SUMIFS(All_Attendances,site_level_range_location,$C55,date_range_board,L$42),"0.0%")),"")</f>
        <v>1830</v>
      </c>
      <c r="M55" s="101">
        <f ca="1">IFERROR(IF(LEFT(Lookups!$N$5,6)="Number",SUMIFS(Comparison_Lookup_ED,site_level_range_location,$C55,date_range_board,M$42),TEXT(SUMIFS(Comparison_Lookup_ED,site_level_range_location,$C55,date_range_board,M$42)/SUMIFS(All_Attendances,site_level_range_location,$C55,date_range_board,M$42),"0.0%")),"")</f>
        <v>1872</v>
      </c>
      <c r="N55" s="101">
        <f ca="1">IFERROR(IF(LEFT(Lookups!$N$5,6)="Number",SUMIFS(Comparison_Lookup_ED,site_level_range_location,$C55,date_range_board,N$42),TEXT(SUMIFS(Comparison_Lookup_ED,site_level_range_location,$C55,date_range_board,N$42)/SUMIFS(All_Attendances,site_level_range_location,$C55,date_range_board,N$42),"0.0%")),"")</f>
        <v>1753</v>
      </c>
      <c r="O55" s="101">
        <f ca="1">IFERROR(IF(LEFT(Lookups!$N$5,6)="Number",SUMIFS(Comparison_Lookup_ED,site_level_range_location,$C55,date_range_board,O$42),TEXT(SUMIFS(Comparison_Lookup_ED,site_level_range_location,$C55,date_range_board,O$42)/SUMIFS(All_Attendances,site_level_range_location,$C55,date_range_board,O$42),"0.0%")),"")</f>
        <v>1861</v>
      </c>
    </row>
    <row r="56" spans="2:15">
      <c r="B56" s="60" t="s">
        <v>72</v>
      </c>
      <c r="C56" s="60" t="s">
        <v>35</v>
      </c>
      <c r="D56" s="90">
        <f ca="1">IFERROR(IF(LEFT(Lookups!$N$5,6)="Number",SUMIFS(Comparison_Lookup_ED,site_level_range_location,$C56,date_range_board,D$42),TEXT(SUMIFS(Comparison_Lookup_ED,site_level_range_location,$C56,date_range_board,D$42)/SUMIFS(All_Attendances,site_level_range_location,$C56,date_range_board,D$42),"0.0%")),"")</f>
        <v>1282</v>
      </c>
      <c r="E56" s="101">
        <f ca="1">IFERROR(IF(LEFT(Lookups!$N$5,6)="Number",SUMIFS(Comparison_Lookup_ED,site_level_range_location,$C56,date_range_board,E$42),TEXT(SUMIFS(Comparison_Lookup_ED,site_level_range_location,$C56,date_range_board,E$42)/SUMIFS(All_Attendances,site_level_range_location,$C56,date_range_board,E$42),"0.0%")),"")</f>
        <v>1320</v>
      </c>
      <c r="F56" s="101">
        <f ca="1">IFERROR(IF(LEFT(Lookups!$N$5,6)="Number",SUMIFS(Comparison_Lookup_ED,site_level_range_location,$C56,date_range_board,F$42),TEXT(SUMIFS(Comparison_Lookup_ED,site_level_range_location,$C56,date_range_board,F$42)/SUMIFS(All_Attendances,site_level_range_location,$C56,date_range_board,F$42),"0.0%")),"")</f>
        <v>1303</v>
      </c>
      <c r="G56" s="101">
        <f ca="1">IFERROR(IF(LEFT(Lookups!$N$5,6)="Number",SUMIFS(Comparison_Lookup_ED,site_level_range_location,$C56,date_range_board,G$42),TEXT(SUMIFS(Comparison_Lookup_ED,site_level_range_location,$C56,date_range_board,G$42)/SUMIFS(All_Attendances,site_level_range_location,$C56,date_range_board,G$42),"0.0%")),"")</f>
        <v>1330</v>
      </c>
      <c r="H56" s="101">
        <f ca="1">IFERROR(IF(LEFT(Lookups!$N$5,6)="Number",SUMIFS(Comparison_Lookup_ED,site_level_range_location,$C56,date_range_board,H$42),TEXT(SUMIFS(Comparison_Lookup_ED,site_level_range_location,$C56,date_range_board,H$42)/SUMIFS(All_Attendances,site_level_range_location,$C56,date_range_board,H$42),"0.0%")),"")</f>
        <v>1204</v>
      </c>
      <c r="I56" s="101">
        <f ca="1">IFERROR(IF(LEFT(Lookups!$N$5,6)="Number",SUMIFS(Comparison_Lookup_ED,site_level_range_location,$C56,date_range_board,I$42),TEXT(SUMIFS(Comparison_Lookup_ED,site_level_range_location,$C56,date_range_board,I$42)/SUMIFS(All_Attendances,site_level_range_location,$C56,date_range_board,I$42),"0.0%")),"")</f>
        <v>1372</v>
      </c>
      <c r="J56" s="101">
        <f ca="1">IFERROR(IF(LEFT(Lookups!$N$5,6)="Number",SUMIFS(Comparison_Lookup_ED,site_level_range_location,$C56,date_range_board,J$42),TEXT(SUMIFS(Comparison_Lookup_ED,site_level_range_location,$C56,date_range_board,J$42)/SUMIFS(All_Attendances,site_level_range_location,$C56,date_range_board,J$42),"0.0%")),"")</f>
        <v>1431</v>
      </c>
      <c r="K56" s="101">
        <f ca="1">IFERROR(IF(LEFT(Lookups!$N$5,6)="Number",SUMIFS(Comparison_Lookup_ED,site_level_range_location,$C56,date_range_board,K$42),TEXT(SUMIFS(Comparison_Lookup_ED,site_level_range_location,$C56,date_range_board,K$42)/SUMIFS(All_Attendances,site_level_range_location,$C56,date_range_board,K$42),"0.0%")),"")</f>
        <v>1433</v>
      </c>
      <c r="L56" s="101">
        <f ca="1">IFERROR(IF(LEFT(Lookups!$N$5,6)="Number",SUMIFS(Comparison_Lookup_ED,site_level_range_location,$C56,date_range_board,L$42),TEXT(SUMIFS(Comparison_Lookup_ED,site_level_range_location,$C56,date_range_board,L$42)/SUMIFS(All_Attendances,site_level_range_location,$C56,date_range_board,L$42),"0.0%")),"")</f>
        <v>1428</v>
      </c>
      <c r="M56" s="101">
        <f ca="1">IFERROR(IF(LEFT(Lookups!$N$5,6)="Number",SUMIFS(Comparison_Lookup_ED,site_level_range_location,$C56,date_range_board,M$42),TEXT(SUMIFS(Comparison_Lookup_ED,site_level_range_location,$C56,date_range_board,M$42)/SUMIFS(All_Attendances,site_level_range_location,$C56,date_range_board,M$42),"0.0%")),"")</f>
        <v>1369</v>
      </c>
      <c r="N56" s="101">
        <f ca="1">IFERROR(IF(LEFT(Lookups!$N$5,6)="Number",SUMIFS(Comparison_Lookup_ED,site_level_range_location,$C56,date_range_board,N$42),TEXT(SUMIFS(Comparison_Lookup_ED,site_level_range_location,$C56,date_range_board,N$42)/SUMIFS(All_Attendances,site_level_range_location,$C56,date_range_board,N$42),"0.0%")),"")</f>
        <v>1314</v>
      </c>
      <c r="O56" s="101">
        <f ca="1">IFERROR(IF(LEFT(Lookups!$N$5,6)="Number",SUMIFS(Comparison_Lookup_ED,site_level_range_location,$C56,date_range_board,O$42),TEXT(SUMIFS(Comparison_Lookup_ED,site_level_range_location,$C56,date_range_board,O$42)/SUMIFS(All_Attendances,site_level_range_location,$C56,date_range_board,O$42),"0.0%")),"")</f>
        <v>1331</v>
      </c>
    </row>
    <row r="57" spans="2:15">
      <c r="B57" s="60" t="s">
        <v>72</v>
      </c>
      <c r="C57" s="60" t="s">
        <v>219</v>
      </c>
      <c r="D57" s="90">
        <f ca="1">IFERROR(IF(LEFT(Lookups!$N$5,6)="Number",SUMIFS(Comparison_Lookup_ED,site_level_range_location,$C57,date_range_board,D$42),TEXT(SUMIFS(Comparison_Lookup_ED,site_level_range_location,$C57,date_range_board,D$42)/SUMIFS(All_Attendances,site_level_range_location,$C57,date_range_board,D$42),"0.0%")),"")</f>
        <v>876</v>
      </c>
      <c r="E57" s="101">
        <f ca="1">IFERROR(IF(LEFT(Lookups!$N$5,6)="Number",SUMIFS(Comparison_Lookup_ED,site_level_range_location,$C57,date_range_board,E$42),TEXT(SUMIFS(Comparison_Lookup_ED,site_level_range_location,$C57,date_range_board,E$42)/SUMIFS(All_Attendances,site_level_range_location,$C57,date_range_board,E$42),"0.0%")),"")</f>
        <v>868</v>
      </c>
      <c r="F57" s="101">
        <f ca="1">IFERROR(IF(LEFT(Lookups!$N$5,6)="Number",SUMIFS(Comparison_Lookup_ED,site_level_range_location,$C57,date_range_board,F$42),TEXT(SUMIFS(Comparison_Lookup_ED,site_level_range_location,$C57,date_range_board,F$42)/SUMIFS(All_Attendances,site_level_range_location,$C57,date_range_board,F$42),"0.0%")),"")</f>
        <v>845</v>
      </c>
      <c r="G57" s="101">
        <f ca="1">IFERROR(IF(LEFT(Lookups!$N$5,6)="Number",SUMIFS(Comparison_Lookup_ED,site_level_range_location,$C57,date_range_board,G$42),TEXT(SUMIFS(Comparison_Lookup_ED,site_level_range_location,$C57,date_range_board,G$42)/SUMIFS(All_Attendances,site_level_range_location,$C57,date_range_board,G$42),"0.0%")),"")</f>
        <v>890</v>
      </c>
      <c r="H57" s="101">
        <f ca="1">IFERROR(IF(LEFT(Lookups!$N$5,6)="Number",SUMIFS(Comparison_Lookup_ED,site_level_range_location,$C57,date_range_board,H$42),TEXT(SUMIFS(Comparison_Lookup_ED,site_level_range_location,$C57,date_range_board,H$42)/SUMIFS(All_Attendances,site_level_range_location,$C57,date_range_board,H$42),"0.0%")),"")</f>
        <v>854</v>
      </c>
      <c r="I57" s="101">
        <f ca="1">IFERROR(IF(LEFT(Lookups!$N$5,6)="Number",SUMIFS(Comparison_Lookup_ED,site_level_range_location,$C57,date_range_board,I$42),TEXT(SUMIFS(Comparison_Lookup_ED,site_level_range_location,$C57,date_range_board,I$42)/SUMIFS(All_Attendances,site_level_range_location,$C57,date_range_board,I$42),"0.0%")),"")</f>
        <v>993</v>
      </c>
      <c r="J57" s="101">
        <f ca="1">IFERROR(IF(LEFT(Lookups!$N$5,6)="Number",SUMIFS(Comparison_Lookup_ED,site_level_range_location,$C57,date_range_board,J$42),TEXT(SUMIFS(Comparison_Lookup_ED,site_level_range_location,$C57,date_range_board,J$42)/SUMIFS(All_Attendances,site_level_range_location,$C57,date_range_board,J$42),"0.0%")),"")</f>
        <v>1159</v>
      </c>
      <c r="K57" s="101">
        <f ca="1">IFERROR(IF(LEFT(Lookups!$N$5,6)="Number",SUMIFS(Comparison_Lookup_ED,site_level_range_location,$C57,date_range_board,K$42),TEXT(SUMIFS(Comparison_Lookup_ED,site_level_range_location,$C57,date_range_board,K$42)/SUMIFS(All_Attendances,site_level_range_location,$C57,date_range_board,K$42),"0.0%")),"")</f>
        <v>1146</v>
      </c>
      <c r="L57" s="101">
        <f ca="1">IFERROR(IF(LEFT(Lookups!$N$5,6)="Number",SUMIFS(Comparison_Lookup_ED,site_level_range_location,$C57,date_range_board,L$42),TEXT(SUMIFS(Comparison_Lookup_ED,site_level_range_location,$C57,date_range_board,L$42)/SUMIFS(All_Attendances,site_level_range_location,$C57,date_range_board,L$42),"0.0%")),"")</f>
        <v>1121</v>
      </c>
      <c r="M57" s="101">
        <f ca="1">IFERROR(IF(LEFT(Lookups!$N$5,6)="Number",SUMIFS(Comparison_Lookup_ED,site_level_range_location,$C57,date_range_board,M$42),TEXT(SUMIFS(Comparison_Lookup_ED,site_level_range_location,$C57,date_range_board,M$42)/SUMIFS(All_Attendances,site_level_range_location,$C57,date_range_board,M$42),"0.0%")),"")</f>
        <v>1157</v>
      </c>
      <c r="N57" s="101">
        <f ca="1">IFERROR(IF(LEFT(Lookups!$N$5,6)="Number",SUMIFS(Comparison_Lookup_ED,site_level_range_location,$C57,date_range_board,N$42),TEXT(SUMIFS(Comparison_Lookup_ED,site_level_range_location,$C57,date_range_board,N$42)/SUMIFS(All_Attendances,site_level_range_location,$C57,date_range_board,N$42),"0.0%")),"")</f>
        <v>1058</v>
      </c>
      <c r="O57" s="101">
        <f ca="1">IFERROR(IF(LEFT(Lookups!$N$5,6)="Number",SUMIFS(Comparison_Lookup_ED,site_level_range_location,$C57,date_range_board,O$42),TEXT(SUMIFS(Comparison_Lookup_ED,site_level_range_location,$C57,date_range_board,O$42)/SUMIFS(All_Attendances,site_level_range_location,$C57,date_range_board,O$42),"0.0%")),"")</f>
        <v>1079</v>
      </c>
    </row>
    <row r="58" spans="2:15">
      <c r="B58" s="60" t="s">
        <v>129</v>
      </c>
      <c r="C58" s="60" t="s">
        <v>42</v>
      </c>
      <c r="D58" s="90">
        <f ca="1">IFERROR(IF(LEFT(Lookups!$N$5,6)="Number",SUMIFS(Comparison_Lookup_ED,site_level_range_location,$C58,date_range_board,D$42),TEXT(SUMIFS(Comparison_Lookup_ED,site_level_range_location,$C58,date_range_board,D$42)/SUMIFS(All_Attendances,site_level_range_location,$C58,date_range_board,D$42),"0.0%")),"")</f>
        <v>219</v>
      </c>
      <c r="E58" s="101">
        <f ca="1">IFERROR(IF(LEFT(Lookups!$N$5,6)="Number",SUMIFS(Comparison_Lookup_ED,site_level_range_location,$C58,date_range_board,E$42),TEXT(SUMIFS(Comparison_Lookup_ED,site_level_range_location,$C58,date_range_board,E$42)/SUMIFS(All_Attendances,site_level_range_location,$C58,date_range_board,E$42),"0.0%")),"")</f>
        <v>198</v>
      </c>
      <c r="F58" s="101">
        <f ca="1">IFERROR(IF(LEFT(Lookups!$N$5,6)="Number",SUMIFS(Comparison_Lookup_ED,site_level_range_location,$C58,date_range_board,F$42),TEXT(SUMIFS(Comparison_Lookup_ED,site_level_range_location,$C58,date_range_board,F$42)/SUMIFS(All_Attendances,site_level_range_location,$C58,date_range_board,F$42),"0.0%")),"")</f>
        <v>204</v>
      </c>
      <c r="G58" s="101">
        <f ca="1">IFERROR(IF(LEFT(Lookups!$N$5,6)="Number",SUMIFS(Comparison_Lookup_ED,site_level_range_location,$C58,date_range_board,G$42),TEXT(SUMIFS(Comparison_Lookup_ED,site_level_range_location,$C58,date_range_board,G$42)/SUMIFS(All_Attendances,site_level_range_location,$C58,date_range_board,G$42),"0.0%")),"")</f>
        <v>210</v>
      </c>
      <c r="H58" s="101">
        <f ca="1">IFERROR(IF(LEFT(Lookups!$N$5,6)="Number",SUMIFS(Comparison_Lookup_ED,site_level_range_location,$C58,date_range_board,H$42),TEXT(SUMIFS(Comparison_Lookup_ED,site_level_range_location,$C58,date_range_board,H$42)/SUMIFS(All_Attendances,site_level_range_location,$C58,date_range_board,H$42),"0.0%")),"")</f>
        <v>180</v>
      </c>
      <c r="I58" s="101">
        <f ca="1">IFERROR(IF(LEFT(Lookups!$N$5,6)="Number",SUMIFS(Comparison_Lookup_ED,site_level_range_location,$C58,date_range_board,I$42),TEXT(SUMIFS(Comparison_Lookup_ED,site_level_range_location,$C58,date_range_board,I$42)/SUMIFS(All_Attendances,site_level_range_location,$C58,date_range_board,I$42),"0.0%")),"")</f>
        <v>241</v>
      </c>
      <c r="J58" s="101">
        <f ca="1">IFERROR(IF(LEFT(Lookups!$N$5,6)="Number",SUMIFS(Comparison_Lookup_ED,site_level_range_location,$C58,date_range_board,J$42),TEXT(SUMIFS(Comparison_Lookup_ED,site_level_range_location,$C58,date_range_board,J$42)/SUMIFS(All_Attendances,site_level_range_location,$C58,date_range_board,J$42),"0.0%")),"")</f>
        <v>207</v>
      </c>
      <c r="K58" s="101">
        <f ca="1">IFERROR(IF(LEFT(Lookups!$N$5,6)="Number",SUMIFS(Comparison_Lookup_ED,site_level_range_location,$C58,date_range_board,K$42),TEXT(SUMIFS(Comparison_Lookup_ED,site_level_range_location,$C58,date_range_board,K$42)/SUMIFS(All_Attendances,site_level_range_location,$C58,date_range_board,K$42),"0.0%")),"")</f>
        <v>211</v>
      </c>
      <c r="L58" s="101">
        <f ca="1">IFERROR(IF(LEFT(Lookups!$N$5,6)="Number",SUMIFS(Comparison_Lookup_ED,site_level_range_location,$C58,date_range_board,L$42),TEXT(SUMIFS(Comparison_Lookup_ED,site_level_range_location,$C58,date_range_board,L$42)/SUMIFS(All_Attendances,site_level_range_location,$C58,date_range_board,L$42),"0.0%")),"")</f>
        <v>196</v>
      </c>
      <c r="M58" s="101">
        <f ca="1">IFERROR(IF(LEFT(Lookups!$N$5,6)="Number",SUMIFS(Comparison_Lookup_ED,site_level_range_location,$C58,date_range_board,M$42),TEXT(SUMIFS(Comparison_Lookup_ED,site_level_range_location,$C58,date_range_board,M$42)/SUMIFS(All_Attendances,site_level_range_location,$C58,date_range_board,M$42),"0.0%")),"")</f>
        <v>207</v>
      </c>
      <c r="N58" s="101">
        <f ca="1">IFERROR(IF(LEFT(Lookups!$N$5,6)="Number",SUMIFS(Comparison_Lookup_ED,site_level_range_location,$C58,date_range_board,N$42),TEXT(SUMIFS(Comparison_Lookup_ED,site_level_range_location,$C58,date_range_board,N$42)/SUMIFS(All_Attendances,site_level_range_location,$C58,date_range_board,N$42),"0.0%")),"")</f>
        <v>164</v>
      </c>
      <c r="O58" s="101">
        <f ca="1">IFERROR(IF(LEFT(Lookups!$N$5,6)="Number",SUMIFS(Comparison_Lookup_ED,site_level_range_location,$C58,date_range_board,O$42),TEXT(SUMIFS(Comparison_Lookup_ED,site_level_range_location,$C58,date_range_board,O$42)/SUMIFS(All_Attendances,site_level_range_location,$C58,date_range_board,O$42),"0.0%")),"")</f>
        <v>211</v>
      </c>
    </row>
    <row r="59" spans="2:15">
      <c r="B59" s="60" t="s">
        <v>129</v>
      </c>
      <c r="C59" s="60" t="s">
        <v>43</v>
      </c>
      <c r="D59" s="90">
        <f ca="1">IFERROR(IF(LEFT(Lookups!$N$5,6)="Number",SUMIFS(Comparison_Lookup_ED,site_level_range_location,$C59,date_range_board,D$42),TEXT(SUMIFS(Comparison_Lookup_ED,site_level_range_location,$C59,date_range_board,D$42)/SUMIFS(All_Attendances,site_level_range_location,$C59,date_range_board,D$42),"0.0%")),"")</f>
        <v>130</v>
      </c>
      <c r="E59" s="101">
        <f ca="1">IFERROR(IF(LEFT(Lookups!$N$5,6)="Number",SUMIFS(Comparison_Lookup_ED,site_level_range_location,$C59,date_range_board,E$42),TEXT(SUMIFS(Comparison_Lookup_ED,site_level_range_location,$C59,date_range_board,E$42)/SUMIFS(All_Attendances,site_level_range_location,$C59,date_range_board,E$42),"0.0%")),"")</f>
        <v>141</v>
      </c>
      <c r="F59" s="101">
        <f ca="1">IFERROR(IF(LEFT(Lookups!$N$5,6)="Number",SUMIFS(Comparison_Lookup_ED,site_level_range_location,$C59,date_range_board,F$42),TEXT(SUMIFS(Comparison_Lookup_ED,site_level_range_location,$C59,date_range_board,F$42)/SUMIFS(All_Attendances,site_level_range_location,$C59,date_range_board,F$42),"0.0%")),"")</f>
        <v>129</v>
      </c>
      <c r="G59" s="101">
        <f ca="1">IFERROR(IF(LEFT(Lookups!$N$5,6)="Number",SUMIFS(Comparison_Lookup_ED,site_level_range_location,$C59,date_range_board,G$42),TEXT(SUMIFS(Comparison_Lookup_ED,site_level_range_location,$C59,date_range_board,G$42)/SUMIFS(All_Attendances,site_level_range_location,$C59,date_range_board,G$42),"0.0%")),"")</f>
        <v>128</v>
      </c>
      <c r="H59" s="101">
        <f ca="1">IFERROR(IF(LEFT(Lookups!$N$5,6)="Number",SUMIFS(Comparison_Lookup_ED,site_level_range_location,$C59,date_range_board,H$42),TEXT(SUMIFS(Comparison_Lookup_ED,site_level_range_location,$C59,date_range_board,H$42)/SUMIFS(All_Attendances,site_level_range_location,$C59,date_range_board,H$42),"0.0%")),"")</f>
        <v>147</v>
      </c>
      <c r="I59" s="101">
        <f ca="1">IFERROR(IF(LEFT(Lookups!$N$5,6)="Number",SUMIFS(Comparison_Lookup_ED,site_level_range_location,$C59,date_range_board,I$42),TEXT(SUMIFS(Comparison_Lookup_ED,site_level_range_location,$C59,date_range_board,I$42)/SUMIFS(All_Attendances,site_level_range_location,$C59,date_range_board,I$42),"0.0%")),"")</f>
        <v>137</v>
      </c>
      <c r="J59" s="101">
        <f ca="1">IFERROR(IF(LEFT(Lookups!$N$5,6)="Number",SUMIFS(Comparison_Lookup_ED,site_level_range_location,$C59,date_range_board,J$42),TEXT(SUMIFS(Comparison_Lookup_ED,site_level_range_location,$C59,date_range_board,J$42)/SUMIFS(All_Attendances,site_level_range_location,$C59,date_range_board,J$42),"0.0%")),"")</f>
        <v>164</v>
      </c>
      <c r="K59" s="101">
        <f ca="1">IFERROR(IF(LEFT(Lookups!$N$5,6)="Number",SUMIFS(Comparison_Lookup_ED,site_level_range_location,$C59,date_range_board,K$42),TEXT(SUMIFS(Comparison_Lookup_ED,site_level_range_location,$C59,date_range_board,K$42)/SUMIFS(All_Attendances,site_level_range_location,$C59,date_range_board,K$42),"0.0%")),"")</f>
        <v>155</v>
      </c>
      <c r="L59" s="101">
        <f ca="1">IFERROR(IF(LEFT(Lookups!$N$5,6)="Number",SUMIFS(Comparison_Lookup_ED,site_level_range_location,$C59,date_range_board,L$42),TEXT(SUMIFS(Comparison_Lookup_ED,site_level_range_location,$C59,date_range_board,L$42)/SUMIFS(All_Attendances,site_level_range_location,$C59,date_range_board,L$42),"0.0%")),"")</f>
        <v>150</v>
      </c>
      <c r="M59" s="101">
        <f ca="1">IFERROR(IF(LEFT(Lookups!$N$5,6)="Number",SUMIFS(Comparison_Lookup_ED,site_level_range_location,$C59,date_range_board,M$42),TEXT(SUMIFS(Comparison_Lookup_ED,site_level_range_location,$C59,date_range_board,M$42)/SUMIFS(All_Attendances,site_level_range_location,$C59,date_range_board,M$42),"0.0%")),"")</f>
        <v>173</v>
      </c>
      <c r="N59" s="101">
        <f ca="1">IFERROR(IF(LEFT(Lookups!$N$5,6)="Number",SUMIFS(Comparison_Lookup_ED,site_level_range_location,$C59,date_range_board,N$42),TEXT(SUMIFS(Comparison_Lookup_ED,site_level_range_location,$C59,date_range_board,N$42)/SUMIFS(All_Attendances,site_level_range_location,$C59,date_range_board,N$42),"0.0%")),"")</f>
        <v>154</v>
      </c>
      <c r="O59" s="101">
        <f ca="1">IFERROR(IF(LEFT(Lookups!$N$5,6)="Number",SUMIFS(Comparison_Lookup_ED,site_level_range_location,$C59,date_range_board,O$42),TEXT(SUMIFS(Comparison_Lookup_ED,site_level_range_location,$C59,date_range_board,O$42)/SUMIFS(All_Attendances,site_level_range_location,$C59,date_range_board,O$42),"0.0%")),"")</f>
        <v>151</v>
      </c>
    </row>
    <row r="60" spans="2:15">
      <c r="B60" s="60" t="s">
        <v>129</v>
      </c>
      <c r="C60" s="60" t="s">
        <v>44</v>
      </c>
      <c r="D60" s="90">
        <f ca="1">IFERROR(IF(LEFT(Lookups!$N$5,6)="Number",SUMIFS(Comparison_Lookup_ED,site_level_range_location,$C60,date_range_board,D$42),TEXT(SUMIFS(Comparison_Lookup_ED,site_level_range_location,$C60,date_range_board,D$42)/SUMIFS(All_Attendances,site_level_range_location,$C60,date_range_board,D$42),"0.0%")),"")</f>
        <v>181</v>
      </c>
      <c r="E60" s="101">
        <f ca="1">IFERROR(IF(LEFT(Lookups!$N$5,6)="Number",SUMIFS(Comparison_Lookup_ED,site_level_range_location,$C60,date_range_board,E$42),TEXT(SUMIFS(Comparison_Lookup_ED,site_level_range_location,$C60,date_range_board,E$42)/SUMIFS(All_Attendances,site_level_range_location,$C60,date_range_board,E$42),"0.0%")),"")</f>
        <v>155</v>
      </c>
      <c r="F60" s="101">
        <f ca="1">IFERROR(IF(LEFT(Lookups!$N$5,6)="Number",SUMIFS(Comparison_Lookup_ED,site_level_range_location,$C60,date_range_board,F$42),TEXT(SUMIFS(Comparison_Lookup_ED,site_level_range_location,$C60,date_range_board,F$42)/SUMIFS(All_Attendances,site_level_range_location,$C60,date_range_board,F$42),"0.0%")),"")</f>
        <v>160</v>
      </c>
      <c r="G60" s="101">
        <f ca="1">IFERROR(IF(LEFT(Lookups!$N$5,6)="Number",SUMIFS(Comparison_Lookup_ED,site_level_range_location,$C60,date_range_board,G$42),TEXT(SUMIFS(Comparison_Lookup_ED,site_level_range_location,$C60,date_range_board,G$42)/SUMIFS(All_Attendances,site_level_range_location,$C60,date_range_board,G$42),"0.0%")),"")</f>
        <v>165</v>
      </c>
      <c r="H60" s="101">
        <f ca="1">IFERROR(IF(LEFT(Lookups!$N$5,6)="Number",SUMIFS(Comparison_Lookup_ED,site_level_range_location,$C60,date_range_board,H$42),TEXT(SUMIFS(Comparison_Lookup_ED,site_level_range_location,$C60,date_range_board,H$42)/SUMIFS(All_Attendances,site_level_range_location,$C60,date_range_board,H$42),"0.0%")),"")</f>
        <v>161</v>
      </c>
      <c r="I60" s="101">
        <f ca="1">IFERROR(IF(LEFT(Lookups!$N$5,6)="Number",SUMIFS(Comparison_Lookup_ED,site_level_range_location,$C60,date_range_board,I$42),TEXT(SUMIFS(Comparison_Lookup_ED,site_level_range_location,$C60,date_range_board,I$42)/SUMIFS(All_Attendances,site_level_range_location,$C60,date_range_board,I$42),"0.0%")),"")</f>
        <v>165</v>
      </c>
      <c r="J60" s="101">
        <f ca="1">IFERROR(IF(LEFT(Lookups!$N$5,6)="Number",SUMIFS(Comparison_Lookup_ED,site_level_range_location,$C60,date_range_board,J$42),TEXT(SUMIFS(Comparison_Lookup_ED,site_level_range_location,$C60,date_range_board,J$42)/SUMIFS(All_Attendances,site_level_range_location,$C60,date_range_board,J$42),"0.0%")),"")</f>
        <v>168</v>
      </c>
      <c r="K60" s="101">
        <f ca="1">IFERROR(IF(LEFT(Lookups!$N$5,6)="Number",SUMIFS(Comparison_Lookup_ED,site_level_range_location,$C60,date_range_board,K$42),TEXT(SUMIFS(Comparison_Lookup_ED,site_level_range_location,$C60,date_range_board,K$42)/SUMIFS(All_Attendances,site_level_range_location,$C60,date_range_board,K$42),"0.0%")),"")</f>
        <v>180</v>
      </c>
      <c r="L60" s="101">
        <f ca="1">IFERROR(IF(LEFT(Lookups!$N$5,6)="Number",SUMIFS(Comparison_Lookup_ED,site_level_range_location,$C60,date_range_board,L$42),TEXT(SUMIFS(Comparison_Lookup_ED,site_level_range_location,$C60,date_range_board,L$42)/SUMIFS(All_Attendances,site_level_range_location,$C60,date_range_board,L$42),"0.0%")),"")</f>
        <v>158</v>
      </c>
      <c r="M60" s="101">
        <f ca="1">IFERROR(IF(LEFT(Lookups!$N$5,6)="Number",SUMIFS(Comparison_Lookup_ED,site_level_range_location,$C60,date_range_board,M$42),TEXT(SUMIFS(Comparison_Lookup_ED,site_level_range_location,$C60,date_range_board,M$42)/SUMIFS(All_Attendances,site_level_range_location,$C60,date_range_board,M$42),"0.0%")),"")</f>
        <v>143</v>
      </c>
      <c r="N60" s="101">
        <f ca="1">IFERROR(IF(LEFT(Lookups!$N$5,6)="Number",SUMIFS(Comparison_Lookup_ED,site_level_range_location,$C60,date_range_board,N$42),TEXT(SUMIFS(Comparison_Lookup_ED,site_level_range_location,$C60,date_range_board,N$42)/SUMIFS(All_Attendances,site_level_range_location,$C60,date_range_board,N$42),"0.0%")),"")</f>
        <v>162</v>
      </c>
      <c r="O60" s="101">
        <f ca="1">IFERROR(IF(LEFT(Lookups!$N$5,6)="Number",SUMIFS(Comparison_Lookup_ED,site_level_range_location,$C60,date_range_board,O$42),TEXT(SUMIFS(Comparison_Lookup_ED,site_level_range_location,$C60,date_range_board,O$42)/SUMIFS(All_Attendances,site_level_range_location,$C60,date_range_board,O$42),"0.0%")),"")</f>
        <v>183</v>
      </c>
    </row>
    <row r="61" spans="2:15">
      <c r="B61" s="60" t="s">
        <v>129</v>
      </c>
      <c r="C61" s="60" t="s">
        <v>45</v>
      </c>
      <c r="D61" s="90">
        <f ca="1">IFERROR(IF(LEFT(Lookups!$N$5,6)="Number",SUMIFS(Comparison_Lookup_ED,site_level_range_location,$C61,date_range_board,D$42),TEXT(SUMIFS(Comparison_Lookup_ED,site_level_range_location,$C61,date_range_board,D$42)/SUMIFS(All_Attendances,site_level_range_location,$C61,date_range_board,D$42),"0.0%")),"")</f>
        <v>637</v>
      </c>
      <c r="E61" s="101">
        <f ca="1">IFERROR(IF(LEFT(Lookups!$N$5,6)="Number",SUMIFS(Comparison_Lookup_ED,site_level_range_location,$C61,date_range_board,E$42),TEXT(SUMIFS(Comparison_Lookup_ED,site_level_range_location,$C61,date_range_board,E$42)/SUMIFS(All_Attendances,site_level_range_location,$C61,date_range_board,E$42),"0.0%")),"")</f>
        <v>729</v>
      </c>
      <c r="F61" s="101">
        <f ca="1">IFERROR(IF(LEFT(Lookups!$N$5,6)="Number",SUMIFS(Comparison_Lookup_ED,site_level_range_location,$C61,date_range_board,F$42),TEXT(SUMIFS(Comparison_Lookup_ED,site_level_range_location,$C61,date_range_board,F$42)/SUMIFS(All_Attendances,site_level_range_location,$C61,date_range_board,F$42),"0.0%")),"")</f>
        <v>697</v>
      </c>
      <c r="G61" s="101">
        <f ca="1">IFERROR(IF(LEFT(Lookups!$N$5,6)="Number",SUMIFS(Comparison_Lookup_ED,site_level_range_location,$C61,date_range_board,G$42),TEXT(SUMIFS(Comparison_Lookup_ED,site_level_range_location,$C61,date_range_board,G$42)/SUMIFS(All_Attendances,site_level_range_location,$C61,date_range_board,G$42),"0.0%")),"")</f>
        <v>721</v>
      </c>
      <c r="H61" s="101">
        <f ca="1">IFERROR(IF(LEFT(Lookups!$N$5,6)="Number",SUMIFS(Comparison_Lookup_ED,site_level_range_location,$C61,date_range_board,H$42),TEXT(SUMIFS(Comparison_Lookup_ED,site_level_range_location,$C61,date_range_board,H$42)/SUMIFS(All_Attendances,site_level_range_location,$C61,date_range_board,H$42),"0.0%")),"")</f>
        <v>726</v>
      </c>
      <c r="I61" s="101">
        <f ca="1">IFERROR(IF(LEFT(Lookups!$N$5,6)="Number",SUMIFS(Comparison_Lookup_ED,site_level_range_location,$C61,date_range_board,I$42),TEXT(SUMIFS(Comparison_Lookup_ED,site_level_range_location,$C61,date_range_board,I$42)/SUMIFS(All_Attendances,site_level_range_location,$C61,date_range_board,I$42),"0.0%")),"")</f>
        <v>822</v>
      </c>
      <c r="J61" s="101">
        <f ca="1">IFERROR(IF(LEFT(Lookups!$N$5,6)="Number",SUMIFS(Comparison_Lookup_ED,site_level_range_location,$C61,date_range_board,J$42),TEXT(SUMIFS(Comparison_Lookup_ED,site_level_range_location,$C61,date_range_board,J$42)/SUMIFS(All_Attendances,site_level_range_location,$C61,date_range_board,J$42),"0.0%")),"")</f>
        <v>725</v>
      </c>
      <c r="K61" s="101">
        <f ca="1">IFERROR(IF(LEFT(Lookups!$N$5,6)="Number",SUMIFS(Comparison_Lookup_ED,site_level_range_location,$C61,date_range_board,K$42),TEXT(SUMIFS(Comparison_Lookup_ED,site_level_range_location,$C61,date_range_board,K$42)/SUMIFS(All_Attendances,site_level_range_location,$C61,date_range_board,K$42),"0.0%")),"")</f>
        <v>727</v>
      </c>
      <c r="L61" s="101">
        <f ca="1">IFERROR(IF(LEFT(Lookups!$N$5,6)="Number",SUMIFS(Comparison_Lookup_ED,site_level_range_location,$C61,date_range_board,L$42),TEXT(SUMIFS(Comparison_Lookup_ED,site_level_range_location,$C61,date_range_board,L$42)/SUMIFS(All_Attendances,site_level_range_location,$C61,date_range_board,L$42),"0.0%")),"")</f>
        <v>762</v>
      </c>
      <c r="M61" s="101">
        <f ca="1">IFERROR(IF(LEFT(Lookups!$N$5,6)="Number",SUMIFS(Comparison_Lookup_ED,site_level_range_location,$C61,date_range_board,M$42),TEXT(SUMIFS(Comparison_Lookup_ED,site_level_range_location,$C61,date_range_board,M$42)/SUMIFS(All_Attendances,site_level_range_location,$C61,date_range_board,M$42),"0.0%")),"")</f>
        <v>669</v>
      </c>
      <c r="N61" s="101">
        <f ca="1">IFERROR(IF(LEFT(Lookups!$N$5,6)="Number",SUMIFS(Comparison_Lookup_ED,site_level_range_location,$C61,date_range_board,N$42),TEXT(SUMIFS(Comparison_Lookup_ED,site_level_range_location,$C61,date_range_board,N$42)/SUMIFS(All_Attendances,site_level_range_location,$C61,date_range_board,N$42),"0.0%")),"")</f>
        <v>686</v>
      </c>
      <c r="O61" s="101">
        <f ca="1">IFERROR(IF(LEFT(Lookups!$N$5,6)="Number",SUMIFS(Comparison_Lookup_ED,site_level_range_location,$C61,date_range_board,O$42),TEXT(SUMIFS(Comparison_Lookup_ED,site_level_range_location,$C61,date_range_board,O$42)/SUMIFS(All_Attendances,site_level_range_location,$C61,date_range_board,O$42),"0.0%")),"")</f>
        <v>639</v>
      </c>
    </row>
    <row r="62" spans="2:15">
      <c r="B62" s="60" t="s">
        <v>73</v>
      </c>
      <c r="C62" s="60" t="s">
        <v>46</v>
      </c>
      <c r="D62" s="90">
        <f ca="1">IFERROR(IF(LEFT(Lookups!$N$5,6)="Number",SUMIFS(Comparison_Lookup_ED,site_level_range_location,$C62,date_range_board,D$42),TEXT(SUMIFS(Comparison_Lookup_ED,site_level_range_location,$C62,date_range_board,D$42)/SUMIFS(All_Attendances,site_level_range_location,$C62,date_range_board,D$42),"0.0%")),"")</f>
        <v>1242</v>
      </c>
      <c r="E62" s="101">
        <f ca="1">IFERROR(IF(LEFT(Lookups!$N$5,6)="Number",SUMIFS(Comparison_Lookup_ED,site_level_range_location,$C62,date_range_board,E$42),TEXT(SUMIFS(Comparison_Lookup_ED,site_level_range_location,$C62,date_range_board,E$42)/SUMIFS(All_Attendances,site_level_range_location,$C62,date_range_board,E$42),"0.0%")),"")</f>
        <v>1295</v>
      </c>
      <c r="F62" s="101">
        <f ca="1">IFERROR(IF(LEFT(Lookups!$N$5,6)="Number",SUMIFS(Comparison_Lookup_ED,site_level_range_location,$C62,date_range_board,F$42),TEXT(SUMIFS(Comparison_Lookup_ED,site_level_range_location,$C62,date_range_board,F$42)/SUMIFS(All_Attendances,site_level_range_location,$C62,date_range_board,F$42),"0.0%")),"")</f>
        <v>1182</v>
      </c>
      <c r="G62" s="101">
        <f ca="1">IFERROR(IF(LEFT(Lookups!$N$5,6)="Number",SUMIFS(Comparison_Lookup_ED,site_level_range_location,$C62,date_range_board,G$42),TEXT(SUMIFS(Comparison_Lookup_ED,site_level_range_location,$C62,date_range_board,G$42)/SUMIFS(All_Attendances,site_level_range_location,$C62,date_range_board,G$42),"0.0%")),"")</f>
        <v>1161</v>
      </c>
      <c r="H62" s="101">
        <f ca="1">IFERROR(IF(LEFT(Lookups!$N$5,6)="Number",SUMIFS(Comparison_Lookup_ED,site_level_range_location,$C62,date_range_board,H$42),TEXT(SUMIFS(Comparison_Lookup_ED,site_level_range_location,$C62,date_range_board,H$42)/SUMIFS(All_Attendances,site_level_range_location,$C62,date_range_board,H$42),"0.0%")),"")</f>
        <v>1064</v>
      </c>
      <c r="I62" s="101">
        <f ca="1">IFERROR(IF(LEFT(Lookups!$N$5,6)="Number",SUMIFS(Comparison_Lookup_ED,site_level_range_location,$C62,date_range_board,I$42),TEXT(SUMIFS(Comparison_Lookup_ED,site_level_range_location,$C62,date_range_board,I$42)/SUMIFS(All_Attendances,site_level_range_location,$C62,date_range_board,I$42),"0.0%")),"")</f>
        <v>1247</v>
      </c>
      <c r="J62" s="101">
        <f ca="1">IFERROR(IF(LEFT(Lookups!$N$5,6)="Number",SUMIFS(Comparison_Lookup_ED,site_level_range_location,$C62,date_range_board,J$42),TEXT(SUMIFS(Comparison_Lookup_ED,site_level_range_location,$C62,date_range_board,J$42)/SUMIFS(All_Attendances,site_level_range_location,$C62,date_range_board,J$42),"0.0%")),"")</f>
        <v>1295</v>
      </c>
      <c r="K62" s="101">
        <f ca="1">IFERROR(IF(LEFT(Lookups!$N$5,6)="Number",SUMIFS(Comparison_Lookup_ED,site_level_range_location,$C62,date_range_board,K$42),TEXT(SUMIFS(Comparison_Lookup_ED,site_level_range_location,$C62,date_range_board,K$42)/SUMIFS(All_Attendances,site_level_range_location,$C62,date_range_board,K$42),"0.0%")),"")</f>
        <v>1315</v>
      </c>
      <c r="L62" s="101">
        <f ca="1">IFERROR(IF(LEFT(Lookups!$N$5,6)="Number",SUMIFS(Comparison_Lookup_ED,site_level_range_location,$C62,date_range_board,L$42),TEXT(SUMIFS(Comparison_Lookup_ED,site_level_range_location,$C62,date_range_board,L$42)/SUMIFS(All_Attendances,site_level_range_location,$C62,date_range_board,L$42),"0.0%")),"")</f>
        <v>1302</v>
      </c>
      <c r="M62" s="101">
        <f ca="1">IFERROR(IF(LEFT(Lookups!$N$5,6)="Number",SUMIFS(Comparison_Lookup_ED,site_level_range_location,$C62,date_range_board,M$42),TEXT(SUMIFS(Comparison_Lookup_ED,site_level_range_location,$C62,date_range_board,M$42)/SUMIFS(All_Attendances,site_level_range_location,$C62,date_range_board,M$42),"0.0%")),"")</f>
        <v>1344</v>
      </c>
      <c r="N62" s="101">
        <f ca="1">IFERROR(IF(LEFT(Lookups!$N$5,6)="Number",SUMIFS(Comparison_Lookup_ED,site_level_range_location,$C62,date_range_board,N$42),TEXT(SUMIFS(Comparison_Lookup_ED,site_level_range_location,$C62,date_range_board,N$42)/SUMIFS(All_Attendances,site_level_range_location,$C62,date_range_board,N$42),"0.0%")),"")</f>
        <v>1191</v>
      </c>
      <c r="O62" s="101">
        <f ca="1">IFERROR(IF(LEFT(Lookups!$N$5,6)="Number",SUMIFS(Comparison_Lookup_ED,site_level_range_location,$C62,date_range_board,O$42),TEXT(SUMIFS(Comparison_Lookup_ED,site_level_range_location,$C62,date_range_board,O$42)/SUMIFS(All_Attendances,site_level_range_location,$C62,date_range_board,O$42),"0.0%")),"")</f>
        <v>1197</v>
      </c>
    </row>
    <row r="63" spans="2:15">
      <c r="B63" s="60" t="s">
        <v>73</v>
      </c>
      <c r="C63" s="60" t="s">
        <v>76</v>
      </c>
      <c r="D63" s="90">
        <f ca="1">IFERROR(IF(LEFT(Lookups!$N$5,6)="Number",SUMIFS(Comparison_Lookup_ED,site_level_range_location,$C63,date_range_board,D$42),TEXT(SUMIFS(Comparison_Lookup_ED,site_level_range_location,$C63,date_range_board,D$42)/SUMIFS(All_Attendances,site_level_range_location,$C63,date_range_board,D$42),"0.0%")),"")</f>
        <v>1301</v>
      </c>
      <c r="E63" s="101">
        <f ca="1">IFERROR(IF(LEFT(Lookups!$N$5,6)="Number",SUMIFS(Comparison_Lookup_ED,site_level_range_location,$C63,date_range_board,E$42),TEXT(SUMIFS(Comparison_Lookup_ED,site_level_range_location,$C63,date_range_board,E$42)/SUMIFS(All_Attendances,site_level_range_location,$C63,date_range_board,E$42),"0.0%")),"")</f>
        <v>1244</v>
      </c>
      <c r="F63" s="101">
        <f ca="1">IFERROR(IF(LEFT(Lookups!$N$5,6)="Number",SUMIFS(Comparison_Lookup_ED,site_level_range_location,$C63,date_range_board,F$42),TEXT(SUMIFS(Comparison_Lookup_ED,site_level_range_location,$C63,date_range_board,F$42)/SUMIFS(All_Attendances,site_level_range_location,$C63,date_range_board,F$42),"0.0%")),"")</f>
        <v>1305</v>
      </c>
      <c r="G63" s="101">
        <f ca="1">IFERROR(IF(LEFT(Lookups!$N$5,6)="Number",SUMIFS(Comparison_Lookup_ED,site_level_range_location,$C63,date_range_board,G$42),TEXT(SUMIFS(Comparison_Lookup_ED,site_level_range_location,$C63,date_range_board,G$42)/SUMIFS(All_Attendances,site_level_range_location,$C63,date_range_board,G$42),"0.0%")),"")</f>
        <v>1316</v>
      </c>
      <c r="H63" s="101">
        <f ca="1">IFERROR(IF(LEFT(Lookups!$N$5,6)="Number",SUMIFS(Comparison_Lookup_ED,site_level_range_location,$C63,date_range_board,H$42),TEXT(SUMIFS(Comparison_Lookup_ED,site_level_range_location,$C63,date_range_board,H$42)/SUMIFS(All_Attendances,site_level_range_location,$C63,date_range_board,H$42),"0.0%")),"")</f>
        <v>1192</v>
      </c>
      <c r="I63" s="101">
        <f ca="1">IFERROR(IF(LEFT(Lookups!$N$5,6)="Number",SUMIFS(Comparison_Lookup_ED,site_level_range_location,$C63,date_range_board,I$42),TEXT(SUMIFS(Comparison_Lookup_ED,site_level_range_location,$C63,date_range_board,I$42)/SUMIFS(All_Attendances,site_level_range_location,$C63,date_range_board,I$42),"0.0%")),"")</f>
        <v>1321</v>
      </c>
      <c r="J63" s="101">
        <f ca="1">IFERROR(IF(LEFT(Lookups!$N$5,6)="Number",SUMIFS(Comparison_Lookup_ED,site_level_range_location,$C63,date_range_board,J$42),TEXT(SUMIFS(Comparison_Lookup_ED,site_level_range_location,$C63,date_range_board,J$42)/SUMIFS(All_Attendances,site_level_range_location,$C63,date_range_board,J$42),"0.0%")),"")</f>
        <v>1353</v>
      </c>
      <c r="K63" s="101">
        <f ca="1">IFERROR(IF(LEFT(Lookups!$N$5,6)="Number",SUMIFS(Comparison_Lookup_ED,site_level_range_location,$C63,date_range_board,K$42),TEXT(SUMIFS(Comparison_Lookup_ED,site_level_range_location,$C63,date_range_board,K$42)/SUMIFS(All_Attendances,site_level_range_location,$C63,date_range_board,K$42),"0.0%")),"")</f>
        <v>1370</v>
      </c>
      <c r="L63" s="101">
        <f ca="1">IFERROR(IF(LEFT(Lookups!$N$5,6)="Number",SUMIFS(Comparison_Lookup_ED,site_level_range_location,$C63,date_range_board,L$42),TEXT(SUMIFS(Comparison_Lookup_ED,site_level_range_location,$C63,date_range_board,L$42)/SUMIFS(All_Attendances,site_level_range_location,$C63,date_range_board,L$42),"0.0%")),"")</f>
        <v>1396</v>
      </c>
      <c r="M63" s="101">
        <f ca="1">IFERROR(IF(LEFT(Lookups!$N$5,6)="Number",SUMIFS(Comparison_Lookup_ED,site_level_range_location,$C63,date_range_board,M$42),TEXT(SUMIFS(Comparison_Lookup_ED,site_level_range_location,$C63,date_range_board,M$42)/SUMIFS(All_Attendances,site_level_range_location,$C63,date_range_board,M$42),"0.0%")),"")</f>
        <v>1404</v>
      </c>
      <c r="N63" s="101">
        <f ca="1">IFERROR(IF(LEFT(Lookups!$N$5,6)="Number",SUMIFS(Comparison_Lookup_ED,site_level_range_location,$C63,date_range_board,N$42),TEXT(SUMIFS(Comparison_Lookup_ED,site_level_range_location,$C63,date_range_board,N$42)/SUMIFS(All_Attendances,site_level_range_location,$C63,date_range_board,N$42),"0.0%")),"")</f>
        <v>1334</v>
      </c>
      <c r="O63" s="101">
        <f ca="1">IFERROR(IF(LEFT(Lookups!$N$5,6)="Number",SUMIFS(Comparison_Lookup_ED,site_level_range_location,$C63,date_range_board,O$42),TEXT(SUMIFS(Comparison_Lookup_ED,site_level_range_location,$C63,date_range_board,O$42)/SUMIFS(All_Attendances,site_level_range_location,$C63,date_range_board,O$42),"0.0%")),"")</f>
        <v>1330</v>
      </c>
    </row>
    <row r="64" spans="2:15">
      <c r="B64" s="60" t="s">
        <v>73</v>
      </c>
      <c r="C64" s="60" t="s">
        <v>47</v>
      </c>
      <c r="D64" s="90">
        <f ca="1">IFERROR(IF(LEFT(Lookups!$N$5,6)="Number",SUMIFS(Comparison_Lookup_ED,site_level_range_location,$C64,date_range_board,D$42),TEXT(SUMIFS(Comparison_Lookup_ED,site_level_range_location,$C64,date_range_board,D$42)/SUMIFS(All_Attendances,site_level_range_location,$C64,date_range_board,D$42),"0.0%")),"")</f>
        <v>1173</v>
      </c>
      <c r="E64" s="101">
        <f ca="1">IFERROR(IF(LEFT(Lookups!$N$5,6)="Number",SUMIFS(Comparison_Lookup_ED,site_level_range_location,$C64,date_range_board,E$42),TEXT(SUMIFS(Comparison_Lookup_ED,site_level_range_location,$C64,date_range_board,E$42)/SUMIFS(All_Attendances,site_level_range_location,$C64,date_range_board,E$42),"0.0%")),"")</f>
        <v>1269</v>
      </c>
      <c r="F64" s="101">
        <f ca="1">IFERROR(IF(LEFT(Lookups!$N$5,6)="Number",SUMIFS(Comparison_Lookup_ED,site_level_range_location,$C64,date_range_board,F$42),TEXT(SUMIFS(Comparison_Lookup_ED,site_level_range_location,$C64,date_range_board,F$42)/SUMIFS(All_Attendances,site_level_range_location,$C64,date_range_board,F$42),"0.0%")),"")</f>
        <v>1232</v>
      </c>
      <c r="G64" s="101">
        <f ca="1">IFERROR(IF(LEFT(Lookups!$N$5,6)="Number",SUMIFS(Comparison_Lookup_ED,site_level_range_location,$C64,date_range_board,G$42),TEXT(SUMIFS(Comparison_Lookup_ED,site_level_range_location,$C64,date_range_board,G$42)/SUMIFS(All_Attendances,site_level_range_location,$C64,date_range_board,G$42),"0.0%")),"")</f>
        <v>1223</v>
      </c>
      <c r="H64" s="101">
        <f ca="1">IFERROR(IF(LEFT(Lookups!$N$5,6)="Number",SUMIFS(Comparison_Lookup_ED,site_level_range_location,$C64,date_range_board,H$42),TEXT(SUMIFS(Comparison_Lookup_ED,site_level_range_location,$C64,date_range_board,H$42)/SUMIFS(All_Attendances,site_level_range_location,$C64,date_range_board,H$42),"0.0%")),"")</f>
        <v>1150</v>
      </c>
      <c r="I64" s="101">
        <f ca="1">IFERROR(IF(LEFT(Lookups!$N$5,6)="Number",SUMIFS(Comparison_Lookup_ED,site_level_range_location,$C64,date_range_board,I$42),TEXT(SUMIFS(Comparison_Lookup_ED,site_level_range_location,$C64,date_range_board,I$42)/SUMIFS(All_Attendances,site_level_range_location,$C64,date_range_board,I$42),"0.0%")),"")</f>
        <v>1212</v>
      </c>
      <c r="J64" s="101">
        <f ca="1">IFERROR(IF(LEFT(Lookups!$N$5,6)="Number",SUMIFS(Comparison_Lookup_ED,site_level_range_location,$C64,date_range_board,J$42),TEXT(SUMIFS(Comparison_Lookup_ED,site_level_range_location,$C64,date_range_board,J$42)/SUMIFS(All_Attendances,site_level_range_location,$C64,date_range_board,J$42),"0.0%")),"")</f>
        <v>1331</v>
      </c>
      <c r="K64" s="101">
        <f ca="1">IFERROR(IF(LEFT(Lookups!$N$5,6)="Number",SUMIFS(Comparison_Lookup_ED,site_level_range_location,$C64,date_range_board,K$42),TEXT(SUMIFS(Comparison_Lookup_ED,site_level_range_location,$C64,date_range_board,K$42)/SUMIFS(All_Attendances,site_level_range_location,$C64,date_range_board,K$42),"0.0%")),"")</f>
        <v>1334</v>
      </c>
      <c r="L64" s="101">
        <f ca="1">IFERROR(IF(LEFT(Lookups!$N$5,6)="Number",SUMIFS(Comparison_Lookup_ED,site_level_range_location,$C64,date_range_board,L$42),TEXT(SUMIFS(Comparison_Lookup_ED,site_level_range_location,$C64,date_range_board,L$42)/SUMIFS(All_Attendances,site_level_range_location,$C64,date_range_board,L$42),"0.0%")),"")</f>
        <v>1361</v>
      </c>
      <c r="M64" s="101">
        <f ca="1">IFERROR(IF(LEFT(Lookups!$N$5,6)="Number",SUMIFS(Comparison_Lookup_ED,site_level_range_location,$C64,date_range_board,M$42),TEXT(SUMIFS(Comparison_Lookup_ED,site_level_range_location,$C64,date_range_board,M$42)/SUMIFS(All_Attendances,site_level_range_location,$C64,date_range_board,M$42),"0.0%")),"")</f>
        <v>1375</v>
      </c>
      <c r="N64" s="101">
        <f ca="1">IFERROR(IF(LEFT(Lookups!$N$5,6)="Number",SUMIFS(Comparison_Lookup_ED,site_level_range_location,$C64,date_range_board,N$42),TEXT(SUMIFS(Comparison_Lookup_ED,site_level_range_location,$C64,date_range_board,N$42)/SUMIFS(All_Attendances,site_level_range_location,$C64,date_range_board,N$42),"0.0%")),"")</f>
        <v>1234</v>
      </c>
      <c r="O64" s="101">
        <f ca="1">IFERROR(IF(LEFT(Lookups!$N$5,6)="Number",SUMIFS(Comparison_Lookup_ED,site_level_range_location,$C64,date_range_board,O$42),TEXT(SUMIFS(Comparison_Lookup_ED,site_level_range_location,$C64,date_range_board,O$42)/SUMIFS(All_Attendances,site_level_range_location,$C64,date_range_board,O$42),"0.0%")),"")</f>
        <v>1280</v>
      </c>
    </row>
    <row r="65" spans="2:15">
      <c r="B65" s="60" t="s">
        <v>123</v>
      </c>
      <c r="C65" s="60" t="s">
        <v>77</v>
      </c>
      <c r="D65" s="90">
        <f ca="1">IFERROR(IF(LEFT(Lookups!$N$5,6)="Number",SUMIFS(Comparison_Lookup_ED,site_level_range_location,$C65,date_range_board,D$42),TEXT(SUMIFS(Comparison_Lookup_ED,site_level_range_location,$C65,date_range_board,D$42)/SUMIFS(All_Attendances,site_level_range_location,$C65,date_range_board,D$42),"0.0%")),"")</f>
        <v>750</v>
      </c>
      <c r="E65" s="101">
        <f ca="1">IFERROR(IF(LEFT(Lookups!$N$5,6)="Number",SUMIFS(Comparison_Lookup_ED,site_level_range_location,$C65,date_range_board,E$42),TEXT(SUMIFS(Comparison_Lookup_ED,site_level_range_location,$C65,date_range_board,E$42)/SUMIFS(All_Attendances,site_level_range_location,$C65,date_range_board,E$42),"0.0%")),"")</f>
        <v>740</v>
      </c>
      <c r="F65" s="101">
        <f ca="1">IFERROR(IF(LEFT(Lookups!$N$5,6)="Number",SUMIFS(Comparison_Lookup_ED,site_level_range_location,$C65,date_range_board,F$42),TEXT(SUMIFS(Comparison_Lookup_ED,site_level_range_location,$C65,date_range_board,F$42)/SUMIFS(All_Attendances,site_level_range_location,$C65,date_range_board,F$42),"0.0%")),"")</f>
        <v>747</v>
      </c>
      <c r="G65" s="101">
        <f ca="1">IFERROR(IF(LEFT(Lookups!$N$5,6)="Number",SUMIFS(Comparison_Lookup_ED,site_level_range_location,$C65,date_range_board,G$42),TEXT(SUMIFS(Comparison_Lookup_ED,site_level_range_location,$C65,date_range_board,G$42)/SUMIFS(All_Attendances,site_level_range_location,$C65,date_range_board,G$42),"0.0%")),"")</f>
        <v>747</v>
      </c>
      <c r="H65" s="101">
        <f ca="1">IFERROR(IF(LEFT(Lookups!$N$5,6)="Number",SUMIFS(Comparison_Lookup_ED,site_level_range_location,$C65,date_range_board,H$42),TEXT(SUMIFS(Comparison_Lookup_ED,site_level_range_location,$C65,date_range_board,H$42)/SUMIFS(All_Attendances,site_level_range_location,$C65,date_range_board,H$42),"0.0%")),"")</f>
        <v>679</v>
      </c>
      <c r="I65" s="101">
        <f ca="1">IFERROR(IF(LEFT(Lookups!$N$5,6)="Number",SUMIFS(Comparison_Lookup_ED,site_level_range_location,$C65,date_range_board,I$42),TEXT(SUMIFS(Comparison_Lookup_ED,site_level_range_location,$C65,date_range_board,I$42)/SUMIFS(All_Attendances,site_level_range_location,$C65,date_range_board,I$42),"0.0%")),"")</f>
        <v>833</v>
      </c>
      <c r="J65" s="101">
        <f ca="1">IFERROR(IF(LEFT(Lookups!$N$5,6)="Number",SUMIFS(Comparison_Lookup_ED,site_level_range_location,$C65,date_range_board,J$42),TEXT(SUMIFS(Comparison_Lookup_ED,site_level_range_location,$C65,date_range_board,J$42)/SUMIFS(All_Attendances,site_level_range_location,$C65,date_range_board,J$42),"0.0%")),"")</f>
        <v>966</v>
      </c>
      <c r="K65" s="101">
        <f ca="1">IFERROR(IF(LEFT(Lookups!$N$5,6)="Number",SUMIFS(Comparison_Lookup_ED,site_level_range_location,$C65,date_range_board,K$42),TEXT(SUMIFS(Comparison_Lookup_ED,site_level_range_location,$C65,date_range_board,K$42)/SUMIFS(All_Attendances,site_level_range_location,$C65,date_range_board,K$42),"0.0%")),"")</f>
        <v>987</v>
      </c>
      <c r="L65" s="101">
        <f ca="1">IFERROR(IF(LEFT(Lookups!$N$5,6)="Number",SUMIFS(Comparison_Lookup_ED,site_level_range_location,$C65,date_range_board,L$42),TEXT(SUMIFS(Comparison_Lookup_ED,site_level_range_location,$C65,date_range_board,L$42)/SUMIFS(All_Attendances,site_level_range_location,$C65,date_range_board,L$42),"0.0%")),"")</f>
        <v>948</v>
      </c>
      <c r="M65" s="101">
        <f ca="1">IFERROR(IF(LEFT(Lookups!$N$5,6)="Number",SUMIFS(Comparison_Lookup_ED,site_level_range_location,$C65,date_range_board,M$42),TEXT(SUMIFS(Comparison_Lookup_ED,site_level_range_location,$C65,date_range_board,M$42)/SUMIFS(All_Attendances,site_level_range_location,$C65,date_range_board,M$42),"0.0%")),"")</f>
        <v>997</v>
      </c>
      <c r="N65" s="101">
        <f ca="1">IFERROR(IF(LEFT(Lookups!$N$5,6)="Number",SUMIFS(Comparison_Lookup_ED,site_level_range_location,$C65,date_range_board,N$42),TEXT(SUMIFS(Comparison_Lookup_ED,site_level_range_location,$C65,date_range_board,N$42)/SUMIFS(All_Attendances,site_level_range_location,$C65,date_range_board,N$42),"0.0%")),"")</f>
        <v>962</v>
      </c>
      <c r="O65" s="101">
        <f ca="1">IFERROR(IF(LEFT(Lookups!$N$5,6)="Number",SUMIFS(Comparison_Lookup_ED,site_level_range_location,$C65,date_range_board,O$42),TEXT(SUMIFS(Comparison_Lookup_ED,site_level_range_location,$C65,date_range_board,O$42)/SUMIFS(All_Attendances,site_level_range_location,$C65,date_range_board,O$42),"0.0%")),"")</f>
        <v>927</v>
      </c>
    </row>
    <row r="66" spans="2:15">
      <c r="B66" s="60" t="s">
        <v>123</v>
      </c>
      <c r="C66" s="60" t="s">
        <v>48</v>
      </c>
      <c r="D66" s="90">
        <f ca="1">IFERROR(IF(LEFT(Lookups!$N$5,6)="Number",SUMIFS(Comparison_Lookup_ED,site_level_range_location,$C66,date_range_board,D$42),TEXT(SUMIFS(Comparison_Lookup_ED,site_level_range_location,$C66,date_range_board,D$42)/SUMIFS(All_Attendances,site_level_range_location,$C66,date_range_board,D$42),"0.0%")),"")</f>
        <v>2292</v>
      </c>
      <c r="E66" s="101">
        <f ca="1">IFERROR(IF(LEFT(Lookups!$N$5,6)="Number",SUMIFS(Comparison_Lookup_ED,site_level_range_location,$C66,date_range_board,E$42),TEXT(SUMIFS(Comparison_Lookup_ED,site_level_range_location,$C66,date_range_board,E$42)/SUMIFS(All_Attendances,site_level_range_location,$C66,date_range_board,E$42),"0.0%")),"")</f>
        <v>2297</v>
      </c>
      <c r="F66" s="101">
        <f ca="1">IFERROR(IF(LEFT(Lookups!$N$5,6)="Number",SUMIFS(Comparison_Lookup_ED,site_level_range_location,$C66,date_range_board,F$42),TEXT(SUMIFS(Comparison_Lookup_ED,site_level_range_location,$C66,date_range_board,F$42)/SUMIFS(All_Attendances,site_level_range_location,$C66,date_range_board,F$42),"0.0%")),"")</f>
        <v>2243</v>
      </c>
      <c r="G66" s="101">
        <f ca="1">IFERROR(IF(LEFT(Lookups!$N$5,6)="Number",SUMIFS(Comparison_Lookup_ED,site_level_range_location,$C66,date_range_board,G$42),TEXT(SUMIFS(Comparison_Lookup_ED,site_level_range_location,$C66,date_range_board,G$42)/SUMIFS(All_Attendances,site_level_range_location,$C66,date_range_board,G$42),"0.0%")),"")</f>
        <v>2365</v>
      </c>
      <c r="H66" s="101">
        <f ca="1">IFERROR(IF(LEFT(Lookups!$N$5,6)="Number",SUMIFS(Comparison_Lookup_ED,site_level_range_location,$C66,date_range_board,H$42),TEXT(SUMIFS(Comparison_Lookup_ED,site_level_range_location,$C66,date_range_board,H$42)/SUMIFS(All_Attendances,site_level_range_location,$C66,date_range_board,H$42),"0.0%")),"")</f>
        <v>2392</v>
      </c>
      <c r="I66" s="101">
        <f ca="1">IFERROR(IF(LEFT(Lookups!$N$5,6)="Number",SUMIFS(Comparison_Lookup_ED,site_level_range_location,$C66,date_range_board,I$42),TEXT(SUMIFS(Comparison_Lookup_ED,site_level_range_location,$C66,date_range_board,I$42)/SUMIFS(All_Attendances,site_level_range_location,$C66,date_range_board,I$42),"0.0%")),"")</f>
        <v>2454</v>
      </c>
      <c r="J66" s="101">
        <f ca="1">IFERROR(IF(LEFT(Lookups!$N$5,6)="Number",SUMIFS(Comparison_Lookup_ED,site_level_range_location,$C66,date_range_board,J$42),TEXT(SUMIFS(Comparison_Lookup_ED,site_level_range_location,$C66,date_range_board,J$42)/SUMIFS(All_Attendances,site_level_range_location,$C66,date_range_board,J$42),"0.0%")),"")</f>
        <v>2420</v>
      </c>
      <c r="K66" s="101">
        <f ca="1">IFERROR(IF(LEFT(Lookups!$N$5,6)="Number",SUMIFS(Comparison_Lookup_ED,site_level_range_location,$C66,date_range_board,K$42),TEXT(SUMIFS(Comparison_Lookup_ED,site_level_range_location,$C66,date_range_board,K$42)/SUMIFS(All_Attendances,site_level_range_location,$C66,date_range_board,K$42),"0.0%")),"")</f>
        <v>2453</v>
      </c>
      <c r="L66" s="101">
        <f ca="1">IFERROR(IF(LEFT(Lookups!$N$5,6)="Number",SUMIFS(Comparison_Lookup_ED,site_level_range_location,$C66,date_range_board,L$42),TEXT(SUMIFS(Comparison_Lookup_ED,site_level_range_location,$C66,date_range_board,L$42)/SUMIFS(All_Attendances,site_level_range_location,$C66,date_range_board,L$42),"0.0%")),"")</f>
        <v>2399</v>
      </c>
      <c r="M66" s="101">
        <f ca="1">IFERROR(IF(LEFT(Lookups!$N$5,6)="Number",SUMIFS(Comparison_Lookup_ED,site_level_range_location,$C66,date_range_board,M$42),TEXT(SUMIFS(Comparison_Lookup_ED,site_level_range_location,$C66,date_range_board,M$42)/SUMIFS(All_Attendances,site_level_range_location,$C66,date_range_board,M$42),"0.0%")),"")</f>
        <v>2393</v>
      </c>
      <c r="N66" s="101">
        <f ca="1">IFERROR(IF(LEFT(Lookups!$N$5,6)="Number",SUMIFS(Comparison_Lookup_ED,site_level_range_location,$C66,date_range_board,N$42),TEXT(SUMIFS(Comparison_Lookup_ED,site_level_range_location,$C66,date_range_board,N$42)/SUMIFS(All_Attendances,site_level_range_location,$C66,date_range_board,N$42),"0.0%")),"")</f>
        <v>2433</v>
      </c>
      <c r="O66" s="101">
        <f ca="1">IFERROR(IF(LEFT(Lookups!$N$5,6)="Number",SUMIFS(Comparison_Lookup_ED,site_level_range_location,$C66,date_range_board,O$42),TEXT(SUMIFS(Comparison_Lookup_ED,site_level_range_location,$C66,date_range_board,O$42)/SUMIFS(All_Attendances,site_level_range_location,$C66,date_range_board,O$42),"0.0%")),"")</f>
        <v>2347</v>
      </c>
    </row>
    <row r="67" spans="2:15">
      <c r="B67" s="60" t="s">
        <v>123</v>
      </c>
      <c r="C67" s="60" t="s">
        <v>49</v>
      </c>
      <c r="D67" s="90">
        <f ca="1">IFERROR(IF(LEFT(Lookups!$N$5,6)="Number",SUMIFS(Comparison_Lookup_ED,site_level_range_location,$C67,date_range_board,D$42),TEXT(SUMIFS(Comparison_Lookup_ED,site_level_range_location,$C67,date_range_board,D$42)/SUMIFS(All_Attendances,site_level_range_location,$C67,date_range_board,D$42),"0.0%")),"")</f>
        <v>980</v>
      </c>
      <c r="E67" s="101">
        <f ca="1">IFERROR(IF(LEFT(Lookups!$N$5,6)="Number",SUMIFS(Comparison_Lookup_ED,site_level_range_location,$C67,date_range_board,E$42),TEXT(SUMIFS(Comparison_Lookup_ED,site_level_range_location,$C67,date_range_board,E$42)/SUMIFS(All_Attendances,site_level_range_location,$C67,date_range_board,E$42),"0.0%")),"")</f>
        <v>1027</v>
      </c>
      <c r="F67" s="101">
        <f ca="1">IFERROR(IF(LEFT(Lookups!$N$5,6)="Number",SUMIFS(Comparison_Lookup_ED,site_level_range_location,$C67,date_range_board,F$42),TEXT(SUMIFS(Comparison_Lookup_ED,site_level_range_location,$C67,date_range_board,F$42)/SUMIFS(All_Attendances,site_level_range_location,$C67,date_range_board,F$42),"0.0%")),"")</f>
        <v>1005</v>
      </c>
      <c r="G67" s="101">
        <f ca="1">IFERROR(IF(LEFT(Lookups!$N$5,6)="Number",SUMIFS(Comparison_Lookup_ED,site_level_range_location,$C67,date_range_board,G$42),TEXT(SUMIFS(Comparison_Lookup_ED,site_level_range_location,$C67,date_range_board,G$42)/SUMIFS(All_Attendances,site_level_range_location,$C67,date_range_board,G$42),"0.0%")),"")</f>
        <v>976</v>
      </c>
      <c r="H67" s="101">
        <f ca="1">IFERROR(IF(LEFT(Lookups!$N$5,6)="Number",SUMIFS(Comparison_Lookup_ED,site_level_range_location,$C67,date_range_board,H$42),TEXT(SUMIFS(Comparison_Lookup_ED,site_level_range_location,$C67,date_range_board,H$42)/SUMIFS(All_Attendances,site_level_range_location,$C67,date_range_board,H$42),"0.0%")),"")</f>
        <v>972</v>
      </c>
      <c r="I67" s="101">
        <f ca="1">IFERROR(IF(LEFT(Lookups!$N$5,6)="Number",SUMIFS(Comparison_Lookup_ED,site_level_range_location,$C67,date_range_board,I$42),TEXT(SUMIFS(Comparison_Lookup_ED,site_level_range_location,$C67,date_range_board,I$42)/SUMIFS(All_Attendances,site_level_range_location,$C67,date_range_board,I$42),"0.0%")),"")</f>
        <v>1085</v>
      </c>
      <c r="J67" s="101">
        <f ca="1">IFERROR(IF(LEFT(Lookups!$N$5,6)="Number",SUMIFS(Comparison_Lookup_ED,site_level_range_location,$C67,date_range_board,J$42),TEXT(SUMIFS(Comparison_Lookup_ED,site_level_range_location,$C67,date_range_board,J$42)/SUMIFS(All_Attendances,site_level_range_location,$C67,date_range_board,J$42),"0.0%")),"")</f>
        <v>1083</v>
      </c>
      <c r="K67" s="101">
        <f ca="1">IFERROR(IF(LEFT(Lookups!$N$5,6)="Number",SUMIFS(Comparison_Lookup_ED,site_level_range_location,$C67,date_range_board,K$42),TEXT(SUMIFS(Comparison_Lookup_ED,site_level_range_location,$C67,date_range_board,K$42)/SUMIFS(All_Attendances,site_level_range_location,$C67,date_range_board,K$42),"0.0%")),"")</f>
        <v>1082</v>
      </c>
      <c r="L67" s="101">
        <f ca="1">IFERROR(IF(LEFT(Lookups!$N$5,6)="Number",SUMIFS(Comparison_Lookup_ED,site_level_range_location,$C67,date_range_board,L$42),TEXT(SUMIFS(Comparison_Lookup_ED,site_level_range_location,$C67,date_range_board,L$42)/SUMIFS(All_Attendances,site_level_range_location,$C67,date_range_board,L$42),"0.0%")),"")</f>
        <v>1130</v>
      </c>
      <c r="M67" s="101">
        <f ca="1">IFERROR(IF(LEFT(Lookups!$N$5,6)="Number",SUMIFS(Comparison_Lookup_ED,site_level_range_location,$C67,date_range_board,M$42),TEXT(SUMIFS(Comparison_Lookup_ED,site_level_range_location,$C67,date_range_board,M$42)/SUMIFS(All_Attendances,site_level_range_location,$C67,date_range_board,M$42),"0.0%")),"")</f>
        <v>1129</v>
      </c>
      <c r="N67" s="101">
        <f ca="1">IFERROR(IF(LEFT(Lookups!$N$5,6)="Number",SUMIFS(Comparison_Lookup_ED,site_level_range_location,$C67,date_range_board,N$42),TEXT(SUMIFS(Comparison_Lookup_ED,site_level_range_location,$C67,date_range_board,N$42)/SUMIFS(All_Attendances,site_level_range_location,$C67,date_range_board,N$42),"0.0%")),"")</f>
        <v>1114</v>
      </c>
      <c r="O67" s="101">
        <f ca="1">IFERROR(IF(LEFT(Lookups!$N$5,6)="Number",SUMIFS(Comparison_Lookup_ED,site_level_range_location,$C67,date_range_board,O$42),TEXT(SUMIFS(Comparison_Lookup_ED,site_level_range_location,$C67,date_range_board,O$42)/SUMIFS(All_Attendances,site_level_range_location,$C67,date_range_board,O$42),"0.0%")),"")</f>
        <v>1054</v>
      </c>
    </row>
    <row r="68" spans="2:15">
      <c r="B68" s="60" t="s">
        <v>117</v>
      </c>
      <c r="C68" s="60" t="s">
        <v>51</v>
      </c>
      <c r="D68" s="90">
        <f ca="1">IFERROR(IF(LEFT(Lookups!$N$5,6)="Number",SUMIFS(Comparison_Lookup_ED,site_level_range_location,$C68,date_range_board,D$42),TEXT(SUMIFS(Comparison_Lookup_ED,site_level_range_location,$C68,date_range_board,D$42)/SUMIFS(All_Attendances,site_level_range_location,$C68,date_range_board,D$42),"0.0%")),"")</f>
        <v>110</v>
      </c>
      <c r="E68" s="101">
        <f ca="1">IFERROR(IF(LEFT(Lookups!$N$5,6)="Number",SUMIFS(Comparison_Lookup_ED,site_level_range_location,$C68,date_range_board,E$42),TEXT(SUMIFS(Comparison_Lookup_ED,site_level_range_location,$C68,date_range_board,E$42)/SUMIFS(All_Attendances,site_level_range_location,$C68,date_range_board,E$42),"0.0%")),"")</f>
        <v>143</v>
      </c>
      <c r="F68" s="101">
        <f ca="1">IFERROR(IF(LEFT(Lookups!$N$5,6)="Number",SUMIFS(Comparison_Lookup_ED,site_level_range_location,$C68,date_range_board,F$42),TEXT(SUMIFS(Comparison_Lookup_ED,site_level_range_location,$C68,date_range_board,F$42)/SUMIFS(All_Attendances,site_level_range_location,$C68,date_range_board,F$42),"0.0%")),"")</f>
        <v>139</v>
      </c>
      <c r="G68" s="101">
        <f ca="1">IFERROR(IF(LEFT(Lookups!$N$5,6)="Number",SUMIFS(Comparison_Lookup_ED,site_level_range_location,$C68,date_range_board,G$42),TEXT(SUMIFS(Comparison_Lookup_ED,site_level_range_location,$C68,date_range_board,G$42)/SUMIFS(All_Attendances,site_level_range_location,$C68,date_range_board,G$42),"0.0%")),"")</f>
        <v>117</v>
      </c>
      <c r="H68" s="101">
        <f ca="1">IFERROR(IF(LEFT(Lookups!$N$5,6)="Number",SUMIFS(Comparison_Lookup_ED,site_level_range_location,$C68,date_range_board,H$42),TEXT(SUMIFS(Comparison_Lookup_ED,site_level_range_location,$C68,date_range_board,H$42)/SUMIFS(All_Attendances,site_level_range_location,$C68,date_range_board,H$42),"0.0%")),"")</f>
        <v>126</v>
      </c>
      <c r="I68" s="101">
        <f ca="1">IFERROR(IF(LEFT(Lookups!$N$5,6)="Number",SUMIFS(Comparison_Lookup_ED,site_level_range_location,$C68,date_range_board,I$42),TEXT(SUMIFS(Comparison_Lookup_ED,site_level_range_location,$C68,date_range_board,I$42)/SUMIFS(All_Attendances,site_level_range_location,$C68,date_range_board,I$42),"0.0%")),"")</f>
        <v>115</v>
      </c>
      <c r="J68" s="101">
        <f ca="1">IFERROR(IF(LEFT(Lookups!$N$5,6)="Number",SUMIFS(Comparison_Lookup_ED,site_level_range_location,$C68,date_range_board,J$42),TEXT(SUMIFS(Comparison_Lookup_ED,site_level_range_location,$C68,date_range_board,J$42)/SUMIFS(All_Attendances,site_level_range_location,$C68,date_range_board,J$42),"0.0%")),"")</f>
        <v>95</v>
      </c>
      <c r="K68" s="101">
        <f ca="1">IFERROR(IF(LEFT(Lookups!$N$5,6)="Number",SUMIFS(Comparison_Lookup_ED,site_level_range_location,$C68,date_range_board,K$42),TEXT(SUMIFS(Comparison_Lookup_ED,site_level_range_location,$C68,date_range_board,K$42)/SUMIFS(All_Attendances,site_level_range_location,$C68,date_range_board,K$42),"0.0%")),"")</f>
        <v>128</v>
      </c>
      <c r="L68" s="101">
        <f ca="1">IFERROR(IF(LEFT(Lookups!$N$5,6)="Number",SUMIFS(Comparison_Lookup_ED,site_level_range_location,$C68,date_range_board,L$42),TEXT(SUMIFS(Comparison_Lookup_ED,site_level_range_location,$C68,date_range_board,L$42)/SUMIFS(All_Attendances,site_level_range_location,$C68,date_range_board,L$42),"0.0%")),"")</f>
        <v>130</v>
      </c>
      <c r="M68" s="101">
        <f ca="1">IFERROR(IF(LEFT(Lookups!$N$5,6)="Number",SUMIFS(Comparison_Lookup_ED,site_level_range_location,$C68,date_range_board,M$42),TEXT(SUMIFS(Comparison_Lookup_ED,site_level_range_location,$C68,date_range_board,M$42)/SUMIFS(All_Attendances,site_level_range_location,$C68,date_range_board,M$42),"0.0%")),"")</f>
        <v>113</v>
      </c>
      <c r="N68" s="101">
        <f ca="1">IFERROR(IF(LEFT(Lookups!$N$5,6)="Number",SUMIFS(Comparison_Lookup_ED,site_level_range_location,$C68,date_range_board,N$42),TEXT(SUMIFS(Comparison_Lookup_ED,site_level_range_location,$C68,date_range_board,N$42)/SUMIFS(All_Attendances,site_level_range_location,$C68,date_range_board,N$42),"0.0%")),"")</f>
        <v>124</v>
      </c>
      <c r="O68" s="101">
        <f ca="1">IFERROR(IF(LEFT(Lookups!$N$5,6)="Number",SUMIFS(Comparison_Lookup_ED,site_level_range_location,$C68,date_range_board,O$42),TEXT(SUMIFS(Comparison_Lookup_ED,site_level_range_location,$C68,date_range_board,O$42)/SUMIFS(All_Attendances,site_level_range_location,$C68,date_range_board,O$42),"0.0%")),"")</f>
        <v>110</v>
      </c>
    </row>
    <row r="69" spans="2:15">
      <c r="B69" s="60" t="s">
        <v>141</v>
      </c>
      <c r="C69" s="60" t="s">
        <v>52</v>
      </c>
      <c r="D69" s="90">
        <f ca="1">IFERROR(IF(LEFT(Lookups!$N$5,6)="Number",SUMIFS(Comparison_Lookup_ED,site_level_range_location,$C69,date_range_board,D$42),TEXT(SUMIFS(Comparison_Lookup_ED,site_level_range_location,$C69,date_range_board,D$42)/SUMIFS(All_Attendances,site_level_range_location,$C69,date_range_board,D$42),"0.0%")),"")</f>
        <v>165</v>
      </c>
      <c r="E69" s="101">
        <f ca="1">IFERROR(IF(LEFT(Lookups!$N$5,6)="Number",SUMIFS(Comparison_Lookup_ED,site_level_range_location,$C69,date_range_board,E$42),TEXT(SUMIFS(Comparison_Lookup_ED,site_level_range_location,$C69,date_range_board,E$42)/SUMIFS(All_Attendances,site_level_range_location,$C69,date_range_board,E$42),"0.0%")),"")</f>
        <v>151</v>
      </c>
      <c r="F69" s="101">
        <f ca="1">IFERROR(IF(LEFT(Lookups!$N$5,6)="Number",SUMIFS(Comparison_Lookup_ED,site_level_range_location,$C69,date_range_board,F$42),TEXT(SUMIFS(Comparison_Lookup_ED,site_level_range_location,$C69,date_range_board,F$42)/SUMIFS(All_Attendances,site_level_range_location,$C69,date_range_board,F$42),"0.0%")),"")</f>
        <v>136</v>
      </c>
      <c r="G69" s="101">
        <f ca="1">IFERROR(IF(LEFT(Lookups!$N$5,6)="Number",SUMIFS(Comparison_Lookup_ED,site_level_range_location,$C69,date_range_board,G$42),TEXT(SUMIFS(Comparison_Lookup_ED,site_level_range_location,$C69,date_range_board,G$42)/SUMIFS(All_Attendances,site_level_range_location,$C69,date_range_board,G$42),"0.0%")),"")</f>
        <v>126</v>
      </c>
      <c r="H69" s="101">
        <f ca="1">IFERROR(IF(LEFT(Lookups!$N$5,6)="Number",SUMIFS(Comparison_Lookup_ED,site_level_range_location,$C69,date_range_board,H$42),TEXT(SUMIFS(Comparison_Lookup_ED,site_level_range_location,$C69,date_range_board,H$42)/SUMIFS(All_Attendances,site_level_range_location,$C69,date_range_board,H$42),"0.0%")),"")</f>
        <v>137</v>
      </c>
      <c r="I69" s="101">
        <f ca="1">IFERROR(IF(LEFT(Lookups!$N$5,6)="Number",SUMIFS(Comparison_Lookup_ED,site_level_range_location,$C69,date_range_board,I$42),TEXT(SUMIFS(Comparison_Lookup_ED,site_level_range_location,$C69,date_range_board,I$42)/SUMIFS(All_Attendances,site_level_range_location,$C69,date_range_board,I$42),"0.0%")),"")</f>
        <v>135</v>
      </c>
      <c r="J69" s="101">
        <f ca="1">IFERROR(IF(LEFT(Lookups!$N$5,6)="Number",SUMIFS(Comparison_Lookup_ED,site_level_range_location,$C69,date_range_board,J$42),TEXT(SUMIFS(Comparison_Lookup_ED,site_level_range_location,$C69,date_range_board,J$42)/SUMIFS(All_Attendances,site_level_range_location,$C69,date_range_board,J$42),"0.0%")),"")</f>
        <v>141</v>
      </c>
      <c r="K69" s="101">
        <f ca="1">IFERROR(IF(LEFT(Lookups!$N$5,6)="Number",SUMIFS(Comparison_Lookup_ED,site_level_range_location,$C69,date_range_board,K$42),TEXT(SUMIFS(Comparison_Lookup_ED,site_level_range_location,$C69,date_range_board,K$42)/SUMIFS(All_Attendances,site_level_range_location,$C69,date_range_board,K$42),"0.0%")),"")</f>
        <v>163</v>
      </c>
      <c r="L69" s="101">
        <f ca="1">IFERROR(IF(LEFT(Lookups!$N$5,6)="Number",SUMIFS(Comparison_Lookup_ED,site_level_range_location,$C69,date_range_board,L$42),TEXT(SUMIFS(Comparison_Lookup_ED,site_level_range_location,$C69,date_range_board,L$42)/SUMIFS(All_Attendances,site_level_range_location,$C69,date_range_board,L$42),"0.0%")),"")</f>
        <v>171</v>
      </c>
      <c r="M69" s="101">
        <f ca="1">IFERROR(IF(LEFT(Lookups!$N$5,6)="Number",SUMIFS(Comparison_Lookup_ED,site_level_range_location,$C69,date_range_board,M$42),TEXT(SUMIFS(Comparison_Lookup_ED,site_level_range_location,$C69,date_range_board,M$42)/SUMIFS(All_Attendances,site_level_range_location,$C69,date_range_board,M$42),"0.0%")),"")</f>
        <v>131</v>
      </c>
      <c r="N69" s="101">
        <f ca="1">IFERROR(IF(LEFT(Lookups!$N$5,6)="Number",SUMIFS(Comparison_Lookup_ED,site_level_range_location,$C69,date_range_board,N$42),TEXT(SUMIFS(Comparison_Lookup_ED,site_level_range_location,$C69,date_range_board,N$42)/SUMIFS(All_Attendances,site_level_range_location,$C69,date_range_board,N$42),"0.0%")),"")</f>
        <v>156</v>
      </c>
      <c r="O69" s="101">
        <f ca="1">IFERROR(IF(LEFT(Lookups!$N$5,6)="Number",SUMIFS(Comparison_Lookup_ED,site_level_range_location,$C69,date_range_board,O$42),TEXT(SUMIFS(Comparison_Lookup_ED,site_level_range_location,$C69,date_range_board,O$42)/SUMIFS(All_Attendances,site_level_range_location,$C69,date_range_board,O$42),"0.0%")),"")</f>
        <v>127</v>
      </c>
    </row>
    <row r="70" spans="2:15">
      <c r="B70" s="60" t="s">
        <v>136</v>
      </c>
      <c r="C70" s="60" t="s">
        <v>58</v>
      </c>
      <c r="D70" s="90">
        <f ca="1">IFERROR(IF(LEFT(Lookups!$N$5,6)="Number",SUMIFS(Comparison_Lookup_ED,site_level_range_location,$C70,date_range_board,D$42),TEXT(SUMIFS(Comparison_Lookup_ED,site_level_range_location,$C70,date_range_board,D$42)/SUMIFS(All_Attendances,site_level_range_location,$C70,date_range_board,D$42),"0.0%")),"")</f>
        <v>863</v>
      </c>
      <c r="E70" s="101">
        <f ca="1">IFERROR(IF(LEFT(Lookups!$N$5,6)="Number",SUMIFS(Comparison_Lookup_ED,site_level_range_location,$C70,date_range_board,E$42),TEXT(SUMIFS(Comparison_Lookup_ED,site_level_range_location,$C70,date_range_board,E$42)/SUMIFS(All_Attendances,site_level_range_location,$C70,date_range_board,E$42),"0.0%")),"")</f>
        <v>960</v>
      </c>
      <c r="F70" s="101">
        <f ca="1">IFERROR(IF(LEFT(Lookups!$N$5,6)="Number",SUMIFS(Comparison_Lookup_ED,site_level_range_location,$C70,date_range_board,F$42),TEXT(SUMIFS(Comparison_Lookup_ED,site_level_range_location,$C70,date_range_board,F$42)/SUMIFS(All_Attendances,site_level_range_location,$C70,date_range_board,F$42),"0.0%")),"")</f>
        <v>971</v>
      </c>
      <c r="G70" s="101">
        <f ca="1">IFERROR(IF(LEFT(Lookups!$N$5,6)="Number",SUMIFS(Comparison_Lookup_ED,site_level_range_location,$C70,date_range_board,G$42),TEXT(SUMIFS(Comparison_Lookup_ED,site_level_range_location,$C70,date_range_board,G$42)/SUMIFS(All_Attendances,site_level_range_location,$C70,date_range_board,G$42),"0.0%")),"")</f>
        <v>908</v>
      </c>
      <c r="H70" s="101">
        <f ca="1">IFERROR(IF(LEFT(Lookups!$N$5,6)="Number",SUMIFS(Comparison_Lookup_ED,site_level_range_location,$C70,date_range_board,H$42),TEXT(SUMIFS(Comparison_Lookup_ED,site_level_range_location,$C70,date_range_board,H$42)/SUMIFS(All_Attendances,site_level_range_location,$C70,date_range_board,H$42),"0.0%")),"")</f>
        <v>970</v>
      </c>
      <c r="I70" s="101">
        <f ca="1">IFERROR(IF(LEFT(Lookups!$N$5,6)="Number",SUMIFS(Comparison_Lookup_ED,site_level_range_location,$C70,date_range_board,I$42),TEXT(SUMIFS(Comparison_Lookup_ED,site_level_range_location,$C70,date_range_board,I$42)/SUMIFS(All_Attendances,site_level_range_location,$C70,date_range_board,I$42),"0.0%")),"")</f>
        <v>971</v>
      </c>
      <c r="J70" s="101">
        <f ca="1">IFERROR(IF(LEFT(Lookups!$N$5,6)="Number",SUMIFS(Comparison_Lookup_ED,site_level_range_location,$C70,date_range_board,J$42),TEXT(SUMIFS(Comparison_Lookup_ED,site_level_range_location,$C70,date_range_board,J$42)/SUMIFS(All_Attendances,site_level_range_location,$C70,date_range_board,J$42),"0.0%")),"")</f>
        <v>1011</v>
      </c>
      <c r="K70" s="101">
        <f ca="1">IFERROR(IF(LEFT(Lookups!$N$5,6)="Number",SUMIFS(Comparison_Lookup_ED,site_level_range_location,$C70,date_range_board,K$42),TEXT(SUMIFS(Comparison_Lookup_ED,site_level_range_location,$C70,date_range_board,K$42)/SUMIFS(All_Attendances,site_level_range_location,$C70,date_range_board,K$42),"0.0%")),"")</f>
        <v>1045</v>
      </c>
      <c r="L70" s="101">
        <f ca="1">IFERROR(IF(LEFT(Lookups!$N$5,6)="Number",SUMIFS(Comparison_Lookup_ED,site_level_range_location,$C70,date_range_board,L$42),TEXT(SUMIFS(Comparison_Lookup_ED,site_level_range_location,$C70,date_range_board,L$42)/SUMIFS(All_Attendances,site_level_range_location,$C70,date_range_board,L$42),"0.0%")),"")</f>
        <v>1053</v>
      </c>
      <c r="M70" s="101">
        <f ca="1">IFERROR(IF(LEFT(Lookups!$N$5,6)="Number",SUMIFS(Comparison_Lookup_ED,site_level_range_location,$C70,date_range_board,M$42),TEXT(SUMIFS(Comparison_Lookup_ED,site_level_range_location,$C70,date_range_board,M$42)/SUMIFS(All_Attendances,site_level_range_location,$C70,date_range_board,M$42),"0.0%")),"")</f>
        <v>1018</v>
      </c>
      <c r="N70" s="101">
        <f ca="1">IFERROR(IF(LEFT(Lookups!$N$5,6)="Number",SUMIFS(Comparison_Lookup_ED,site_level_range_location,$C70,date_range_board,N$42),TEXT(SUMIFS(Comparison_Lookup_ED,site_level_range_location,$C70,date_range_board,N$42)/SUMIFS(All_Attendances,site_level_range_location,$C70,date_range_board,N$42),"0.0%")),"")</f>
        <v>1006</v>
      </c>
      <c r="O70" s="101">
        <f ca="1">IFERROR(IF(LEFT(Lookups!$N$5,6)="Number",SUMIFS(Comparison_Lookup_ED,site_level_range_location,$C70,date_range_board,O$42),TEXT(SUMIFS(Comparison_Lookup_ED,site_level_range_location,$C70,date_range_board,O$42)/SUMIFS(All_Attendances,site_level_range_location,$C70,date_range_board,O$42),"0.0%")),"")</f>
        <v>1007</v>
      </c>
    </row>
    <row r="71" spans="2:15">
      <c r="B71" s="108" t="s">
        <v>136</v>
      </c>
      <c r="C71" s="108" t="s">
        <v>59</v>
      </c>
      <c r="D71" s="90">
        <f ca="1">IFERROR(IF(LEFT(Lookups!$N$5,6)="Number",SUMIFS(Comparison_Lookup_ED,site_level_range_location,$C71,date_range_board,D$42),TEXT(SUMIFS(Comparison_Lookup_ED,site_level_range_location,$C71,date_range_board,D$42)/SUMIFS(All_Attendances,site_level_range_location,$C71,date_range_board,D$42),"0.0%")),"")</f>
        <v>524</v>
      </c>
      <c r="E71" s="101">
        <f ca="1">IFERROR(IF(LEFT(Lookups!$N$5,6)="Number",SUMIFS(Comparison_Lookup_ED,site_level_range_location,$C71,date_range_board,E$42),TEXT(SUMIFS(Comparison_Lookup_ED,site_level_range_location,$C71,date_range_board,E$42)/SUMIFS(All_Attendances,site_level_range_location,$C71,date_range_board,E$42),"0.0%")),"")</f>
        <v>527</v>
      </c>
      <c r="F71" s="101">
        <f ca="1">IFERROR(IF(LEFT(Lookups!$N$5,6)="Number",SUMIFS(Comparison_Lookup_ED,site_level_range_location,$C71,date_range_board,F$42),TEXT(SUMIFS(Comparison_Lookup_ED,site_level_range_location,$C71,date_range_board,F$42)/SUMIFS(All_Attendances,site_level_range_location,$C71,date_range_board,F$42),"0.0%")),"")</f>
        <v>534</v>
      </c>
      <c r="G71" s="101">
        <f ca="1">IFERROR(IF(LEFT(Lookups!$N$5,6)="Number",SUMIFS(Comparison_Lookup_ED,site_level_range_location,$C71,date_range_board,G$42),TEXT(SUMIFS(Comparison_Lookup_ED,site_level_range_location,$C71,date_range_board,G$42)/SUMIFS(All_Attendances,site_level_range_location,$C71,date_range_board,G$42),"0.0%")),"")</f>
        <v>485</v>
      </c>
      <c r="H71" s="101">
        <f ca="1">IFERROR(IF(LEFT(Lookups!$N$5,6)="Number",SUMIFS(Comparison_Lookup_ED,site_level_range_location,$C71,date_range_board,H$42),TEXT(SUMIFS(Comparison_Lookup_ED,site_level_range_location,$C71,date_range_board,H$42)/SUMIFS(All_Attendances,site_level_range_location,$C71,date_range_board,H$42),"0.0%")),"")</f>
        <v>483</v>
      </c>
      <c r="I71" s="101">
        <f ca="1">IFERROR(IF(LEFT(Lookups!$N$5,6)="Number",SUMIFS(Comparison_Lookup_ED,site_level_range_location,$C71,date_range_board,I$42),TEXT(SUMIFS(Comparison_Lookup_ED,site_level_range_location,$C71,date_range_board,I$42)/SUMIFS(All_Attendances,site_level_range_location,$C71,date_range_board,I$42),"0.0%")),"")</f>
        <v>529</v>
      </c>
      <c r="J71" s="101">
        <f ca="1">IFERROR(IF(LEFT(Lookups!$N$5,6)="Number",SUMIFS(Comparison_Lookup_ED,site_level_range_location,$C71,date_range_board,J$42),TEXT(SUMIFS(Comparison_Lookup_ED,site_level_range_location,$C71,date_range_board,J$42)/SUMIFS(All_Attendances,site_level_range_location,$C71,date_range_board,J$42),"0.0%")),"")</f>
        <v>529</v>
      </c>
      <c r="K71" s="101">
        <f ca="1">IFERROR(IF(LEFT(Lookups!$N$5,6)="Number",SUMIFS(Comparison_Lookup_ED,site_level_range_location,$C71,date_range_board,K$42),TEXT(SUMIFS(Comparison_Lookup_ED,site_level_range_location,$C71,date_range_board,K$42)/SUMIFS(All_Attendances,site_level_range_location,$C71,date_range_board,K$42),"0.0%")),"")</f>
        <v>486</v>
      </c>
      <c r="L71" s="101">
        <f ca="1">IFERROR(IF(LEFT(Lookups!$N$5,6)="Number",SUMIFS(Comparison_Lookup_ED,site_level_range_location,$C71,date_range_board,L$42),TEXT(SUMIFS(Comparison_Lookup_ED,site_level_range_location,$C71,date_range_board,L$42)/SUMIFS(All_Attendances,site_level_range_location,$C71,date_range_board,L$42),"0.0%")),"")</f>
        <v>558</v>
      </c>
      <c r="M71" s="101">
        <f ca="1">IFERROR(IF(LEFT(Lookups!$N$5,6)="Number",SUMIFS(Comparison_Lookup_ED,site_level_range_location,$C71,date_range_board,M$42),TEXT(SUMIFS(Comparison_Lookup_ED,site_level_range_location,$C71,date_range_board,M$42)/SUMIFS(All_Attendances,site_level_range_location,$C71,date_range_board,M$42),"0.0%")),"")</f>
        <v>558</v>
      </c>
      <c r="N71" s="101">
        <f ca="1">IFERROR(IF(LEFT(Lookups!$N$5,6)="Number",SUMIFS(Comparison_Lookup_ED,site_level_range_location,$C71,date_range_board,N$42),TEXT(SUMIFS(Comparison_Lookup_ED,site_level_range_location,$C71,date_range_board,N$42)/SUMIFS(All_Attendances,site_level_range_location,$C71,date_range_board,N$42),"0.0%")),"")</f>
        <v>513</v>
      </c>
      <c r="O71" s="101">
        <f ca="1">IFERROR(IF(LEFT(Lookups!$N$5,6)="Number",SUMIFS(Comparison_Lookup_ED,site_level_range_location,$C71,date_range_board,O$42),TEXT(SUMIFS(Comparison_Lookup_ED,site_level_range_location,$C71,date_range_board,O$42)/SUMIFS(All_Attendances,site_level_range_location,$C71,date_range_board,O$42),"0.0%")),"")</f>
        <v>491</v>
      </c>
    </row>
    <row r="72" spans="2:15" ht="15" thickBot="1">
      <c r="B72" s="109" t="s">
        <v>139</v>
      </c>
      <c r="C72" s="109" t="s">
        <v>61</v>
      </c>
      <c r="D72" s="91">
        <f ca="1">IFERROR(IF(LEFT(Lookups!$N$5,6)="Number",SUMIFS(Comparison_Lookup_ED,site_level_range_location,$C72,date_range_board,D$42),TEXT(SUMIFS(Comparison_Lookup_ED,site_level_range_location,$C72,date_range_board,D$42)/SUMIFS(All_Attendances,site_level_range_location,$C72,date_range_board,D$42),"0.0%")),"")</f>
        <v>177</v>
      </c>
      <c r="E72" s="71">
        <f ca="1">IFERROR(IF(LEFT(Lookups!$N$5,6)="Number",SUMIFS(Comparison_Lookup_ED,site_level_range_location,$C72,date_range_board,E$42),TEXT(SUMIFS(Comparison_Lookup_ED,site_level_range_location,$C72,date_range_board,E$42)/SUMIFS(All_Attendances,site_level_range_location,$C72,date_range_board,E$42),"0.0%")),"")</f>
        <v>146</v>
      </c>
      <c r="F72" s="71">
        <f ca="1">IFERROR(IF(LEFT(Lookups!$N$5,6)="Number",SUMIFS(Comparison_Lookup_ED,site_level_range_location,$C72,date_range_board,F$42),TEXT(SUMIFS(Comparison_Lookup_ED,site_level_range_location,$C72,date_range_board,F$42)/SUMIFS(All_Attendances,site_level_range_location,$C72,date_range_board,F$42),"0.0%")),"")</f>
        <v>141</v>
      </c>
      <c r="G72" s="71">
        <f ca="1">IFERROR(IF(LEFT(Lookups!$N$5,6)="Number",SUMIFS(Comparison_Lookup_ED,site_level_range_location,$C72,date_range_board,G$42),TEXT(SUMIFS(Comparison_Lookup_ED,site_level_range_location,$C72,date_range_board,G$42)/SUMIFS(All_Attendances,site_level_range_location,$C72,date_range_board,G$42),"0.0%")),"")</f>
        <v>132</v>
      </c>
      <c r="H72" s="71">
        <f ca="1">IFERROR(IF(LEFT(Lookups!$N$5,6)="Number",SUMIFS(Comparison_Lookup_ED,site_level_range_location,$C72,date_range_board,H$42),TEXT(SUMIFS(Comparison_Lookup_ED,site_level_range_location,$C72,date_range_board,H$42)/SUMIFS(All_Attendances,site_level_range_location,$C72,date_range_board,H$42),"0.0%")),"")</f>
        <v>121</v>
      </c>
      <c r="I72" s="71">
        <f ca="1">IFERROR(IF(LEFT(Lookups!$N$5,6)="Number",SUMIFS(Comparison_Lookup_ED,site_level_range_location,$C72,date_range_board,I$42),TEXT(SUMIFS(Comparison_Lookup_ED,site_level_range_location,$C72,date_range_board,I$42)/SUMIFS(All_Attendances,site_level_range_location,$C72,date_range_board,I$42),"0.0%")),"")</f>
        <v>139</v>
      </c>
      <c r="J72" s="71">
        <f ca="1">IFERROR(IF(LEFT(Lookups!$N$5,6)="Number",SUMIFS(Comparison_Lookup_ED,site_level_range_location,$C72,date_range_board,J$42),TEXT(SUMIFS(Comparison_Lookup_ED,site_level_range_location,$C72,date_range_board,J$42)/SUMIFS(All_Attendances,site_level_range_location,$C72,date_range_board,J$42),"0.0%")),"")</f>
        <v>134</v>
      </c>
      <c r="K72" s="71">
        <f ca="1">IFERROR(IF(LEFT(Lookups!$N$5,6)="Number",SUMIFS(Comparison_Lookup_ED,site_level_range_location,$C72,date_range_board,K$42),TEXT(SUMIFS(Comparison_Lookup_ED,site_level_range_location,$C72,date_range_board,K$42)/SUMIFS(All_Attendances,site_level_range_location,$C72,date_range_board,K$42),"0.0%")),"")</f>
        <v>141</v>
      </c>
      <c r="L72" s="71">
        <f ca="1">IFERROR(IF(LEFT(Lookups!$N$5,6)="Number",SUMIFS(Comparison_Lookup_ED,site_level_range_location,$C72,date_range_board,L$42),TEXT(SUMIFS(Comparison_Lookup_ED,site_level_range_location,$C72,date_range_board,L$42)/SUMIFS(All_Attendances,site_level_range_location,$C72,date_range_board,L$42),"0.0%")),"")</f>
        <v>146</v>
      </c>
      <c r="M72" s="71">
        <f ca="1">IFERROR(IF(LEFT(Lookups!$N$5,6)="Number",SUMIFS(Comparison_Lookup_ED,site_level_range_location,$C72,date_range_board,M$42),TEXT(SUMIFS(Comparison_Lookup_ED,site_level_range_location,$C72,date_range_board,M$42)/SUMIFS(All_Attendances,site_level_range_location,$C72,date_range_board,M$42),"0.0%")),"")</f>
        <v>131</v>
      </c>
      <c r="N72" s="71">
        <f ca="1">IFERROR(IF(LEFT(Lookups!$N$5,6)="Number",SUMIFS(Comparison_Lookup_ED,site_level_range_location,$C72,date_range_board,N$42),TEXT(SUMIFS(Comparison_Lookup_ED,site_level_range_location,$C72,date_range_board,N$42)/SUMIFS(All_Attendances,site_level_range_location,$C72,date_range_board,N$42),"0.0%")),"")</f>
        <v>112</v>
      </c>
      <c r="O72" s="71">
        <f ca="1">IFERROR(IF(LEFT(Lookups!$N$5,6)="Number",SUMIFS(Comparison_Lookup_ED,site_level_range_location,$C72,date_range_board,O$42),TEXT(SUMIFS(Comparison_Lookup_ED,site_level_range_location,$C72,date_range_board,O$42)/SUMIFS(All_Attendances,site_level_range_location,$C72,date_range_board,O$42),"0.0%")),"")</f>
        <v>121</v>
      </c>
    </row>
    <row r="73" spans="2:15" ht="15" thickBot="1">
      <c r="B73" s="62" t="s">
        <v>143</v>
      </c>
      <c r="C73" s="106"/>
      <c r="D73" s="89">
        <f ca="1">IFERROR(IF(LEFT(Lookups!$N$5,6)="Number",SUMIFS(Comparison_Lookup_ED,date_range_board,D$42),TEXT(SUMIFS(Comparison_Lookup_ED,date_range_board,D$42)/SUMIFS(All_Attendances,date_range_board,D$42),"0.0%")),"")</f>
        <v>24940</v>
      </c>
      <c r="E73" s="89">
        <f ca="1">IFERROR(IF(LEFT(Lookups!$N$5,6)="Number",SUMIFS(Comparison_Lookup_ED,date_range_board,E$42),TEXT(SUMIFS(Comparison_Lookup_ED,date_range_board,E$42)/SUMIFS(All_Attendances,date_range_board,E$42),"0.0%")),"")</f>
        <v>25757</v>
      </c>
      <c r="F73" s="89">
        <f ca="1">IFERROR(IF(LEFT(Lookups!$N$5,6)="Number",SUMIFS(Comparison_Lookup_ED,date_range_board,F$42),TEXT(SUMIFS(Comparison_Lookup_ED,date_range_board,F$42)/SUMIFS(All_Attendances,date_range_board,F$42),"0.0%")),"")</f>
        <v>24993</v>
      </c>
      <c r="G73" s="89">
        <f ca="1">IFERROR(IF(LEFT(Lookups!$N$5,6)="Number",SUMIFS(Comparison_Lookup_ED,date_range_board,G$42),TEXT(SUMIFS(Comparison_Lookup_ED,date_range_board,G$42)/SUMIFS(All_Attendances,date_range_board,G$42),"0.0%")),"")</f>
        <v>25296</v>
      </c>
      <c r="H73" s="89">
        <f ca="1">IFERROR(IF(LEFT(Lookups!$N$5,6)="Number",SUMIFS(Comparison_Lookup_ED,date_range_board,H$42),TEXT(SUMIFS(Comparison_Lookup_ED,date_range_board,H$42)/SUMIFS(All_Attendances,date_range_board,H$42),"0.0%")),"")</f>
        <v>24409</v>
      </c>
      <c r="I73" s="89">
        <f ca="1">IFERROR(IF(LEFT(Lookups!$N$5,6)="Number",SUMIFS(Comparison_Lookup_ED,date_range_board,I$42),TEXT(SUMIFS(Comparison_Lookup_ED,date_range_board,I$42)/SUMIFS(All_Attendances,date_range_board,I$42),"0.0%")),"")</f>
        <v>26535</v>
      </c>
      <c r="J73" s="89">
        <f ca="1">IFERROR(IF(LEFT(Lookups!$N$5,6)="Number",SUMIFS(Comparison_Lookup_ED,date_range_board,J$42),TEXT(SUMIFS(Comparison_Lookup_ED,date_range_board,J$42)/SUMIFS(All_Attendances,date_range_board,J$42),"0.0%")),"")</f>
        <v>27014</v>
      </c>
      <c r="K73" s="89">
        <f ca="1">IFERROR(IF(LEFT(Lookups!$N$5,6)="Number",SUMIFS(Comparison_Lookup_ED,date_range_board,K$42),TEXT(SUMIFS(Comparison_Lookup_ED,date_range_board,K$42)/SUMIFS(All_Attendances,date_range_board,K$42),"0.0%")),"")</f>
        <v>27421</v>
      </c>
      <c r="L73" s="89">
        <f ca="1">IFERROR(IF(LEFT(Lookups!$N$5,6)="Number",SUMIFS(Comparison_Lookup_ED,date_range_board,L$42),TEXT(SUMIFS(Comparison_Lookup_ED,date_range_board,L$42)/SUMIFS(All_Attendances,date_range_board,L$42),"0.0%")),"")</f>
        <v>27364</v>
      </c>
      <c r="M73" s="89">
        <f ca="1">IFERROR(IF(LEFT(Lookups!$N$5,6)="Number",SUMIFS(Comparison_Lookup_ED,date_range_board,M$42),TEXT(SUMIFS(Comparison_Lookup_ED,date_range_board,M$42)/SUMIFS(All_Attendances,date_range_board,M$42),"0.0%")),"")</f>
        <v>27309</v>
      </c>
      <c r="N73" s="89">
        <f ca="1">IFERROR(IF(LEFT(Lookups!$N$5,6)="Number",SUMIFS(Comparison_Lookup_ED,date_range_board,N$42),TEXT(SUMIFS(Comparison_Lookup_ED,date_range_board,N$42)/SUMIFS(All_Attendances,date_range_board,N$42),"0.0%")),"")</f>
        <v>26090</v>
      </c>
      <c r="O73" s="89">
        <f ca="1">IFERROR(IF(LEFT(Lookups!$N$5,6)="Number",SUMIFS(Comparison_Lookup_ED,date_range_board,O$42),TEXT(SUMIFS(Comparison_Lookup_ED,date_range_board,O$42)/SUMIFS(All_Attendances,date_range_board,O$42),"0.0%")),"")</f>
        <v>26052</v>
      </c>
    </row>
    <row r="74" spans="2:15" ht="21.95" customHeight="1" thickBot="1">
      <c r="C74" s="136" t="s">
        <v>228</v>
      </c>
      <c r="D74" s="134">
        <f t="shared" ref="D74:O74" si="13">INT((D75-DATE(YEAR(D75-WEEKDAY(D75-1)+4),1,3)+WEEKDAY(DATE(YEAR(D75-WEEKDAY(D75-1)+4),1,3))+5)/7)</f>
        <v>16</v>
      </c>
      <c r="E74" s="134">
        <f t="shared" si="13"/>
        <v>17</v>
      </c>
      <c r="F74" s="134">
        <f t="shared" si="13"/>
        <v>18</v>
      </c>
      <c r="G74" s="134">
        <f t="shared" si="13"/>
        <v>19</v>
      </c>
      <c r="H74" s="134">
        <f t="shared" si="13"/>
        <v>20</v>
      </c>
      <c r="I74" s="134">
        <f t="shared" si="13"/>
        <v>21</v>
      </c>
      <c r="J74" s="134">
        <f t="shared" si="13"/>
        <v>22</v>
      </c>
      <c r="K74" s="134">
        <f t="shared" si="13"/>
        <v>23</v>
      </c>
      <c r="L74" s="134">
        <f t="shared" si="13"/>
        <v>24</v>
      </c>
      <c r="M74" s="134">
        <f t="shared" si="13"/>
        <v>25</v>
      </c>
      <c r="N74" s="134">
        <f t="shared" si="13"/>
        <v>26</v>
      </c>
      <c r="O74" s="134">
        <f t="shared" si="13"/>
        <v>27</v>
      </c>
    </row>
    <row r="75" spans="2:15" ht="15.75" thickBot="1">
      <c r="B75" s="58" t="s">
        <v>182</v>
      </c>
      <c r="C75" s="107" t="s">
        <v>185</v>
      </c>
      <c r="D75" s="105">
        <f>O108+7</f>
        <v>42484</v>
      </c>
      <c r="E75" s="105">
        <f>D75+7</f>
        <v>42491</v>
      </c>
      <c r="F75" s="105">
        <f t="shared" ref="F75:O75" si="14">E75+7</f>
        <v>42498</v>
      </c>
      <c r="G75" s="105">
        <f t="shared" si="14"/>
        <v>42505</v>
      </c>
      <c r="H75" s="105">
        <f t="shared" si="14"/>
        <v>42512</v>
      </c>
      <c r="I75" s="105">
        <f t="shared" si="14"/>
        <v>42519</v>
      </c>
      <c r="J75" s="105">
        <f t="shared" si="14"/>
        <v>42526</v>
      </c>
      <c r="K75" s="105">
        <f t="shared" si="14"/>
        <v>42533</v>
      </c>
      <c r="L75" s="105">
        <f t="shared" si="14"/>
        <v>42540</v>
      </c>
      <c r="M75" s="105">
        <f t="shared" si="14"/>
        <v>42547</v>
      </c>
      <c r="N75" s="105">
        <f t="shared" si="14"/>
        <v>42554</v>
      </c>
      <c r="O75" s="105">
        <f t="shared" si="14"/>
        <v>42561</v>
      </c>
    </row>
    <row r="76" spans="2:15">
      <c r="B76" s="60" t="s">
        <v>121</v>
      </c>
      <c r="C76" s="60" t="s">
        <v>16</v>
      </c>
      <c r="D76" s="97">
        <f ca="1">IFERROR(IF(LEFT(Lookups!$N$5,6)="Number",SUMIFS(Comparison_Lookup_ED,site_level_range_location,$C76,date_range_board,D$75),TEXT(SUMIFS(Comparison_Lookup_ED,site_level_range_location,$C76,date_range_board,D$75)/SUMIFS(All_Attendances,site_level_range_location,$C76,date_range_board,D$75),"0.0%")),"")</f>
        <v>892</v>
      </c>
      <c r="E76" s="88">
        <f ca="1">IFERROR(IF(LEFT(Lookups!$N$5,6)="Number",SUMIFS(Comparison_Lookup_ED,site_level_range_location,$C76,date_range_board,E$75),TEXT(SUMIFS(Comparison_Lookup_ED,site_level_range_location,$C76,date_range_board,E$75)/SUMIFS(All_Attendances,site_level_range_location,$C76,date_range_board,E$75),"0.0%")),"")</f>
        <v>849</v>
      </c>
      <c r="F76" s="88">
        <f ca="1">IFERROR(IF(LEFT(Lookups!$N$5,6)="Number",SUMIFS(Comparison_Lookup_ED,site_level_range_location,$C76,date_range_board,F$75),TEXT(SUMIFS(Comparison_Lookup_ED,site_level_range_location,$C76,date_range_board,F$75)/SUMIFS(All_Attendances,site_level_range_location,$C76,date_range_board,F$75),"0.0%")),"")</f>
        <v>889</v>
      </c>
      <c r="G76" s="88">
        <f ca="1">IFERROR(IF(LEFT(Lookups!$N$5,6)="Number",SUMIFS(Comparison_Lookup_ED,site_level_range_location,$C76,date_range_board,G$75),TEXT(SUMIFS(Comparison_Lookup_ED,site_level_range_location,$C76,date_range_board,G$75)/SUMIFS(All_Attendances,site_level_range_location,$C76,date_range_board,G$75),"0.0%")),"")</f>
        <v>977</v>
      </c>
      <c r="H76" s="88">
        <f ca="1">IFERROR(IF(LEFT(Lookups!$N$5,6)="Number",SUMIFS(Comparison_Lookup_ED,site_level_range_location,$C76,date_range_board,H$75),TEXT(SUMIFS(Comparison_Lookup_ED,site_level_range_location,$C76,date_range_board,H$75)/SUMIFS(All_Attendances,site_level_range_location,$C76,date_range_board,H$75),"0.0%")),"")</f>
        <v>886</v>
      </c>
      <c r="I76" s="88">
        <f ca="1">IFERROR(IF(LEFT(Lookups!$N$5,6)="Number",SUMIFS(Comparison_Lookup_ED,site_level_range_location,$C76,date_range_board,I$75),TEXT(SUMIFS(Comparison_Lookup_ED,site_level_range_location,$C76,date_range_board,I$75)/SUMIFS(All_Attendances,site_level_range_location,$C76,date_range_board,I$75),"0.0%")),"")</f>
        <v>881</v>
      </c>
      <c r="J76" s="88">
        <f ca="1">IFERROR(IF(LEFT(Lookups!$N$5,6)="Number",SUMIFS(Comparison_Lookup_ED,site_level_range_location,$C76,date_range_board,J$75),TEXT(SUMIFS(Comparison_Lookup_ED,site_level_range_location,$C76,date_range_board,J$75)/SUMIFS(All_Attendances,site_level_range_location,$C76,date_range_board,J$75),"0.0%")),"")</f>
        <v>951</v>
      </c>
      <c r="K76" s="88">
        <f ca="1">IFERROR(IF(LEFT(Lookups!$N$5,6)="Number",SUMIFS(Comparison_Lookup_ED,site_level_range_location,$C76,date_range_board,K$75),TEXT(SUMIFS(Comparison_Lookup_ED,site_level_range_location,$C76,date_range_board,K$75)/SUMIFS(All_Attendances,site_level_range_location,$C76,date_range_board,K$75),"0.0%")),"")</f>
        <v>1011</v>
      </c>
      <c r="L76" s="88">
        <f ca="1">IFERROR(IF(LEFT(Lookups!$N$5,6)="Number",SUMIFS(Comparison_Lookup_ED,site_level_range_location,$C76,date_range_board,L$75),TEXT(SUMIFS(Comparison_Lookup_ED,site_level_range_location,$C76,date_range_board,L$75)/SUMIFS(All_Attendances,site_level_range_location,$C76,date_range_board,L$75),"0.0%")),"")</f>
        <v>923</v>
      </c>
      <c r="M76" s="88">
        <f ca="1">IFERROR(IF(LEFT(Lookups!$N$5,6)="Number",SUMIFS(Comparison_Lookup_ED,site_level_range_location,$C76,date_range_board,M$75),TEXT(SUMIFS(Comparison_Lookup_ED,site_level_range_location,$C76,date_range_board,M$75)/SUMIFS(All_Attendances,site_level_range_location,$C76,date_range_board,M$75),"0.0%")),"")</f>
        <v>955</v>
      </c>
      <c r="N76" s="88">
        <f ca="1">IFERROR(IF(LEFT(Lookups!$N$5,6)="Number",SUMIFS(Comparison_Lookup_ED,site_level_range_location,$C76,date_range_board,N$75),TEXT(SUMIFS(Comparison_Lookup_ED,site_level_range_location,$C76,date_range_board,N$75)/SUMIFS(All_Attendances,site_level_range_location,$C76,date_range_board,N$75),"0.0%")),"")</f>
        <v>907</v>
      </c>
      <c r="O76" s="88">
        <f ca="1">IFERROR(IF(LEFT(Lookups!$N$5,6)="Number",SUMIFS(Comparison_Lookup_ED,site_level_range_location,$C76,date_range_board,O$75),TEXT(SUMIFS(Comparison_Lookup_ED,site_level_range_location,$C76,date_range_board,O$75)/SUMIFS(All_Attendances,site_level_range_location,$C76,date_range_board,O$75),"0.0%")),"")</f>
        <v>869</v>
      </c>
    </row>
    <row r="77" spans="2:15">
      <c r="B77" s="60" t="s">
        <v>121</v>
      </c>
      <c r="C77" s="60" t="s">
        <v>17</v>
      </c>
      <c r="D77" s="90">
        <f ca="1">IFERROR(IF(LEFT(Lookups!$N$5,6)="Number",SUMIFS(Comparison_Lookup_ED,site_level_range_location,$C77,date_range_board,D$75),TEXT(SUMIFS(Comparison_Lookup_ED,site_level_range_location,$C77,date_range_board,D$75)/SUMIFS(All_Attendances,site_level_range_location,$C77,date_range_board,D$75),"0.0%")),"")</f>
        <v>1501</v>
      </c>
      <c r="E77" s="101">
        <f ca="1">IFERROR(IF(LEFT(Lookups!$N$5,6)="Number",SUMIFS(Comparison_Lookup_ED,site_level_range_location,$C77,date_range_board,E$75),TEXT(SUMIFS(Comparison_Lookup_ED,site_level_range_location,$C77,date_range_board,E$75)/SUMIFS(All_Attendances,site_level_range_location,$C77,date_range_board,E$75),"0.0%")),"")</f>
        <v>1351</v>
      </c>
      <c r="F77" s="101">
        <f ca="1">IFERROR(IF(LEFT(Lookups!$N$5,6)="Number",SUMIFS(Comparison_Lookup_ED,site_level_range_location,$C77,date_range_board,F$75),TEXT(SUMIFS(Comparison_Lookup_ED,site_level_range_location,$C77,date_range_board,F$75)/SUMIFS(All_Attendances,site_level_range_location,$C77,date_range_board,F$75),"0.0%")),"")</f>
        <v>1390</v>
      </c>
      <c r="G77" s="101">
        <f ca="1">IFERROR(IF(LEFT(Lookups!$N$5,6)="Number",SUMIFS(Comparison_Lookup_ED,site_level_range_location,$C77,date_range_board,G$75),TEXT(SUMIFS(Comparison_Lookup_ED,site_level_range_location,$C77,date_range_board,G$75)/SUMIFS(All_Attendances,site_level_range_location,$C77,date_range_board,G$75),"0.0%")),"")</f>
        <v>1391</v>
      </c>
      <c r="H77" s="101">
        <f ca="1">IFERROR(IF(LEFT(Lookups!$N$5,6)="Number",SUMIFS(Comparison_Lookup_ED,site_level_range_location,$C77,date_range_board,H$75),TEXT(SUMIFS(Comparison_Lookup_ED,site_level_range_location,$C77,date_range_board,H$75)/SUMIFS(All_Attendances,site_level_range_location,$C77,date_range_board,H$75),"0.0%")),"")</f>
        <v>1340</v>
      </c>
      <c r="I77" s="101">
        <f ca="1">IFERROR(IF(LEFT(Lookups!$N$5,6)="Number",SUMIFS(Comparison_Lookup_ED,site_level_range_location,$C77,date_range_board,I$75),TEXT(SUMIFS(Comparison_Lookup_ED,site_level_range_location,$C77,date_range_board,I$75)/SUMIFS(All_Attendances,site_level_range_location,$C77,date_range_board,I$75),"0.0%")),"")</f>
        <v>1438</v>
      </c>
      <c r="J77" s="101">
        <f ca="1">IFERROR(IF(LEFT(Lookups!$N$5,6)="Number",SUMIFS(Comparison_Lookup_ED,site_level_range_location,$C77,date_range_board,J$75),TEXT(SUMIFS(Comparison_Lookup_ED,site_level_range_location,$C77,date_range_board,J$75)/SUMIFS(All_Attendances,site_level_range_location,$C77,date_range_board,J$75),"0.0%")),"")</f>
        <v>1480</v>
      </c>
      <c r="K77" s="101">
        <f ca="1">IFERROR(IF(LEFT(Lookups!$N$5,6)="Number",SUMIFS(Comparison_Lookup_ED,site_level_range_location,$C77,date_range_board,K$75),TEXT(SUMIFS(Comparison_Lookup_ED,site_level_range_location,$C77,date_range_board,K$75)/SUMIFS(All_Attendances,site_level_range_location,$C77,date_range_board,K$75),"0.0%")),"")</f>
        <v>1489</v>
      </c>
      <c r="L77" s="101">
        <f ca="1">IFERROR(IF(LEFT(Lookups!$N$5,6)="Number",SUMIFS(Comparison_Lookup_ED,site_level_range_location,$C77,date_range_board,L$75),TEXT(SUMIFS(Comparison_Lookup_ED,site_level_range_location,$C77,date_range_board,L$75)/SUMIFS(All_Attendances,site_level_range_location,$C77,date_range_board,L$75),"0.0%")),"")</f>
        <v>1403</v>
      </c>
      <c r="M77" s="101">
        <f ca="1">IFERROR(IF(LEFT(Lookups!$N$5,6)="Number",SUMIFS(Comparison_Lookup_ED,site_level_range_location,$C77,date_range_board,M$75),TEXT(SUMIFS(Comparison_Lookup_ED,site_level_range_location,$C77,date_range_board,M$75)/SUMIFS(All_Attendances,site_level_range_location,$C77,date_range_board,M$75),"0.0%")),"")</f>
        <v>1383</v>
      </c>
      <c r="N77" s="101">
        <f ca="1">IFERROR(IF(LEFT(Lookups!$N$5,6)="Number",SUMIFS(Comparison_Lookup_ED,site_level_range_location,$C77,date_range_board,N$75),TEXT(SUMIFS(Comparison_Lookup_ED,site_level_range_location,$C77,date_range_board,N$75)/SUMIFS(All_Attendances,site_level_range_location,$C77,date_range_board,N$75),"0.0%")),"")</f>
        <v>1222</v>
      </c>
      <c r="O77" s="101">
        <f ca="1">IFERROR(IF(LEFT(Lookups!$N$5,6)="Number",SUMIFS(Comparison_Lookup_ED,site_level_range_location,$C77,date_range_board,O$75),TEXT(SUMIFS(Comparison_Lookup_ED,site_level_range_location,$C77,date_range_board,O$75)/SUMIFS(All_Attendances,site_level_range_location,$C77,date_range_board,O$75),"0.0%")),"")</f>
        <v>1236</v>
      </c>
    </row>
    <row r="78" spans="2:15">
      <c r="B78" s="60" t="s">
        <v>70</v>
      </c>
      <c r="C78" s="60" t="s">
        <v>21</v>
      </c>
      <c r="D78" s="90">
        <f ca="1">IFERROR(IF(LEFT(Lookups!$N$5,6)="Number",SUMIFS(Comparison_Lookup_ED,site_level_range_location,$C78,date_range_board,D$75),TEXT(SUMIFS(Comparison_Lookup_ED,site_level_range_location,$C78,date_range_board,D$75)/SUMIFS(All_Attendances,site_level_range_location,$C78,date_range_board,D$75),"0.0%")),"")</f>
        <v>622</v>
      </c>
      <c r="E78" s="101">
        <f ca="1">IFERROR(IF(LEFT(Lookups!$N$5,6)="Number",SUMIFS(Comparison_Lookup_ED,site_level_range_location,$C78,date_range_board,E$75),TEXT(SUMIFS(Comparison_Lookup_ED,site_level_range_location,$C78,date_range_board,E$75)/SUMIFS(All_Attendances,site_level_range_location,$C78,date_range_board,E$75),"0.0%")),"")</f>
        <v>543</v>
      </c>
      <c r="F78" s="101">
        <f ca="1">IFERROR(IF(LEFT(Lookups!$N$5,6)="Number",SUMIFS(Comparison_Lookup_ED,site_level_range_location,$C78,date_range_board,F$75),TEXT(SUMIFS(Comparison_Lookup_ED,site_level_range_location,$C78,date_range_board,F$75)/SUMIFS(All_Attendances,site_level_range_location,$C78,date_range_board,F$75),"0.0%")),"")</f>
        <v>594</v>
      </c>
      <c r="G78" s="101">
        <f ca="1">IFERROR(IF(LEFT(Lookups!$N$5,6)="Number",SUMIFS(Comparison_Lookup_ED,site_level_range_location,$C78,date_range_board,G$75),TEXT(SUMIFS(Comparison_Lookup_ED,site_level_range_location,$C78,date_range_board,G$75)/SUMIFS(All_Attendances,site_level_range_location,$C78,date_range_board,G$75),"0.0%")),"")</f>
        <v>611</v>
      </c>
      <c r="H78" s="101">
        <f ca="1">IFERROR(IF(LEFT(Lookups!$N$5,6)="Number",SUMIFS(Comparison_Lookup_ED,site_level_range_location,$C78,date_range_board,H$75),TEXT(SUMIFS(Comparison_Lookup_ED,site_level_range_location,$C78,date_range_board,H$75)/SUMIFS(All_Attendances,site_level_range_location,$C78,date_range_board,H$75),"0.0%")),"")</f>
        <v>631</v>
      </c>
      <c r="I78" s="101">
        <f ca="1">IFERROR(IF(LEFT(Lookups!$N$5,6)="Number",SUMIFS(Comparison_Lookup_ED,site_level_range_location,$C78,date_range_board,I$75),TEXT(SUMIFS(Comparison_Lookup_ED,site_level_range_location,$C78,date_range_board,I$75)/SUMIFS(All_Attendances,site_level_range_location,$C78,date_range_board,I$75),"0.0%")),"")</f>
        <v>608</v>
      </c>
      <c r="J78" s="101">
        <f ca="1">IFERROR(IF(LEFT(Lookups!$N$5,6)="Number",SUMIFS(Comparison_Lookup_ED,site_level_range_location,$C78,date_range_board,J$75),TEXT(SUMIFS(Comparison_Lookup_ED,site_level_range_location,$C78,date_range_board,J$75)/SUMIFS(All_Attendances,site_level_range_location,$C78,date_range_board,J$75),"0.0%")),"")</f>
        <v>594</v>
      </c>
      <c r="K78" s="101">
        <f ca="1">IFERROR(IF(LEFT(Lookups!$N$5,6)="Number",SUMIFS(Comparison_Lookup_ED,site_level_range_location,$C78,date_range_board,K$75),TEXT(SUMIFS(Comparison_Lookup_ED,site_level_range_location,$C78,date_range_board,K$75)/SUMIFS(All_Attendances,site_level_range_location,$C78,date_range_board,K$75),"0.0%")),"")</f>
        <v>574</v>
      </c>
      <c r="L78" s="101">
        <f ca="1">IFERROR(IF(LEFT(Lookups!$N$5,6)="Number",SUMIFS(Comparison_Lookup_ED,site_level_range_location,$C78,date_range_board,L$75),TEXT(SUMIFS(Comparison_Lookup_ED,site_level_range_location,$C78,date_range_board,L$75)/SUMIFS(All_Attendances,site_level_range_location,$C78,date_range_board,L$75),"0.0%")),"")</f>
        <v>551</v>
      </c>
      <c r="M78" s="101">
        <f ca="1">IFERROR(IF(LEFT(Lookups!$N$5,6)="Number",SUMIFS(Comparison_Lookup_ED,site_level_range_location,$C78,date_range_board,M$75),TEXT(SUMIFS(Comparison_Lookup_ED,site_level_range_location,$C78,date_range_board,M$75)/SUMIFS(All_Attendances,site_level_range_location,$C78,date_range_board,M$75),"0.0%")),"")</f>
        <v>609</v>
      </c>
      <c r="N78" s="101">
        <f ca="1">IFERROR(IF(LEFT(Lookups!$N$5,6)="Number",SUMIFS(Comparison_Lookup_ED,site_level_range_location,$C78,date_range_board,N$75),TEXT(SUMIFS(Comparison_Lookup_ED,site_level_range_location,$C78,date_range_board,N$75)/SUMIFS(All_Attendances,site_level_range_location,$C78,date_range_board,N$75),"0.0%")),"")</f>
        <v>535</v>
      </c>
      <c r="O78" s="101">
        <f ca="1">IFERROR(IF(LEFT(Lookups!$N$5,6)="Number",SUMIFS(Comparison_Lookup_ED,site_level_range_location,$C78,date_range_board,O$75),TEXT(SUMIFS(Comparison_Lookup_ED,site_level_range_location,$C78,date_range_board,O$75)/SUMIFS(All_Attendances,site_level_range_location,$C78,date_range_board,O$75),"0.0%")),"")</f>
        <v>532</v>
      </c>
    </row>
    <row r="79" spans="2:15">
      <c r="B79" s="60" t="s">
        <v>140</v>
      </c>
      <c r="C79" s="60" t="s">
        <v>217</v>
      </c>
      <c r="D79" s="90">
        <f ca="1">IFERROR(IF(LEFT(Lookups!$N$5,6)="Number",SUMIFS(Comparison_Lookup_ED,site_level_range_location,$C79,date_range_board,D$75),TEXT(SUMIFS(Comparison_Lookup_ED,site_level_range_location,$C79,date_range_board,D$75)/SUMIFS(All_Attendances,site_level_range_location,$C79,date_range_board,D$75),"0.0%")),"")</f>
        <v>713</v>
      </c>
      <c r="E79" s="101">
        <f ca="1">IFERROR(IF(LEFT(Lookups!$N$5,6)="Number",SUMIFS(Comparison_Lookup_ED,site_level_range_location,$C79,date_range_board,E$75),TEXT(SUMIFS(Comparison_Lookup_ED,site_level_range_location,$C79,date_range_board,E$75)/SUMIFS(All_Attendances,site_level_range_location,$C79,date_range_board,E$75),"0.0%")),"")</f>
        <v>666</v>
      </c>
      <c r="F79" s="101">
        <f ca="1">IFERROR(IF(LEFT(Lookups!$N$5,6)="Number",SUMIFS(Comparison_Lookup_ED,site_level_range_location,$C79,date_range_board,F$75),TEXT(SUMIFS(Comparison_Lookup_ED,site_level_range_location,$C79,date_range_board,F$75)/SUMIFS(All_Attendances,site_level_range_location,$C79,date_range_board,F$75),"0.0%")),"")</f>
        <v>716</v>
      </c>
      <c r="G79" s="101">
        <f ca="1">IFERROR(IF(LEFT(Lookups!$N$5,6)="Number",SUMIFS(Comparison_Lookup_ED,site_level_range_location,$C79,date_range_board,G$75),TEXT(SUMIFS(Comparison_Lookup_ED,site_level_range_location,$C79,date_range_board,G$75)/SUMIFS(All_Attendances,site_level_range_location,$C79,date_range_board,G$75),"0.0%")),"")</f>
        <v>738</v>
      </c>
      <c r="H79" s="101">
        <f ca="1">IFERROR(IF(LEFT(Lookups!$N$5,6)="Number",SUMIFS(Comparison_Lookup_ED,site_level_range_location,$C79,date_range_board,H$75),TEXT(SUMIFS(Comparison_Lookup_ED,site_level_range_location,$C79,date_range_board,H$75)/SUMIFS(All_Attendances,site_level_range_location,$C79,date_range_board,H$75),"0.0%")),"")</f>
        <v>670</v>
      </c>
      <c r="I79" s="101">
        <f ca="1">IFERROR(IF(LEFT(Lookups!$N$5,6)="Number",SUMIFS(Comparison_Lookup_ED,site_level_range_location,$C79,date_range_board,I$75),TEXT(SUMIFS(Comparison_Lookup_ED,site_level_range_location,$C79,date_range_board,I$75)/SUMIFS(All_Attendances,site_level_range_location,$C79,date_range_board,I$75),"0.0%")),"")</f>
        <v>781</v>
      </c>
      <c r="J79" s="101">
        <f ca="1">IFERROR(IF(LEFT(Lookups!$N$5,6)="Number",SUMIFS(Comparison_Lookup_ED,site_level_range_location,$C79,date_range_board,J$75),TEXT(SUMIFS(Comparison_Lookup_ED,site_level_range_location,$C79,date_range_board,J$75)/SUMIFS(All_Attendances,site_level_range_location,$C79,date_range_board,J$75),"0.0%")),"")</f>
        <v>792</v>
      </c>
      <c r="K79" s="101">
        <f ca="1">IFERROR(IF(LEFT(Lookups!$N$5,6)="Number",SUMIFS(Comparison_Lookup_ED,site_level_range_location,$C79,date_range_board,K$75),TEXT(SUMIFS(Comparison_Lookup_ED,site_level_range_location,$C79,date_range_board,K$75)/SUMIFS(All_Attendances,site_level_range_location,$C79,date_range_board,K$75),"0.0%")),"")</f>
        <v>759</v>
      </c>
      <c r="L79" s="101">
        <f ca="1">IFERROR(IF(LEFT(Lookups!$N$5,6)="Number",SUMIFS(Comparison_Lookup_ED,site_level_range_location,$C79,date_range_board,L$75),TEXT(SUMIFS(Comparison_Lookup_ED,site_level_range_location,$C79,date_range_board,L$75)/SUMIFS(All_Attendances,site_level_range_location,$C79,date_range_board,L$75),"0.0%")),"")</f>
        <v>716</v>
      </c>
      <c r="M79" s="101">
        <f ca="1">IFERROR(IF(LEFT(Lookups!$N$5,6)="Number",SUMIFS(Comparison_Lookup_ED,site_level_range_location,$C79,date_range_board,M$75),TEXT(SUMIFS(Comparison_Lookup_ED,site_level_range_location,$C79,date_range_board,M$75)/SUMIFS(All_Attendances,site_level_range_location,$C79,date_range_board,M$75),"0.0%")),"")</f>
        <v>782</v>
      </c>
      <c r="N79" s="101">
        <f ca="1">IFERROR(IF(LEFT(Lookups!$N$5,6)="Number",SUMIFS(Comparison_Lookup_ED,site_level_range_location,$C79,date_range_board,N$75),TEXT(SUMIFS(Comparison_Lookup_ED,site_level_range_location,$C79,date_range_board,N$75)/SUMIFS(All_Attendances,site_level_range_location,$C79,date_range_board,N$75),"0.0%")),"")</f>
        <v>728</v>
      </c>
      <c r="O79" s="101">
        <f ca="1">IFERROR(IF(LEFT(Lookups!$N$5,6)="Number",SUMIFS(Comparison_Lookup_ED,site_level_range_location,$C79,date_range_board,O$75),TEXT(SUMIFS(Comparison_Lookup_ED,site_level_range_location,$C79,date_range_board,O$75)/SUMIFS(All_Attendances,site_level_range_location,$C79,date_range_board,O$75),"0.0%")),"")</f>
        <v>725</v>
      </c>
    </row>
    <row r="80" spans="2:15">
      <c r="B80" s="60" t="s">
        <v>140</v>
      </c>
      <c r="C80" s="60" t="s">
        <v>22</v>
      </c>
      <c r="D80" s="90">
        <f ca="1">IFERROR(IF(LEFT(Lookups!$N$5,6)="Number",SUMIFS(Comparison_Lookup_ED,site_level_range_location,$C80,date_range_board,D$75),TEXT(SUMIFS(Comparison_Lookup_ED,site_level_range_location,$C80,date_range_board,D$75)/SUMIFS(All_Attendances,site_level_range_location,$C80,date_range_board,D$75),"0.0%")),"")</f>
        <v>244</v>
      </c>
      <c r="E80" s="101">
        <f ca="1">IFERROR(IF(LEFT(Lookups!$N$5,6)="Number",SUMIFS(Comparison_Lookup_ED,site_level_range_location,$C80,date_range_board,E$75),TEXT(SUMIFS(Comparison_Lookup_ED,site_level_range_location,$C80,date_range_board,E$75)/SUMIFS(All_Attendances,site_level_range_location,$C80,date_range_board,E$75),"0.0%")),"")</f>
        <v>211</v>
      </c>
      <c r="F80" s="101">
        <f ca="1">IFERROR(IF(LEFT(Lookups!$N$5,6)="Number",SUMIFS(Comparison_Lookup_ED,site_level_range_location,$C80,date_range_board,F$75),TEXT(SUMIFS(Comparison_Lookup_ED,site_level_range_location,$C80,date_range_board,F$75)/SUMIFS(All_Attendances,site_level_range_location,$C80,date_range_board,F$75),"0.0%")),"")</f>
        <v>205</v>
      </c>
      <c r="G80" s="101">
        <f ca="1">IFERROR(IF(LEFT(Lookups!$N$5,6)="Number",SUMIFS(Comparison_Lookup_ED,site_level_range_location,$C80,date_range_board,G$75),TEXT(SUMIFS(Comparison_Lookup_ED,site_level_range_location,$C80,date_range_board,G$75)/SUMIFS(All_Attendances,site_level_range_location,$C80,date_range_board,G$75),"0.0%")),"")</f>
        <v>211</v>
      </c>
      <c r="H80" s="101">
        <f ca="1">IFERROR(IF(LEFT(Lookups!$N$5,6)="Number",SUMIFS(Comparison_Lookup_ED,site_level_range_location,$C80,date_range_board,H$75),TEXT(SUMIFS(Comparison_Lookup_ED,site_level_range_location,$C80,date_range_board,H$75)/SUMIFS(All_Attendances,site_level_range_location,$C80,date_range_board,H$75),"0.0%")),"")</f>
        <v>238</v>
      </c>
      <c r="I80" s="101">
        <f ca="1">IFERROR(IF(LEFT(Lookups!$N$5,6)="Number",SUMIFS(Comparison_Lookup_ED,site_level_range_location,$C80,date_range_board,I$75),TEXT(SUMIFS(Comparison_Lookup_ED,site_level_range_location,$C80,date_range_board,I$75)/SUMIFS(All_Attendances,site_level_range_location,$C80,date_range_board,I$75),"0.0%")),"")</f>
        <v>261</v>
      </c>
      <c r="J80" s="101">
        <f ca="1">IFERROR(IF(LEFT(Lookups!$N$5,6)="Number",SUMIFS(Comparison_Lookup_ED,site_level_range_location,$C80,date_range_board,J$75),TEXT(SUMIFS(Comparison_Lookup_ED,site_level_range_location,$C80,date_range_board,J$75)/SUMIFS(All_Attendances,site_level_range_location,$C80,date_range_board,J$75),"0.0%")),"")</f>
        <v>263</v>
      </c>
      <c r="K80" s="101">
        <f ca="1">IFERROR(IF(LEFT(Lookups!$N$5,6)="Number",SUMIFS(Comparison_Lookup_ED,site_level_range_location,$C80,date_range_board,K$75),TEXT(SUMIFS(Comparison_Lookup_ED,site_level_range_location,$C80,date_range_board,K$75)/SUMIFS(All_Attendances,site_level_range_location,$C80,date_range_board,K$75),"0.0%")),"")</f>
        <v>251</v>
      </c>
      <c r="L80" s="101">
        <f ca="1">IFERROR(IF(LEFT(Lookups!$N$5,6)="Number",SUMIFS(Comparison_Lookup_ED,site_level_range_location,$C80,date_range_board,L$75),TEXT(SUMIFS(Comparison_Lookup_ED,site_level_range_location,$C80,date_range_board,L$75)/SUMIFS(All_Attendances,site_level_range_location,$C80,date_range_board,L$75),"0.0%")),"")</f>
        <v>236</v>
      </c>
      <c r="M80" s="101">
        <f ca="1">IFERROR(IF(LEFT(Lookups!$N$5,6)="Number",SUMIFS(Comparison_Lookup_ED,site_level_range_location,$C80,date_range_board,M$75),TEXT(SUMIFS(Comparison_Lookup_ED,site_level_range_location,$C80,date_range_board,M$75)/SUMIFS(All_Attendances,site_level_range_location,$C80,date_range_board,M$75),"0.0%")),"")</f>
        <v>229</v>
      </c>
      <c r="N80" s="101">
        <f ca="1">IFERROR(IF(LEFT(Lookups!$N$5,6)="Number",SUMIFS(Comparison_Lookup_ED,site_level_range_location,$C80,date_range_board,N$75),TEXT(SUMIFS(Comparison_Lookup_ED,site_level_range_location,$C80,date_range_board,N$75)/SUMIFS(All_Attendances,site_level_range_location,$C80,date_range_board,N$75),"0.0%")),"")</f>
        <v>235</v>
      </c>
      <c r="O80" s="101">
        <f ca="1">IFERROR(IF(LEFT(Lookups!$N$5,6)="Number",SUMIFS(Comparison_Lookup_ED,site_level_range_location,$C80,date_range_board,O$75),TEXT(SUMIFS(Comparison_Lookup_ED,site_level_range_location,$C80,date_range_board,O$75)/SUMIFS(All_Attendances,site_level_range_location,$C80,date_range_board,O$75),"0.0%")),"")</f>
        <v>268</v>
      </c>
    </row>
    <row r="81" spans="2:15">
      <c r="B81" s="60" t="s">
        <v>71</v>
      </c>
      <c r="C81" s="60" t="s">
        <v>25</v>
      </c>
      <c r="D81" s="90">
        <f ca="1">IFERROR(IF(LEFT(Lookups!$N$5,6)="Number",SUMIFS(Comparison_Lookup_ED,site_level_range_location,$C81,date_range_board,D$75),TEXT(SUMIFS(Comparison_Lookup_ED,site_level_range_location,$C81,date_range_board,D$75)/SUMIFS(All_Attendances,site_level_range_location,$C81,date_range_board,D$75),"0.0%")),"")</f>
        <v>1310</v>
      </c>
      <c r="E81" s="101">
        <f ca="1">IFERROR(IF(LEFT(Lookups!$N$5,6)="Number",SUMIFS(Comparison_Lookup_ED,site_level_range_location,$C81,date_range_board,E$75),TEXT(SUMIFS(Comparison_Lookup_ED,site_level_range_location,$C81,date_range_board,E$75)/SUMIFS(All_Attendances,site_level_range_location,$C81,date_range_board,E$75),"0.0%")),"")</f>
        <v>1231</v>
      </c>
      <c r="F81" s="101">
        <f ca="1">IFERROR(IF(LEFT(Lookups!$N$5,6)="Number",SUMIFS(Comparison_Lookup_ED,site_level_range_location,$C81,date_range_board,F$75),TEXT(SUMIFS(Comparison_Lookup_ED,site_level_range_location,$C81,date_range_board,F$75)/SUMIFS(All_Attendances,site_level_range_location,$C81,date_range_board,F$75),"0.0%")),"")</f>
        <v>1267</v>
      </c>
      <c r="G81" s="101">
        <f ca="1">IFERROR(IF(LEFT(Lookups!$N$5,6)="Number",SUMIFS(Comparison_Lookup_ED,site_level_range_location,$C81,date_range_board,G$75),TEXT(SUMIFS(Comparison_Lookup_ED,site_level_range_location,$C81,date_range_board,G$75)/SUMIFS(All_Attendances,site_level_range_location,$C81,date_range_board,G$75),"0.0%")),"")</f>
        <v>1356</v>
      </c>
      <c r="H81" s="101">
        <f ca="1">IFERROR(IF(LEFT(Lookups!$N$5,6)="Number",SUMIFS(Comparison_Lookup_ED,site_level_range_location,$C81,date_range_board,H$75),TEXT(SUMIFS(Comparison_Lookup_ED,site_level_range_location,$C81,date_range_board,H$75)/SUMIFS(All_Attendances,site_level_range_location,$C81,date_range_board,H$75),"0.0%")),"")</f>
        <v>1297</v>
      </c>
      <c r="I81" s="101">
        <f ca="1">IFERROR(IF(LEFT(Lookups!$N$5,6)="Number",SUMIFS(Comparison_Lookup_ED,site_level_range_location,$C81,date_range_board,I$75),TEXT(SUMIFS(Comparison_Lookup_ED,site_level_range_location,$C81,date_range_board,I$75)/SUMIFS(All_Attendances,site_level_range_location,$C81,date_range_board,I$75),"0.0%")),"")</f>
        <v>1293</v>
      </c>
      <c r="J81" s="101">
        <f ca="1">IFERROR(IF(LEFT(Lookups!$N$5,6)="Number",SUMIFS(Comparison_Lookup_ED,site_level_range_location,$C81,date_range_board,J$75),TEXT(SUMIFS(Comparison_Lookup_ED,site_level_range_location,$C81,date_range_board,J$75)/SUMIFS(All_Attendances,site_level_range_location,$C81,date_range_board,J$75),"0.0%")),"")</f>
        <v>1343</v>
      </c>
      <c r="K81" s="101">
        <f ca="1">IFERROR(IF(LEFT(Lookups!$N$5,6)="Number",SUMIFS(Comparison_Lookup_ED,site_level_range_location,$C81,date_range_board,K$75),TEXT(SUMIFS(Comparison_Lookup_ED,site_level_range_location,$C81,date_range_board,K$75)/SUMIFS(All_Attendances,site_level_range_location,$C81,date_range_board,K$75),"0.0%")),"")</f>
        <v>1226</v>
      </c>
      <c r="L81" s="101">
        <f ca="1">IFERROR(IF(LEFT(Lookups!$N$5,6)="Number",SUMIFS(Comparison_Lookup_ED,site_level_range_location,$C81,date_range_board,L$75),TEXT(SUMIFS(Comparison_Lookup_ED,site_level_range_location,$C81,date_range_board,L$75)/SUMIFS(All_Attendances,site_level_range_location,$C81,date_range_board,L$75),"0.0%")),"")</f>
        <v>1195</v>
      </c>
      <c r="M81" s="101">
        <f ca="1">IFERROR(IF(LEFT(Lookups!$N$5,6)="Number",SUMIFS(Comparison_Lookup_ED,site_level_range_location,$C81,date_range_board,M$75),TEXT(SUMIFS(Comparison_Lookup_ED,site_level_range_location,$C81,date_range_board,M$75)/SUMIFS(All_Attendances,site_level_range_location,$C81,date_range_board,M$75),"0.0%")),"")</f>
        <v>1285</v>
      </c>
      <c r="N81" s="101">
        <f ca="1">IFERROR(IF(LEFT(Lookups!$N$5,6)="Number",SUMIFS(Comparison_Lookup_ED,site_level_range_location,$C81,date_range_board,N$75),TEXT(SUMIFS(Comparison_Lookup_ED,site_level_range_location,$C81,date_range_board,N$75)/SUMIFS(All_Attendances,site_level_range_location,$C81,date_range_board,N$75),"0.0%")),"")</f>
        <v>1283</v>
      </c>
      <c r="O81" s="101">
        <f ca="1">IFERROR(IF(LEFT(Lookups!$N$5,6)="Number",SUMIFS(Comparison_Lookup_ED,site_level_range_location,$C81,date_range_board,O$75),TEXT(SUMIFS(Comparison_Lookup_ED,site_level_range_location,$C81,date_range_board,O$75)/SUMIFS(All_Attendances,site_level_range_location,$C81,date_range_board,O$75),"0.0%")),"")</f>
        <v>1151</v>
      </c>
    </row>
    <row r="82" spans="2:15">
      <c r="B82" s="60" t="s">
        <v>69</v>
      </c>
      <c r="C82" s="60" t="s">
        <v>28</v>
      </c>
      <c r="D82" s="90">
        <f ca="1">IFERROR(IF(LEFT(Lookups!$N$5,6)="Number",SUMIFS(Comparison_Lookup_ED,site_level_range_location,$C82,date_range_board,D$75),TEXT(SUMIFS(Comparison_Lookup_ED,site_level_range_location,$C82,date_range_board,D$75)/SUMIFS(All_Attendances,site_level_range_location,$C82,date_range_board,D$75),"0.0%")),"")</f>
        <v>1294</v>
      </c>
      <c r="E82" s="101">
        <f ca="1">IFERROR(IF(LEFT(Lookups!$N$5,6)="Number",SUMIFS(Comparison_Lookup_ED,site_level_range_location,$C82,date_range_board,E$75),TEXT(SUMIFS(Comparison_Lookup_ED,site_level_range_location,$C82,date_range_board,E$75)/SUMIFS(All_Attendances,site_level_range_location,$C82,date_range_board,E$75),"0.0%")),"")</f>
        <v>1231</v>
      </c>
      <c r="F82" s="101">
        <f ca="1">IFERROR(IF(LEFT(Lookups!$N$5,6)="Number",SUMIFS(Comparison_Lookup_ED,site_level_range_location,$C82,date_range_board,F$75),TEXT(SUMIFS(Comparison_Lookup_ED,site_level_range_location,$C82,date_range_board,F$75)/SUMIFS(All_Attendances,site_level_range_location,$C82,date_range_board,F$75),"0.0%")),"")</f>
        <v>1300</v>
      </c>
      <c r="G82" s="101">
        <f ca="1">IFERROR(IF(LEFT(Lookups!$N$5,6)="Number",SUMIFS(Comparison_Lookup_ED,site_level_range_location,$C82,date_range_board,G$75),TEXT(SUMIFS(Comparison_Lookup_ED,site_level_range_location,$C82,date_range_board,G$75)/SUMIFS(All_Attendances,site_level_range_location,$C82,date_range_board,G$75),"0.0%")),"")</f>
        <v>1403</v>
      </c>
      <c r="H82" s="101">
        <f ca="1">IFERROR(IF(LEFT(Lookups!$N$5,6)="Number",SUMIFS(Comparison_Lookup_ED,site_level_range_location,$C82,date_range_board,H$75),TEXT(SUMIFS(Comparison_Lookup_ED,site_level_range_location,$C82,date_range_board,H$75)/SUMIFS(All_Attendances,site_level_range_location,$C82,date_range_board,H$75),"0.0%")),"")</f>
        <v>1300</v>
      </c>
      <c r="I82" s="101">
        <f ca="1">IFERROR(IF(LEFT(Lookups!$N$5,6)="Number",SUMIFS(Comparison_Lookup_ED,site_level_range_location,$C82,date_range_board,I$75),TEXT(SUMIFS(Comparison_Lookup_ED,site_level_range_location,$C82,date_range_board,I$75)/SUMIFS(All_Attendances,site_level_range_location,$C82,date_range_board,I$75),"0.0%")),"")</f>
        <v>1361</v>
      </c>
      <c r="J82" s="101">
        <f ca="1">IFERROR(IF(LEFT(Lookups!$N$5,6)="Number",SUMIFS(Comparison_Lookup_ED,site_level_range_location,$C82,date_range_board,J$75),TEXT(SUMIFS(Comparison_Lookup_ED,site_level_range_location,$C82,date_range_board,J$75)/SUMIFS(All_Attendances,site_level_range_location,$C82,date_range_board,J$75),"0.0%")),"")</f>
        <v>1429</v>
      </c>
      <c r="K82" s="101">
        <f ca="1">IFERROR(IF(LEFT(Lookups!$N$5,6)="Number",SUMIFS(Comparison_Lookup_ED,site_level_range_location,$C82,date_range_board,K$75),TEXT(SUMIFS(Comparison_Lookup_ED,site_level_range_location,$C82,date_range_board,K$75)/SUMIFS(All_Attendances,site_level_range_location,$C82,date_range_board,K$75),"0.0%")),"")</f>
        <v>1279</v>
      </c>
      <c r="L82" s="101">
        <f ca="1">IFERROR(IF(LEFT(Lookups!$N$5,6)="Number",SUMIFS(Comparison_Lookup_ED,site_level_range_location,$C82,date_range_board,L$75),TEXT(SUMIFS(Comparison_Lookup_ED,site_level_range_location,$C82,date_range_board,L$75)/SUMIFS(All_Attendances,site_level_range_location,$C82,date_range_board,L$75),"0.0%")),"")</f>
        <v>1218</v>
      </c>
      <c r="M82" s="101">
        <f ca="1">IFERROR(IF(LEFT(Lookups!$N$5,6)="Number",SUMIFS(Comparison_Lookup_ED,site_level_range_location,$C82,date_range_board,M$75),TEXT(SUMIFS(Comparison_Lookup_ED,site_level_range_location,$C82,date_range_board,M$75)/SUMIFS(All_Attendances,site_level_range_location,$C82,date_range_board,M$75),"0.0%")),"")</f>
        <v>1216</v>
      </c>
      <c r="N82" s="101">
        <f ca="1">IFERROR(IF(LEFT(Lookups!$N$5,6)="Number",SUMIFS(Comparison_Lookup_ED,site_level_range_location,$C82,date_range_board,N$75),TEXT(SUMIFS(Comparison_Lookup_ED,site_level_range_location,$C82,date_range_board,N$75)/SUMIFS(All_Attendances,site_level_range_location,$C82,date_range_board,N$75),"0.0%")),"")</f>
        <v>1215</v>
      </c>
      <c r="O82" s="101">
        <f ca="1">IFERROR(IF(LEFT(Lookups!$N$5,6)="Number",SUMIFS(Comparison_Lookup_ED,site_level_range_location,$C82,date_range_board,O$75),TEXT(SUMIFS(Comparison_Lookup_ED,site_level_range_location,$C82,date_range_board,O$75)/SUMIFS(All_Attendances,site_level_range_location,$C82,date_range_board,O$75),"0.0%")),"")</f>
        <v>1119</v>
      </c>
    </row>
    <row r="83" spans="2:15">
      <c r="B83" s="60" t="s">
        <v>122</v>
      </c>
      <c r="C83" s="60" t="s">
        <v>29</v>
      </c>
      <c r="D83" s="90">
        <f ca="1">IFERROR(IF(LEFT(Lookups!$N$5,6)="Number",SUMIFS(Comparison_Lookup_ED,site_level_range_location,$C83,date_range_board,D$75),TEXT(SUMIFS(Comparison_Lookup_ED,site_level_range_location,$C83,date_range_board,D$75)/SUMIFS(All_Attendances,site_level_range_location,$C83,date_range_board,D$75),"0.0%")),"")</f>
        <v>1091</v>
      </c>
      <c r="E83" s="101">
        <f ca="1">IFERROR(IF(LEFT(Lookups!$N$5,6)="Number",SUMIFS(Comparison_Lookup_ED,site_level_range_location,$C83,date_range_board,E$75),TEXT(SUMIFS(Comparison_Lookup_ED,site_level_range_location,$C83,date_range_board,E$75)/SUMIFS(All_Attendances,site_level_range_location,$C83,date_range_board,E$75),"0.0%")),"")</f>
        <v>1033</v>
      </c>
      <c r="F83" s="101">
        <f ca="1">IFERROR(IF(LEFT(Lookups!$N$5,6)="Number",SUMIFS(Comparison_Lookup_ED,site_level_range_location,$C83,date_range_board,F$75),TEXT(SUMIFS(Comparison_Lookup_ED,site_level_range_location,$C83,date_range_board,F$75)/SUMIFS(All_Attendances,site_level_range_location,$C83,date_range_board,F$75),"0.0%")),"")</f>
        <v>1107</v>
      </c>
      <c r="G83" s="101">
        <f ca="1">IFERROR(IF(LEFT(Lookups!$N$5,6)="Number",SUMIFS(Comparison_Lookup_ED,site_level_range_location,$C83,date_range_board,G$75),TEXT(SUMIFS(Comparison_Lookup_ED,site_level_range_location,$C83,date_range_board,G$75)/SUMIFS(All_Attendances,site_level_range_location,$C83,date_range_board,G$75),"0.0%")),"")</f>
        <v>1122</v>
      </c>
      <c r="H83" s="101">
        <f ca="1">IFERROR(IF(LEFT(Lookups!$N$5,6)="Number",SUMIFS(Comparison_Lookup_ED,site_level_range_location,$C83,date_range_board,H$75),TEXT(SUMIFS(Comparison_Lookup_ED,site_level_range_location,$C83,date_range_board,H$75)/SUMIFS(All_Attendances,site_level_range_location,$C83,date_range_board,H$75),"0.0%")),"")</f>
        <v>1156</v>
      </c>
      <c r="I83" s="101">
        <f ca="1">IFERROR(IF(LEFT(Lookups!$N$5,6)="Number",SUMIFS(Comparison_Lookup_ED,site_level_range_location,$C83,date_range_board,I$75),TEXT(SUMIFS(Comparison_Lookup_ED,site_level_range_location,$C83,date_range_board,I$75)/SUMIFS(All_Attendances,site_level_range_location,$C83,date_range_board,I$75),"0.0%")),"")</f>
        <v>1165</v>
      </c>
      <c r="J83" s="101">
        <f ca="1">IFERROR(IF(LEFT(Lookups!$N$5,6)="Number",SUMIFS(Comparison_Lookup_ED,site_level_range_location,$C83,date_range_board,J$75),TEXT(SUMIFS(Comparison_Lookup_ED,site_level_range_location,$C83,date_range_board,J$75)/SUMIFS(All_Attendances,site_level_range_location,$C83,date_range_board,J$75),"0.0%")),"")</f>
        <v>1073</v>
      </c>
      <c r="K83" s="101">
        <f ca="1">IFERROR(IF(LEFT(Lookups!$N$5,6)="Number",SUMIFS(Comparison_Lookup_ED,site_level_range_location,$C83,date_range_board,K$75),TEXT(SUMIFS(Comparison_Lookup_ED,site_level_range_location,$C83,date_range_board,K$75)/SUMIFS(All_Attendances,site_level_range_location,$C83,date_range_board,K$75),"0.0%")),"")</f>
        <v>1121</v>
      </c>
      <c r="L83" s="101">
        <f ca="1">IFERROR(IF(LEFT(Lookups!$N$5,6)="Number",SUMIFS(Comparison_Lookup_ED,site_level_range_location,$C83,date_range_board,L$75),TEXT(SUMIFS(Comparison_Lookup_ED,site_level_range_location,$C83,date_range_board,L$75)/SUMIFS(All_Attendances,site_level_range_location,$C83,date_range_board,L$75),"0.0%")),"")</f>
        <v>1068</v>
      </c>
      <c r="M83" s="101">
        <f ca="1">IFERROR(IF(LEFT(Lookups!$N$5,6)="Number",SUMIFS(Comparison_Lookup_ED,site_level_range_location,$C83,date_range_board,M$75),TEXT(SUMIFS(Comparison_Lookup_ED,site_level_range_location,$C83,date_range_board,M$75)/SUMIFS(All_Attendances,site_level_range_location,$C83,date_range_board,M$75),"0.0%")),"")</f>
        <v>1132</v>
      </c>
      <c r="N83" s="101">
        <f ca="1">IFERROR(IF(LEFT(Lookups!$N$5,6)="Number",SUMIFS(Comparison_Lookup_ED,site_level_range_location,$C83,date_range_board,N$75),TEXT(SUMIFS(Comparison_Lookup_ED,site_level_range_location,$C83,date_range_board,N$75)/SUMIFS(All_Attendances,site_level_range_location,$C83,date_range_board,N$75),"0.0%")),"")</f>
        <v>1071</v>
      </c>
      <c r="O83" s="101">
        <f ca="1">IFERROR(IF(LEFT(Lookups!$N$5,6)="Number",SUMIFS(Comparison_Lookup_ED,site_level_range_location,$C83,date_range_board,O$75),TEXT(SUMIFS(Comparison_Lookup_ED,site_level_range_location,$C83,date_range_board,O$75)/SUMIFS(All_Attendances,site_level_range_location,$C83,date_range_board,O$75),"0.0%")),"")</f>
        <v>1111</v>
      </c>
    </row>
    <row r="84" spans="2:15">
      <c r="B84" s="60" t="s">
        <v>122</v>
      </c>
      <c r="C84" s="60" t="s">
        <v>30</v>
      </c>
      <c r="D84" s="90">
        <f ca="1">IFERROR(IF(LEFT(Lookups!$N$5,6)="Number",SUMIFS(Comparison_Lookup_ED,site_level_range_location,$C84,date_range_board,D$75),TEXT(SUMIFS(Comparison_Lookup_ED,site_level_range_location,$C84,date_range_board,D$75)/SUMIFS(All_Attendances,site_level_range_location,$C84,date_range_board,D$75),"0.0%")),"")</f>
        <v>509</v>
      </c>
      <c r="E84" s="101">
        <f ca="1">IFERROR(IF(LEFT(Lookups!$N$5,6)="Number",SUMIFS(Comparison_Lookup_ED,site_level_range_location,$C84,date_range_board,E$75),TEXT(SUMIFS(Comparison_Lookup_ED,site_level_range_location,$C84,date_range_board,E$75)/SUMIFS(All_Attendances,site_level_range_location,$C84,date_range_board,E$75),"0.0%")),"")</f>
        <v>508</v>
      </c>
      <c r="F84" s="101">
        <f ca="1">IFERROR(IF(LEFT(Lookups!$N$5,6)="Number",SUMIFS(Comparison_Lookup_ED,site_level_range_location,$C84,date_range_board,F$75),TEXT(SUMIFS(Comparison_Lookup_ED,site_level_range_location,$C84,date_range_board,F$75)/SUMIFS(All_Attendances,site_level_range_location,$C84,date_range_board,F$75),"0.0%")),"")</f>
        <v>541</v>
      </c>
      <c r="G84" s="101">
        <f ca="1">IFERROR(IF(LEFT(Lookups!$N$5,6)="Number",SUMIFS(Comparison_Lookup_ED,site_level_range_location,$C84,date_range_board,G$75),TEXT(SUMIFS(Comparison_Lookup_ED,site_level_range_location,$C84,date_range_board,G$75)/SUMIFS(All_Attendances,site_level_range_location,$C84,date_range_board,G$75),"0.0%")),"")</f>
        <v>500</v>
      </c>
      <c r="H84" s="101">
        <f ca="1">IFERROR(IF(LEFT(Lookups!$N$5,6)="Number",SUMIFS(Comparison_Lookup_ED,site_level_range_location,$C84,date_range_board,H$75),TEXT(SUMIFS(Comparison_Lookup_ED,site_level_range_location,$C84,date_range_board,H$75)/SUMIFS(All_Attendances,site_level_range_location,$C84,date_range_board,H$75),"0.0%")),"")</f>
        <v>442</v>
      </c>
      <c r="I84" s="101">
        <f ca="1">IFERROR(IF(LEFT(Lookups!$N$5,6)="Number",SUMIFS(Comparison_Lookup_ED,site_level_range_location,$C84,date_range_board,I$75),TEXT(SUMIFS(Comparison_Lookup_ED,site_level_range_location,$C84,date_range_board,I$75)/SUMIFS(All_Attendances,site_level_range_location,$C84,date_range_board,I$75),"0.0%")),"")</f>
        <v>464</v>
      </c>
      <c r="J84" s="101">
        <f ca="1">IFERROR(IF(LEFT(Lookups!$N$5,6)="Number",SUMIFS(Comparison_Lookup_ED,site_level_range_location,$C84,date_range_board,J$75),TEXT(SUMIFS(Comparison_Lookup_ED,site_level_range_location,$C84,date_range_board,J$75)/SUMIFS(All_Attendances,site_level_range_location,$C84,date_range_board,J$75),"0.0%")),"")</f>
        <v>496</v>
      </c>
      <c r="K84" s="101">
        <f ca="1">IFERROR(IF(LEFT(Lookups!$N$5,6)="Number",SUMIFS(Comparison_Lookup_ED,site_level_range_location,$C84,date_range_board,K$75),TEXT(SUMIFS(Comparison_Lookup_ED,site_level_range_location,$C84,date_range_board,K$75)/SUMIFS(All_Attendances,site_level_range_location,$C84,date_range_board,K$75),"0.0%")),"")</f>
        <v>481</v>
      </c>
      <c r="L84" s="101">
        <f ca="1">IFERROR(IF(LEFT(Lookups!$N$5,6)="Number",SUMIFS(Comparison_Lookup_ED,site_level_range_location,$C84,date_range_board,L$75),TEXT(SUMIFS(Comparison_Lookup_ED,site_level_range_location,$C84,date_range_board,L$75)/SUMIFS(All_Attendances,site_level_range_location,$C84,date_range_board,L$75),"0.0%")),"")</f>
        <v>446</v>
      </c>
      <c r="M84" s="101">
        <f ca="1">IFERROR(IF(LEFT(Lookups!$N$5,6)="Number",SUMIFS(Comparison_Lookup_ED,site_level_range_location,$C84,date_range_board,M$75),TEXT(SUMIFS(Comparison_Lookup_ED,site_level_range_location,$C84,date_range_board,M$75)/SUMIFS(All_Attendances,site_level_range_location,$C84,date_range_board,M$75),"0.0%")),"")</f>
        <v>493</v>
      </c>
      <c r="N84" s="101">
        <f ca="1">IFERROR(IF(LEFT(Lookups!$N$5,6)="Number",SUMIFS(Comparison_Lookup_ED,site_level_range_location,$C84,date_range_board,N$75),TEXT(SUMIFS(Comparison_Lookup_ED,site_level_range_location,$C84,date_range_board,N$75)/SUMIFS(All_Attendances,site_level_range_location,$C84,date_range_board,N$75),"0.0%")),"")</f>
        <v>481</v>
      </c>
      <c r="O84" s="101">
        <f ca="1">IFERROR(IF(LEFT(Lookups!$N$5,6)="Number",SUMIFS(Comparison_Lookup_ED,site_level_range_location,$C84,date_range_board,O$75),TEXT(SUMIFS(Comparison_Lookup_ED,site_level_range_location,$C84,date_range_board,O$75)/SUMIFS(All_Attendances,site_level_range_location,$C84,date_range_board,O$75),"0.0%")),"")</f>
        <v>507</v>
      </c>
    </row>
    <row r="85" spans="2:15">
      <c r="B85" s="60" t="s">
        <v>122</v>
      </c>
      <c r="C85" s="60" t="s">
        <v>32</v>
      </c>
      <c r="D85" s="90">
        <f ca="1">IFERROR(IF(LEFT(Lookups!$N$5,6)="Number",SUMIFS(Comparison_Lookup_ED,site_level_range_location,$C85,date_range_board,D$75),TEXT(SUMIFS(Comparison_Lookup_ED,site_level_range_location,$C85,date_range_board,D$75)/SUMIFS(All_Attendances,site_level_range_location,$C85,date_range_board,D$75),"0.0%")),"")</f>
        <v>362</v>
      </c>
      <c r="E85" s="101">
        <f ca="1">IFERROR(IF(LEFT(Lookups!$N$5,6)="Number",SUMIFS(Comparison_Lookup_ED,site_level_range_location,$C85,date_range_board,E$75),TEXT(SUMIFS(Comparison_Lookup_ED,site_level_range_location,$C85,date_range_board,E$75)/SUMIFS(All_Attendances,site_level_range_location,$C85,date_range_board,E$75),"0.0%")),"")</f>
        <v>282</v>
      </c>
      <c r="F85" s="101">
        <f ca="1">IFERROR(IF(LEFT(Lookups!$N$5,6)="Number",SUMIFS(Comparison_Lookup_ED,site_level_range_location,$C85,date_range_board,F$75),TEXT(SUMIFS(Comparison_Lookup_ED,site_level_range_location,$C85,date_range_board,F$75)/SUMIFS(All_Attendances,site_level_range_location,$C85,date_range_board,F$75),"0.0%")),"")</f>
        <v>384</v>
      </c>
      <c r="G85" s="101">
        <f ca="1">IFERROR(IF(LEFT(Lookups!$N$5,6)="Number",SUMIFS(Comparison_Lookup_ED,site_level_range_location,$C85,date_range_board,G$75),TEXT(SUMIFS(Comparison_Lookup_ED,site_level_range_location,$C85,date_range_board,G$75)/SUMIFS(All_Attendances,site_level_range_location,$C85,date_range_board,G$75),"0.0%")),"")</f>
        <v>410</v>
      </c>
      <c r="H85" s="101">
        <f ca="1">IFERROR(IF(LEFT(Lookups!$N$5,6)="Number",SUMIFS(Comparison_Lookup_ED,site_level_range_location,$C85,date_range_board,H$75),TEXT(SUMIFS(Comparison_Lookup_ED,site_level_range_location,$C85,date_range_board,H$75)/SUMIFS(All_Attendances,site_level_range_location,$C85,date_range_board,H$75),"0.0%")),"")</f>
        <v>388</v>
      </c>
      <c r="I85" s="101">
        <f ca="1">IFERROR(IF(LEFT(Lookups!$N$5,6)="Number",SUMIFS(Comparison_Lookup_ED,site_level_range_location,$C85,date_range_board,I$75),TEXT(SUMIFS(Comparison_Lookup_ED,site_level_range_location,$C85,date_range_board,I$75)/SUMIFS(All_Attendances,site_level_range_location,$C85,date_range_board,I$75),"0.0%")),"")</f>
        <v>381</v>
      </c>
      <c r="J85" s="101">
        <f ca="1">IFERROR(IF(LEFT(Lookups!$N$5,6)="Number",SUMIFS(Comparison_Lookup_ED,site_level_range_location,$C85,date_range_board,J$75),TEXT(SUMIFS(Comparison_Lookup_ED,site_level_range_location,$C85,date_range_board,J$75)/SUMIFS(All_Attendances,site_level_range_location,$C85,date_range_board,J$75),"0.0%")),"")</f>
        <v>354</v>
      </c>
      <c r="K85" s="101">
        <f ca="1">IFERROR(IF(LEFT(Lookups!$N$5,6)="Number",SUMIFS(Comparison_Lookup_ED,site_level_range_location,$C85,date_range_board,K$75),TEXT(SUMIFS(Comparison_Lookup_ED,site_level_range_location,$C85,date_range_board,K$75)/SUMIFS(All_Attendances,site_level_range_location,$C85,date_range_board,K$75),"0.0%")),"")</f>
        <v>388</v>
      </c>
      <c r="L85" s="101">
        <f ca="1">IFERROR(IF(LEFT(Lookups!$N$5,6)="Number",SUMIFS(Comparison_Lookup_ED,site_level_range_location,$C85,date_range_board,L$75),TEXT(SUMIFS(Comparison_Lookup_ED,site_level_range_location,$C85,date_range_board,L$75)/SUMIFS(All_Attendances,site_level_range_location,$C85,date_range_board,L$75),"0.0%")),"")</f>
        <v>320</v>
      </c>
      <c r="M85" s="101">
        <f ca="1">IFERROR(IF(LEFT(Lookups!$N$5,6)="Number",SUMIFS(Comparison_Lookup_ED,site_level_range_location,$C85,date_range_board,M$75),TEXT(SUMIFS(Comparison_Lookup_ED,site_level_range_location,$C85,date_range_board,M$75)/SUMIFS(All_Attendances,site_level_range_location,$C85,date_range_board,M$75),"0.0%")),"")</f>
        <v>355</v>
      </c>
      <c r="N85" s="101">
        <f ca="1">IFERROR(IF(LEFT(Lookups!$N$5,6)="Number",SUMIFS(Comparison_Lookup_ED,site_level_range_location,$C85,date_range_board,N$75),TEXT(SUMIFS(Comparison_Lookup_ED,site_level_range_location,$C85,date_range_board,N$75)/SUMIFS(All_Attendances,site_level_range_location,$C85,date_range_board,N$75),"0.0%")),"")</f>
        <v>307</v>
      </c>
      <c r="O85" s="101">
        <f ca="1">IFERROR(IF(LEFT(Lookups!$N$5,6)="Number",SUMIFS(Comparison_Lookup_ED,site_level_range_location,$C85,date_range_board,O$75),TEXT(SUMIFS(Comparison_Lookup_ED,site_level_range_location,$C85,date_range_board,O$75)/SUMIFS(All_Attendances,site_level_range_location,$C85,date_range_board,O$75),"0.0%")),"")</f>
        <v>258</v>
      </c>
    </row>
    <row r="86" spans="2:15">
      <c r="B86" s="60" t="s">
        <v>72</v>
      </c>
      <c r="C86" s="60" t="s">
        <v>33</v>
      </c>
      <c r="D86" s="90">
        <f ca="1">IFERROR(IF(LEFT(Lookups!$N$5,6)="Number",SUMIFS(Comparison_Lookup_ED,site_level_range_location,$C86,date_range_board,D$75),TEXT(SUMIFS(Comparison_Lookup_ED,site_level_range_location,$C86,date_range_board,D$75)/SUMIFS(All_Attendances,site_level_range_location,$C86,date_range_board,D$75),"0.0%")),"")</f>
        <v>1797</v>
      </c>
      <c r="E86" s="101">
        <f ca="1">IFERROR(IF(LEFT(Lookups!$N$5,6)="Number",SUMIFS(Comparison_Lookup_ED,site_level_range_location,$C86,date_range_board,E$75),TEXT(SUMIFS(Comparison_Lookup_ED,site_level_range_location,$C86,date_range_board,E$75)/SUMIFS(All_Attendances,site_level_range_location,$C86,date_range_board,E$75),"0.0%")),"")</f>
        <v>1808</v>
      </c>
      <c r="F86" s="101">
        <f ca="1">IFERROR(IF(LEFT(Lookups!$N$5,6)="Number",SUMIFS(Comparison_Lookup_ED,site_level_range_location,$C86,date_range_board,F$75),TEXT(SUMIFS(Comparison_Lookup_ED,site_level_range_location,$C86,date_range_board,F$75)/SUMIFS(All_Attendances,site_level_range_location,$C86,date_range_board,F$75),"0.0%")),"")</f>
        <v>1839</v>
      </c>
      <c r="G86" s="101">
        <f ca="1">IFERROR(IF(LEFT(Lookups!$N$5,6)="Number",SUMIFS(Comparison_Lookup_ED,site_level_range_location,$C86,date_range_board,G$75),TEXT(SUMIFS(Comparison_Lookup_ED,site_level_range_location,$C86,date_range_board,G$75)/SUMIFS(All_Attendances,site_level_range_location,$C86,date_range_board,G$75),"0.0%")),"")</f>
        <v>1864</v>
      </c>
      <c r="H86" s="101">
        <f ca="1">IFERROR(IF(LEFT(Lookups!$N$5,6)="Number",SUMIFS(Comparison_Lookup_ED,site_level_range_location,$C86,date_range_board,H$75),TEXT(SUMIFS(Comparison_Lookup_ED,site_level_range_location,$C86,date_range_board,H$75)/SUMIFS(All_Attendances,site_level_range_location,$C86,date_range_board,H$75),"0.0%")),"")</f>
        <v>1828</v>
      </c>
      <c r="I86" s="101">
        <f ca="1">IFERROR(IF(LEFT(Lookups!$N$5,6)="Number",SUMIFS(Comparison_Lookup_ED,site_level_range_location,$C86,date_range_board,I$75),TEXT(SUMIFS(Comparison_Lookup_ED,site_level_range_location,$C86,date_range_board,I$75)/SUMIFS(All_Attendances,site_level_range_location,$C86,date_range_board,I$75),"0.0%")),"")</f>
        <v>1843</v>
      </c>
      <c r="J86" s="101">
        <f ca="1">IFERROR(IF(LEFT(Lookups!$N$5,6)="Number",SUMIFS(Comparison_Lookup_ED,site_level_range_location,$C86,date_range_board,J$75),TEXT(SUMIFS(Comparison_Lookup_ED,site_level_range_location,$C86,date_range_board,J$75)/SUMIFS(All_Attendances,site_level_range_location,$C86,date_range_board,J$75),"0.0%")),"")</f>
        <v>1996</v>
      </c>
      <c r="K86" s="101">
        <f ca="1">IFERROR(IF(LEFT(Lookups!$N$5,6)="Number",SUMIFS(Comparison_Lookup_ED,site_level_range_location,$C86,date_range_board,K$75),TEXT(SUMIFS(Comparison_Lookup_ED,site_level_range_location,$C86,date_range_board,K$75)/SUMIFS(All_Attendances,site_level_range_location,$C86,date_range_board,K$75),"0.0%")),"")</f>
        <v>1885</v>
      </c>
      <c r="L86" s="101">
        <f ca="1">IFERROR(IF(LEFT(Lookups!$N$5,6)="Number",SUMIFS(Comparison_Lookup_ED,site_level_range_location,$C86,date_range_board,L$75),TEXT(SUMIFS(Comparison_Lookup_ED,site_level_range_location,$C86,date_range_board,L$75)/SUMIFS(All_Attendances,site_level_range_location,$C86,date_range_board,L$75),"0.0%")),"")</f>
        <v>1684</v>
      </c>
      <c r="M86" s="101">
        <f ca="1">IFERROR(IF(LEFT(Lookups!$N$5,6)="Number",SUMIFS(Comparison_Lookup_ED,site_level_range_location,$C86,date_range_board,M$75),TEXT(SUMIFS(Comparison_Lookup_ED,site_level_range_location,$C86,date_range_board,M$75)/SUMIFS(All_Attendances,site_level_range_location,$C86,date_range_board,M$75),"0.0%")),"")</f>
        <v>1662</v>
      </c>
      <c r="N86" s="101">
        <f ca="1">IFERROR(IF(LEFT(Lookups!$N$5,6)="Number",SUMIFS(Comparison_Lookup_ED,site_level_range_location,$C86,date_range_board,N$75),TEXT(SUMIFS(Comparison_Lookup_ED,site_level_range_location,$C86,date_range_board,N$75)/SUMIFS(All_Attendances,site_level_range_location,$C86,date_range_board,N$75),"0.0%")),"")</f>
        <v>1671</v>
      </c>
      <c r="O86" s="101">
        <f ca="1">IFERROR(IF(LEFT(Lookups!$N$5,6)="Number",SUMIFS(Comparison_Lookup_ED,site_level_range_location,$C86,date_range_board,O$75),TEXT(SUMIFS(Comparison_Lookup_ED,site_level_range_location,$C86,date_range_board,O$75)/SUMIFS(All_Attendances,site_level_range_location,$C86,date_range_board,O$75),"0.0%")),"")</f>
        <v>1632</v>
      </c>
    </row>
    <row r="87" spans="2:15">
      <c r="B87" s="60" t="s">
        <v>72</v>
      </c>
      <c r="C87" s="60" t="s">
        <v>34</v>
      </c>
      <c r="D87" s="90">
        <f ca="1">IFERROR(IF(LEFT(Lookups!$N$5,6)="Number",SUMIFS(Comparison_Lookup_ED,site_level_range_location,$C87,date_range_board,D$75),TEXT(SUMIFS(Comparison_Lookup_ED,site_level_range_location,$C87,date_range_board,D$75)/SUMIFS(All_Attendances,site_level_range_location,$C87,date_range_board,D$75),"0.0%")),"")</f>
        <v>655</v>
      </c>
      <c r="E87" s="101">
        <f ca="1">IFERROR(IF(LEFT(Lookups!$N$5,6)="Number",SUMIFS(Comparison_Lookup_ED,site_level_range_location,$C87,date_range_board,E$75),TEXT(SUMIFS(Comparison_Lookup_ED,site_level_range_location,$C87,date_range_board,E$75)/SUMIFS(All_Attendances,site_level_range_location,$C87,date_range_board,E$75),"0.0%")),"")</f>
        <v>657</v>
      </c>
      <c r="F87" s="101">
        <f ca="1">IFERROR(IF(LEFT(Lookups!$N$5,6)="Number",SUMIFS(Comparison_Lookup_ED,site_level_range_location,$C87,date_range_board,F$75),TEXT(SUMIFS(Comparison_Lookup_ED,site_level_range_location,$C87,date_range_board,F$75)/SUMIFS(All_Attendances,site_level_range_location,$C87,date_range_board,F$75),"0.0%")),"")</f>
        <v>626</v>
      </c>
      <c r="G87" s="101">
        <f ca="1">IFERROR(IF(LEFT(Lookups!$N$5,6)="Number",SUMIFS(Comparison_Lookup_ED,site_level_range_location,$C87,date_range_board,G$75),TEXT(SUMIFS(Comparison_Lookup_ED,site_level_range_location,$C87,date_range_board,G$75)/SUMIFS(All_Attendances,site_level_range_location,$C87,date_range_board,G$75),"0.0%")),"")</f>
        <v>692</v>
      </c>
      <c r="H87" s="101">
        <f ca="1">IFERROR(IF(LEFT(Lookups!$N$5,6)="Number",SUMIFS(Comparison_Lookup_ED,site_level_range_location,$C87,date_range_board,H$75),TEXT(SUMIFS(Comparison_Lookup_ED,site_level_range_location,$C87,date_range_board,H$75)/SUMIFS(All_Attendances,site_level_range_location,$C87,date_range_board,H$75),"0.0%")),"")</f>
        <v>652</v>
      </c>
      <c r="I87" s="101">
        <f ca="1">IFERROR(IF(LEFT(Lookups!$N$5,6)="Number",SUMIFS(Comparison_Lookup_ED,site_level_range_location,$C87,date_range_board,I$75),TEXT(SUMIFS(Comparison_Lookup_ED,site_level_range_location,$C87,date_range_board,I$75)/SUMIFS(All_Attendances,site_level_range_location,$C87,date_range_board,I$75),"0.0%")),"")</f>
        <v>662</v>
      </c>
      <c r="J87" s="101">
        <f ca="1">IFERROR(IF(LEFT(Lookups!$N$5,6)="Number",SUMIFS(Comparison_Lookup_ED,site_level_range_location,$C87,date_range_board,J$75),TEXT(SUMIFS(Comparison_Lookup_ED,site_level_range_location,$C87,date_range_board,J$75)/SUMIFS(All_Attendances,site_level_range_location,$C87,date_range_board,J$75),"0.0%")),"")</f>
        <v>689</v>
      </c>
      <c r="K87" s="101">
        <f ca="1">IFERROR(IF(LEFT(Lookups!$N$5,6)="Number",SUMIFS(Comparison_Lookup_ED,site_level_range_location,$C87,date_range_board,K$75),TEXT(SUMIFS(Comparison_Lookup_ED,site_level_range_location,$C87,date_range_board,K$75)/SUMIFS(All_Attendances,site_level_range_location,$C87,date_range_board,K$75),"0.0%")),"")</f>
        <v>673</v>
      </c>
      <c r="L87" s="101">
        <f ca="1">IFERROR(IF(LEFT(Lookups!$N$5,6)="Number",SUMIFS(Comparison_Lookup_ED,site_level_range_location,$C87,date_range_board,L$75),TEXT(SUMIFS(Comparison_Lookup_ED,site_level_range_location,$C87,date_range_board,L$75)/SUMIFS(All_Attendances,site_level_range_location,$C87,date_range_board,L$75),"0.0%")),"")</f>
        <v>620</v>
      </c>
      <c r="M87" s="101">
        <f ca="1">IFERROR(IF(LEFT(Lookups!$N$5,6)="Number",SUMIFS(Comparison_Lookup_ED,site_level_range_location,$C87,date_range_board,M$75),TEXT(SUMIFS(Comparison_Lookup_ED,site_level_range_location,$C87,date_range_board,M$75)/SUMIFS(All_Attendances,site_level_range_location,$C87,date_range_board,M$75),"0.0%")),"")</f>
        <v>623</v>
      </c>
      <c r="N87" s="101">
        <f ca="1">IFERROR(IF(LEFT(Lookups!$N$5,6)="Number",SUMIFS(Comparison_Lookup_ED,site_level_range_location,$C87,date_range_board,N$75),TEXT(SUMIFS(Comparison_Lookup_ED,site_level_range_location,$C87,date_range_board,N$75)/SUMIFS(All_Attendances,site_level_range_location,$C87,date_range_board,N$75),"0.0%")),"")</f>
        <v>611</v>
      </c>
      <c r="O87" s="101">
        <f ca="1">IFERROR(IF(LEFT(Lookups!$N$5,6)="Number",SUMIFS(Comparison_Lookup_ED,site_level_range_location,$C87,date_range_board,O$75),TEXT(SUMIFS(Comparison_Lookup_ED,site_level_range_location,$C87,date_range_board,O$75)/SUMIFS(All_Attendances,site_level_range_location,$C87,date_range_board,O$75),"0.0%")),"")</f>
        <v>578</v>
      </c>
    </row>
    <row r="88" spans="2:15">
      <c r="B88" s="60" t="s">
        <v>72</v>
      </c>
      <c r="C88" s="60" t="s">
        <v>218</v>
      </c>
      <c r="D88" s="90">
        <f ca="1">IFERROR(IF(LEFT(Lookups!$N$5,6)="Number",SUMIFS(Comparison_Lookup_ED,site_level_range_location,$C88,date_range_board,D$75),TEXT(SUMIFS(Comparison_Lookup_ED,site_level_range_location,$C88,date_range_board,D$75)/SUMIFS(All_Attendances,site_level_range_location,$C88,date_range_board,D$75),"0.0%")),"")</f>
        <v>1825</v>
      </c>
      <c r="E88" s="101">
        <f ca="1">IFERROR(IF(LEFT(Lookups!$N$5,6)="Number",SUMIFS(Comparison_Lookup_ED,site_level_range_location,$C88,date_range_board,E$75),TEXT(SUMIFS(Comparison_Lookup_ED,site_level_range_location,$C88,date_range_board,E$75)/SUMIFS(All_Attendances,site_level_range_location,$C88,date_range_board,E$75),"0.0%")),"")</f>
        <v>1698</v>
      </c>
      <c r="F88" s="101">
        <f ca="1">IFERROR(IF(LEFT(Lookups!$N$5,6)="Number",SUMIFS(Comparison_Lookup_ED,site_level_range_location,$C88,date_range_board,F$75),TEXT(SUMIFS(Comparison_Lookup_ED,site_level_range_location,$C88,date_range_board,F$75)/SUMIFS(All_Attendances,site_level_range_location,$C88,date_range_board,F$75),"0.0%")),"")</f>
        <v>1935</v>
      </c>
      <c r="G88" s="101">
        <f ca="1">IFERROR(IF(LEFT(Lookups!$N$5,6)="Number",SUMIFS(Comparison_Lookup_ED,site_level_range_location,$C88,date_range_board,G$75),TEXT(SUMIFS(Comparison_Lookup_ED,site_level_range_location,$C88,date_range_board,G$75)/SUMIFS(All_Attendances,site_level_range_location,$C88,date_range_board,G$75),"0.0%")),"")</f>
        <v>1984</v>
      </c>
      <c r="H88" s="101">
        <f ca="1">IFERROR(IF(LEFT(Lookups!$N$5,6)="Number",SUMIFS(Comparison_Lookup_ED,site_level_range_location,$C88,date_range_board,H$75),TEXT(SUMIFS(Comparison_Lookup_ED,site_level_range_location,$C88,date_range_board,H$75)/SUMIFS(All_Attendances,site_level_range_location,$C88,date_range_board,H$75),"0.0%")),"")</f>
        <v>1896</v>
      </c>
      <c r="I88" s="101">
        <f ca="1">IFERROR(IF(LEFT(Lookups!$N$5,6)="Number",SUMIFS(Comparison_Lookup_ED,site_level_range_location,$C88,date_range_board,I$75),TEXT(SUMIFS(Comparison_Lookup_ED,site_level_range_location,$C88,date_range_board,I$75)/SUMIFS(All_Attendances,site_level_range_location,$C88,date_range_board,I$75),"0.0%")),"")</f>
        <v>1856</v>
      </c>
      <c r="J88" s="101">
        <f ca="1">IFERROR(IF(LEFT(Lookups!$N$5,6)="Number",SUMIFS(Comparison_Lookup_ED,site_level_range_location,$C88,date_range_board,J$75),TEXT(SUMIFS(Comparison_Lookup_ED,site_level_range_location,$C88,date_range_board,J$75)/SUMIFS(All_Attendances,site_level_range_location,$C88,date_range_board,J$75),"0.0%")),"")</f>
        <v>1910</v>
      </c>
      <c r="K88" s="101">
        <f ca="1">IFERROR(IF(LEFT(Lookups!$N$5,6)="Number",SUMIFS(Comparison_Lookup_ED,site_level_range_location,$C88,date_range_board,K$75),TEXT(SUMIFS(Comparison_Lookup_ED,site_level_range_location,$C88,date_range_board,K$75)/SUMIFS(All_Attendances,site_level_range_location,$C88,date_range_board,K$75),"0.0%")),"")</f>
        <v>1974</v>
      </c>
      <c r="L88" s="101">
        <f ca="1">IFERROR(IF(LEFT(Lookups!$N$5,6)="Number",SUMIFS(Comparison_Lookup_ED,site_level_range_location,$C88,date_range_board,L$75),TEXT(SUMIFS(Comparison_Lookup_ED,site_level_range_location,$C88,date_range_board,L$75)/SUMIFS(All_Attendances,site_level_range_location,$C88,date_range_board,L$75),"0.0%")),"")</f>
        <v>1759</v>
      </c>
      <c r="M88" s="101">
        <f ca="1">IFERROR(IF(LEFT(Lookups!$N$5,6)="Number",SUMIFS(Comparison_Lookup_ED,site_level_range_location,$C88,date_range_board,M$75),TEXT(SUMIFS(Comparison_Lookup_ED,site_level_range_location,$C88,date_range_board,M$75)/SUMIFS(All_Attendances,site_level_range_location,$C88,date_range_board,M$75),"0.0%")),"")</f>
        <v>1796</v>
      </c>
      <c r="N88" s="101">
        <f ca="1">IFERROR(IF(LEFT(Lookups!$N$5,6)="Number",SUMIFS(Comparison_Lookup_ED,site_level_range_location,$C88,date_range_board,N$75),TEXT(SUMIFS(Comparison_Lookup_ED,site_level_range_location,$C88,date_range_board,N$75)/SUMIFS(All_Attendances,site_level_range_location,$C88,date_range_board,N$75),"0.0%")),"")</f>
        <v>1756</v>
      </c>
      <c r="O88" s="101">
        <f ca="1">IFERROR(IF(LEFT(Lookups!$N$5,6)="Number",SUMIFS(Comparison_Lookup_ED,site_level_range_location,$C88,date_range_board,O$75),TEXT(SUMIFS(Comparison_Lookup_ED,site_level_range_location,$C88,date_range_board,O$75)/SUMIFS(All_Attendances,site_level_range_location,$C88,date_range_board,O$75),"0.0%")),"")</f>
        <v>1740</v>
      </c>
    </row>
    <row r="89" spans="2:15">
      <c r="B89" s="60" t="s">
        <v>72</v>
      </c>
      <c r="C89" s="60" t="s">
        <v>35</v>
      </c>
      <c r="D89" s="90">
        <f ca="1">IFERROR(IF(LEFT(Lookups!$N$5,6)="Number",SUMIFS(Comparison_Lookup_ED,site_level_range_location,$C89,date_range_board,D$75),TEXT(SUMIFS(Comparison_Lookup_ED,site_level_range_location,$C89,date_range_board,D$75)/SUMIFS(All_Attendances,site_level_range_location,$C89,date_range_board,D$75),"0.0%")),"")</f>
        <v>1360</v>
      </c>
      <c r="E89" s="101">
        <f ca="1">IFERROR(IF(LEFT(Lookups!$N$5,6)="Number",SUMIFS(Comparison_Lookup_ED,site_level_range_location,$C89,date_range_board,E$75),TEXT(SUMIFS(Comparison_Lookup_ED,site_level_range_location,$C89,date_range_board,E$75)/SUMIFS(All_Attendances,site_level_range_location,$C89,date_range_board,E$75),"0.0%")),"")</f>
        <v>1364</v>
      </c>
      <c r="F89" s="101">
        <f ca="1">IFERROR(IF(LEFT(Lookups!$N$5,6)="Number",SUMIFS(Comparison_Lookup_ED,site_level_range_location,$C89,date_range_board,F$75),TEXT(SUMIFS(Comparison_Lookup_ED,site_level_range_location,$C89,date_range_board,F$75)/SUMIFS(All_Attendances,site_level_range_location,$C89,date_range_board,F$75),"0.0%")),"")</f>
        <v>1457</v>
      </c>
      <c r="G89" s="101">
        <f ca="1">IFERROR(IF(LEFT(Lookups!$N$5,6)="Number",SUMIFS(Comparison_Lookup_ED,site_level_range_location,$C89,date_range_board,G$75),TEXT(SUMIFS(Comparison_Lookup_ED,site_level_range_location,$C89,date_range_board,G$75)/SUMIFS(All_Attendances,site_level_range_location,$C89,date_range_board,G$75),"0.0%")),"")</f>
        <v>1467</v>
      </c>
      <c r="H89" s="101">
        <f ca="1">IFERROR(IF(LEFT(Lookups!$N$5,6)="Number",SUMIFS(Comparison_Lookup_ED,site_level_range_location,$C89,date_range_board,H$75),TEXT(SUMIFS(Comparison_Lookup_ED,site_level_range_location,$C89,date_range_board,H$75)/SUMIFS(All_Attendances,site_level_range_location,$C89,date_range_board,H$75),"0.0%")),"")</f>
        <v>1331</v>
      </c>
      <c r="I89" s="101">
        <f ca="1">IFERROR(IF(LEFT(Lookups!$N$5,6)="Number",SUMIFS(Comparison_Lookup_ED,site_level_range_location,$C89,date_range_board,I$75),TEXT(SUMIFS(Comparison_Lookup_ED,site_level_range_location,$C89,date_range_board,I$75)/SUMIFS(All_Attendances,site_level_range_location,$C89,date_range_board,I$75),"0.0%")),"")</f>
        <v>1438</v>
      </c>
      <c r="J89" s="101">
        <f ca="1">IFERROR(IF(LEFT(Lookups!$N$5,6)="Number",SUMIFS(Comparison_Lookup_ED,site_level_range_location,$C89,date_range_board,J$75),TEXT(SUMIFS(Comparison_Lookup_ED,site_level_range_location,$C89,date_range_board,J$75)/SUMIFS(All_Attendances,site_level_range_location,$C89,date_range_board,J$75),"0.0%")),"")</f>
        <v>1512</v>
      </c>
      <c r="K89" s="101">
        <f ca="1">IFERROR(IF(LEFT(Lookups!$N$5,6)="Number",SUMIFS(Comparison_Lookup_ED,site_level_range_location,$C89,date_range_board,K$75),TEXT(SUMIFS(Comparison_Lookup_ED,site_level_range_location,$C89,date_range_board,K$75)/SUMIFS(All_Attendances,site_level_range_location,$C89,date_range_board,K$75),"0.0%")),"")</f>
        <v>1460</v>
      </c>
      <c r="L89" s="101">
        <f ca="1">IFERROR(IF(LEFT(Lookups!$N$5,6)="Number",SUMIFS(Comparison_Lookup_ED,site_level_range_location,$C89,date_range_board,L$75),TEXT(SUMIFS(Comparison_Lookup_ED,site_level_range_location,$C89,date_range_board,L$75)/SUMIFS(All_Attendances,site_level_range_location,$C89,date_range_board,L$75),"0.0%")),"")</f>
        <v>1370</v>
      </c>
      <c r="M89" s="101">
        <f ca="1">IFERROR(IF(LEFT(Lookups!$N$5,6)="Number",SUMIFS(Comparison_Lookup_ED,site_level_range_location,$C89,date_range_board,M$75),TEXT(SUMIFS(Comparison_Lookup_ED,site_level_range_location,$C89,date_range_board,M$75)/SUMIFS(All_Attendances,site_level_range_location,$C89,date_range_board,M$75),"0.0%")),"")</f>
        <v>1411</v>
      </c>
      <c r="N89" s="101">
        <f ca="1">IFERROR(IF(LEFT(Lookups!$N$5,6)="Number",SUMIFS(Comparison_Lookup_ED,site_level_range_location,$C89,date_range_board,N$75),TEXT(SUMIFS(Comparison_Lookup_ED,site_level_range_location,$C89,date_range_board,N$75)/SUMIFS(All_Attendances,site_level_range_location,$C89,date_range_board,N$75),"0.0%")),"")</f>
        <v>1297</v>
      </c>
      <c r="O89" s="101">
        <f ca="1">IFERROR(IF(LEFT(Lookups!$N$5,6)="Number",SUMIFS(Comparison_Lookup_ED,site_level_range_location,$C89,date_range_board,O$75),TEXT(SUMIFS(Comparison_Lookup_ED,site_level_range_location,$C89,date_range_board,O$75)/SUMIFS(All_Attendances,site_level_range_location,$C89,date_range_board,O$75),"0.0%")),"")</f>
        <v>1275</v>
      </c>
    </row>
    <row r="90" spans="2:15">
      <c r="B90" s="60" t="s">
        <v>72</v>
      </c>
      <c r="C90" s="60" t="s">
        <v>219</v>
      </c>
      <c r="D90" s="90">
        <f ca="1">IFERROR(IF(LEFT(Lookups!$N$5,6)="Number",SUMIFS(Comparison_Lookup_ED,site_level_range_location,$C90,date_range_board,D$75),TEXT(SUMIFS(Comparison_Lookup_ED,site_level_range_location,$C90,date_range_board,D$75)/SUMIFS(All_Attendances,site_level_range_location,$C90,date_range_board,D$75),"0.0%")),"")</f>
        <v>1139</v>
      </c>
      <c r="E90" s="101">
        <f ca="1">IFERROR(IF(LEFT(Lookups!$N$5,6)="Number",SUMIFS(Comparison_Lookup_ED,site_level_range_location,$C90,date_range_board,E$75),TEXT(SUMIFS(Comparison_Lookup_ED,site_level_range_location,$C90,date_range_board,E$75)/SUMIFS(All_Attendances,site_level_range_location,$C90,date_range_board,E$75),"0.0%")),"")</f>
        <v>1139</v>
      </c>
      <c r="F90" s="101">
        <f ca="1">IFERROR(IF(LEFT(Lookups!$N$5,6)="Number",SUMIFS(Comparison_Lookup_ED,site_level_range_location,$C90,date_range_board,F$75),TEXT(SUMIFS(Comparison_Lookup_ED,site_level_range_location,$C90,date_range_board,F$75)/SUMIFS(All_Attendances,site_level_range_location,$C90,date_range_board,F$75),"0.0%")),"")</f>
        <v>1184</v>
      </c>
      <c r="G90" s="101">
        <f ca="1">IFERROR(IF(LEFT(Lookups!$N$5,6)="Number",SUMIFS(Comparison_Lookup_ED,site_level_range_location,$C90,date_range_board,G$75),TEXT(SUMIFS(Comparison_Lookup_ED,site_level_range_location,$C90,date_range_board,G$75)/SUMIFS(All_Attendances,site_level_range_location,$C90,date_range_board,G$75),"0.0%")),"")</f>
        <v>1163</v>
      </c>
      <c r="H90" s="101">
        <f ca="1">IFERROR(IF(LEFT(Lookups!$N$5,6)="Number",SUMIFS(Comparison_Lookup_ED,site_level_range_location,$C90,date_range_board,H$75),TEXT(SUMIFS(Comparison_Lookup_ED,site_level_range_location,$C90,date_range_board,H$75)/SUMIFS(All_Attendances,site_level_range_location,$C90,date_range_board,H$75),"0.0%")),"")</f>
        <v>1081</v>
      </c>
      <c r="I90" s="101">
        <f ca="1">IFERROR(IF(LEFT(Lookups!$N$5,6)="Number",SUMIFS(Comparison_Lookup_ED,site_level_range_location,$C90,date_range_board,I$75),TEXT(SUMIFS(Comparison_Lookup_ED,site_level_range_location,$C90,date_range_board,I$75)/SUMIFS(All_Attendances,site_level_range_location,$C90,date_range_board,I$75),"0.0%")),"")</f>
        <v>1108</v>
      </c>
      <c r="J90" s="101">
        <f ca="1">IFERROR(IF(LEFT(Lookups!$N$5,6)="Number",SUMIFS(Comparison_Lookup_ED,site_level_range_location,$C90,date_range_board,J$75),TEXT(SUMIFS(Comparison_Lookup_ED,site_level_range_location,$C90,date_range_board,J$75)/SUMIFS(All_Attendances,site_level_range_location,$C90,date_range_board,J$75),"0.0%")),"")</f>
        <v>1202</v>
      </c>
      <c r="K90" s="101">
        <f ca="1">IFERROR(IF(LEFT(Lookups!$N$5,6)="Number",SUMIFS(Comparison_Lookup_ED,site_level_range_location,$C90,date_range_board,K$75),TEXT(SUMIFS(Comparison_Lookup_ED,site_level_range_location,$C90,date_range_board,K$75)/SUMIFS(All_Attendances,site_level_range_location,$C90,date_range_board,K$75),"0.0%")),"")</f>
        <v>1185</v>
      </c>
      <c r="L90" s="101">
        <f ca="1">IFERROR(IF(LEFT(Lookups!$N$5,6)="Number",SUMIFS(Comparison_Lookup_ED,site_level_range_location,$C90,date_range_board,L$75),TEXT(SUMIFS(Comparison_Lookup_ED,site_level_range_location,$C90,date_range_board,L$75)/SUMIFS(All_Attendances,site_level_range_location,$C90,date_range_board,L$75),"0.0%")),"")</f>
        <v>959</v>
      </c>
      <c r="M90" s="101">
        <f ca="1">IFERROR(IF(LEFT(Lookups!$N$5,6)="Number",SUMIFS(Comparison_Lookup_ED,site_level_range_location,$C90,date_range_board,M$75),TEXT(SUMIFS(Comparison_Lookup_ED,site_level_range_location,$C90,date_range_board,M$75)/SUMIFS(All_Attendances,site_level_range_location,$C90,date_range_board,M$75),"0.0%")),"")</f>
        <v>1004</v>
      </c>
      <c r="N90" s="101">
        <f ca="1">IFERROR(IF(LEFT(Lookups!$N$5,6)="Number",SUMIFS(Comparison_Lookup_ED,site_level_range_location,$C90,date_range_board,N$75),TEXT(SUMIFS(Comparison_Lookup_ED,site_level_range_location,$C90,date_range_board,N$75)/SUMIFS(All_Attendances,site_level_range_location,$C90,date_range_board,N$75),"0.0%")),"")</f>
        <v>845</v>
      </c>
      <c r="O90" s="101">
        <f ca="1">IFERROR(IF(LEFT(Lookups!$N$5,6)="Number",SUMIFS(Comparison_Lookup_ED,site_level_range_location,$C90,date_range_board,O$75),TEXT(SUMIFS(Comparison_Lookup_ED,site_level_range_location,$C90,date_range_board,O$75)/SUMIFS(All_Attendances,site_level_range_location,$C90,date_range_board,O$75),"0.0%")),"")</f>
        <v>823</v>
      </c>
    </row>
    <row r="91" spans="2:15">
      <c r="B91" s="60" t="s">
        <v>129</v>
      </c>
      <c r="C91" s="60" t="s">
        <v>42</v>
      </c>
      <c r="D91" s="90">
        <f ca="1">IFERROR(IF(LEFT(Lookups!$N$5,6)="Number",SUMIFS(Comparison_Lookup_ED,site_level_range_location,$C91,date_range_board,D$75),TEXT(SUMIFS(Comparison_Lookup_ED,site_level_range_location,$C91,date_range_board,D$75)/SUMIFS(All_Attendances,site_level_range_location,$C91,date_range_board,D$75),"0.0%")),"")</f>
        <v>162</v>
      </c>
      <c r="E91" s="101">
        <f ca="1">IFERROR(IF(LEFT(Lookups!$N$5,6)="Number",SUMIFS(Comparison_Lookup_ED,site_level_range_location,$C91,date_range_board,E$75),TEXT(SUMIFS(Comparison_Lookup_ED,site_level_range_location,$C91,date_range_board,E$75)/SUMIFS(All_Attendances,site_level_range_location,$C91,date_range_board,E$75),"0.0%")),"")</f>
        <v>193</v>
      </c>
      <c r="F91" s="101">
        <f ca="1">IFERROR(IF(LEFT(Lookups!$N$5,6)="Number",SUMIFS(Comparison_Lookup_ED,site_level_range_location,$C91,date_range_board,F$75),TEXT(SUMIFS(Comparison_Lookup_ED,site_level_range_location,$C91,date_range_board,F$75)/SUMIFS(All_Attendances,site_level_range_location,$C91,date_range_board,F$75),"0.0%")),"")</f>
        <v>185</v>
      </c>
      <c r="G91" s="101">
        <f ca="1">IFERROR(IF(LEFT(Lookups!$N$5,6)="Number",SUMIFS(Comparison_Lookup_ED,site_level_range_location,$C91,date_range_board,G$75),TEXT(SUMIFS(Comparison_Lookup_ED,site_level_range_location,$C91,date_range_board,G$75)/SUMIFS(All_Attendances,site_level_range_location,$C91,date_range_board,G$75),"0.0%")),"")</f>
        <v>212</v>
      </c>
      <c r="H91" s="101">
        <f ca="1">IFERROR(IF(LEFT(Lookups!$N$5,6)="Number",SUMIFS(Comparison_Lookup_ED,site_level_range_location,$C91,date_range_board,H$75),TEXT(SUMIFS(Comparison_Lookup_ED,site_level_range_location,$C91,date_range_board,H$75)/SUMIFS(All_Attendances,site_level_range_location,$C91,date_range_board,H$75),"0.0%")),"")</f>
        <v>193</v>
      </c>
      <c r="I91" s="101">
        <f ca="1">IFERROR(IF(LEFT(Lookups!$N$5,6)="Number",SUMIFS(Comparison_Lookup_ED,site_level_range_location,$C91,date_range_board,I$75),TEXT(SUMIFS(Comparison_Lookup_ED,site_level_range_location,$C91,date_range_board,I$75)/SUMIFS(All_Attendances,site_level_range_location,$C91,date_range_board,I$75),"0.0%")),"")</f>
        <v>238</v>
      </c>
      <c r="J91" s="101">
        <f ca="1">IFERROR(IF(LEFT(Lookups!$N$5,6)="Number",SUMIFS(Comparison_Lookup_ED,site_level_range_location,$C91,date_range_board,J$75),TEXT(SUMIFS(Comparison_Lookup_ED,site_level_range_location,$C91,date_range_board,J$75)/SUMIFS(All_Attendances,site_level_range_location,$C91,date_range_board,J$75),"0.0%")),"")</f>
        <v>261</v>
      </c>
      <c r="K91" s="101">
        <f ca="1">IFERROR(IF(LEFT(Lookups!$N$5,6)="Number",SUMIFS(Comparison_Lookup_ED,site_level_range_location,$C91,date_range_board,K$75),TEXT(SUMIFS(Comparison_Lookup_ED,site_level_range_location,$C91,date_range_board,K$75)/SUMIFS(All_Attendances,site_level_range_location,$C91,date_range_board,K$75),"0.0%")),"")</f>
        <v>256</v>
      </c>
      <c r="L91" s="101">
        <f ca="1">IFERROR(IF(LEFT(Lookups!$N$5,6)="Number",SUMIFS(Comparison_Lookup_ED,site_level_range_location,$C91,date_range_board,L$75),TEXT(SUMIFS(Comparison_Lookup_ED,site_level_range_location,$C91,date_range_board,L$75)/SUMIFS(All_Attendances,site_level_range_location,$C91,date_range_board,L$75),"0.0%")),"")</f>
        <v>210</v>
      </c>
      <c r="M91" s="101">
        <f ca="1">IFERROR(IF(LEFT(Lookups!$N$5,6)="Number",SUMIFS(Comparison_Lookup_ED,site_level_range_location,$C91,date_range_board,M$75),TEXT(SUMIFS(Comparison_Lookup_ED,site_level_range_location,$C91,date_range_board,M$75)/SUMIFS(All_Attendances,site_level_range_location,$C91,date_range_board,M$75),"0.0%")),"")</f>
        <v>208</v>
      </c>
      <c r="N91" s="101">
        <f ca="1">IFERROR(IF(LEFT(Lookups!$N$5,6)="Number",SUMIFS(Comparison_Lookup_ED,site_level_range_location,$C91,date_range_board,N$75),TEXT(SUMIFS(Comparison_Lookup_ED,site_level_range_location,$C91,date_range_board,N$75)/SUMIFS(All_Attendances,site_level_range_location,$C91,date_range_board,N$75),"0.0%")),"")</f>
        <v>189</v>
      </c>
      <c r="O91" s="101">
        <f ca="1">IFERROR(IF(LEFT(Lookups!$N$5,6)="Number",SUMIFS(Comparison_Lookup_ED,site_level_range_location,$C91,date_range_board,O$75),TEXT(SUMIFS(Comparison_Lookup_ED,site_level_range_location,$C91,date_range_board,O$75)/SUMIFS(All_Attendances,site_level_range_location,$C91,date_range_board,O$75),"0.0%")),"")</f>
        <v>188</v>
      </c>
    </row>
    <row r="92" spans="2:15">
      <c r="B92" s="60" t="s">
        <v>129</v>
      </c>
      <c r="C92" s="60" t="s">
        <v>43</v>
      </c>
      <c r="D92" s="90">
        <f ca="1">IFERROR(IF(LEFT(Lookups!$N$5,6)="Number",SUMIFS(Comparison_Lookup_ED,site_level_range_location,$C92,date_range_board,D$75),TEXT(SUMIFS(Comparison_Lookup_ED,site_level_range_location,$C92,date_range_board,D$75)/SUMIFS(All_Attendances,site_level_range_location,$C92,date_range_board,D$75),"0.0%")),"")</f>
        <v>142</v>
      </c>
      <c r="E92" s="101">
        <f ca="1">IFERROR(IF(LEFT(Lookups!$N$5,6)="Number",SUMIFS(Comparison_Lookup_ED,site_level_range_location,$C92,date_range_board,E$75),TEXT(SUMIFS(Comparison_Lookup_ED,site_level_range_location,$C92,date_range_board,E$75)/SUMIFS(All_Attendances,site_level_range_location,$C92,date_range_board,E$75),"0.0%")),"")</f>
        <v>143</v>
      </c>
      <c r="F92" s="101">
        <f ca="1">IFERROR(IF(LEFT(Lookups!$N$5,6)="Number",SUMIFS(Comparison_Lookup_ED,site_level_range_location,$C92,date_range_board,F$75),TEXT(SUMIFS(Comparison_Lookup_ED,site_level_range_location,$C92,date_range_board,F$75)/SUMIFS(All_Attendances,site_level_range_location,$C92,date_range_board,F$75),"0.0%")),"")</f>
        <v>130</v>
      </c>
      <c r="G92" s="101">
        <f ca="1">IFERROR(IF(LEFT(Lookups!$N$5,6)="Number",SUMIFS(Comparison_Lookup_ED,site_level_range_location,$C92,date_range_board,G$75),TEXT(SUMIFS(Comparison_Lookup_ED,site_level_range_location,$C92,date_range_board,G$75)/SUMIFS(All_Attendances,site_level_range_location,$C92,date_range_board,G$75),"0.0%")),"")</f>
        <v>152</v>
      </c>
      <c r="H92" s="101">
        <f ca="1">IFERROR(IF(LEFT(Lookups!$N$5,6)="Number",SUMIFS(Comparison_Lookup_ED,site_level_range_location,$C92,date_range_board,H$75),TEXT(SUMIFS(Comparison_Lookup_ED,site_level_range_location,$C92,date_range_board,H$75)/SUMIFS(All_Attendances,site_level_range_location,$C92,date_range_board,H$75),"0.0%")),"")</f>
        <v>125</v>
      </c>
      <c r="I92" s="101">
        <f ca="1">IFERROR(IF(LEFT(Lookups!$N$5,6)="Number",SUMIFS(Comparison_Lookup_ED,site_level_range_location,$C92,date_range_board,I$75),TEXT(SUMIFS(Comparison_Lookup_ED,site_level_range_location,$C92,date_range_board,I$75)/SUMIFS(All_Attendances,site_level_range_location,$C92,date_range_board,I$75),"0.0%")),"")</f>
        <v>140</v>
      </c>
      <c r="J92" s="101">
        <f ca="1">IFERROR(IF(LEFT(Lookups!$N$5,6)="Number",SUMIFS(Comparison_Lookup_ED,site_level_range_location,$C92,date_range_board,J$75),TEXT(SUMIFS(Comparison_Lookup_ED,site_level_range_location,$C92,date_range_board,J$75)/SUMIFS(All_Attendances,site_level_range_location,$C92,date_range_board,J$75),"0.0%")),"")</f>
        <v>142</v>
      </c>
      <c r="K92" s="101">
        <f ca="1">IFERROR(IF(LEFT(Lookups!$N$5,6)="Number",SUMIFS(Comparison_Lookup_ED,site_level_range_location,$C92,date_range_board,K$75),TEXT(SUMIFS(Comparison_Lookup_ED,site_level_range_location,$C92,date_range_board,K$75)/SUMIFS(All_Attendances,site_level_range_location,$C92,date_range_board,K$75),"0.0%")),"")</f>
        <v>151</v>
      </c>
      <c r="L92" s="101">
        <f ca="1">IFERROR(IF(LEFT(Lookups!$N$5,6)="Number",SUMIFS(Comparison_Lookup_ED,site_level_range_location,$C92,date_range_board,L$75),TEXT(SUMIFS(Comparison_Lookup_ED,site_level_range_location,$C92,date_range_board,L$75)/SUMIFS(All_Attendances,site_level_range_location,$C92,date_range_board,L$75),"0.0%")),"")</f>
        <v>125</v>
      </c>
      <c r="M92" s="101">
        <f ca="1">IFERROR(IF(LEFT(Lookups!$N$5,6)="Number",SUMIFS(Comparison_Lookup_ED,site_level_range_location,$C92,date_range_board,M$75),TEXT(SUMIFS(Comparison_Lookup_ED,site_level_range_location,$C92,date_range_board,M$75)/SUMIFS(All_Attendances,site_level_range_location,$C92,date_range_board,M$75),"0.0%")),"")</f>
        <v>155</v>
      </c>
      <c r="N92" s="101">
        <f ca="1">IFERROR(IF(LEFT(Lookups!$N$5,6)="Number",SUMIFS(Comparison_Lookup_ED,site_level_range_location,$C92,date_range_board,N$75),TEXT(SUMIFS(Comparison_Lookup_ED,site_level_range_location,$C92,date_range_board,N$75)/SUMIFS(All_Attendances,site_level_range_location,$C92,date_range_board,N$75),"0.0%")),"")</f>
        <v>156</v>
      </c>
      <c r="O92" s="101">
        <f ca="1">IFERROR(IF(LEFT(Lookups!$N$5,6)="Number",SUMIFS(Comparison_Lookup_ED,site_level_range_location,$C92,date_range_board,O$75),TEXT(SUMIFS(Comparison_Lookup_ED,site_level_range_location,$C92,date_range_board,O$75)/SUMIFS(All_Attendances,site_level_range_location,$C92,date_range_board,O$75),"0.0%")),"")</f>
        <v>155</v>
      </c>
    </row>
    <row r="93" spans="2:15">
      <c r="B93" s="60" t="s">
        <v>129</v>
      </c>
      <c r="C93" s="60" t="s">
        <v>44</v>
      </c>
      <c r="D93" s="90">
        <f ca="1">IFERROR(IF(LEFT(Lookups!$N$5,6)="Number",SUMIFS(Comparison_Lookup_ED,site_level_range_location,$C93,date_range_board,D$75),TEXT(SUMIFS(Comparison_Lookup_ED,site_level_range_location,$C93,date_range_board,D$75)/SUMIFS(All_Attendances,site_level_range_location,$C93,date_range_board,D$75),"0.0%")),"")</f>
        <v>144</v>
      </c>
      <c r="E93" s="101">
        <f ca="1">IFERROR(IF(LEFT(Lookups!$N$5,6)="Number",SUMIFS(Comparison_Lookup_ED,site_level_range_location,$C93,date_range_board,E$75),TEXT(SUMIFS(Comparison_Lookup_ED,site_level_range_location,$C93,date_range_board,E$75)/SUMIFS(All_Attendances,site_level_range_location,$C93,date_range_board,E$75),"0.0%")),"")</f>
        <v>138</v>
      </c>
      <c r="F93" s="101">
        <f ca="1">IFERROR(IF(LEFT(Lookups!$N$5,6)="Number",SUMIFS(Comparison_Lookup_ED,site_level_range_location,$C93,date_range_board,F$75),TEXT(SUMIFS(Comparison_Lookup_ED,site_level_range_location,$C93,date_range_board,F$75)/SUMIFS(All_Attendances,site_level_range_location,$C93,date_range_board,F$75),"0.0%")),"")</f>
        <v>169</v>
      </c>
      <c r="G93" s="101">
        <f ca="1">IFERROR(IF(LEFT(Lookups!$N$5,6)="Number",SUMIFS(Comparison_Lookup_ED,site_level_range_location,$C93,date_range_board,G$75),TEXT(SUMIFS(Comparison_Lookup_ED,site_level_range_location,$C93,date_range_board,G$75)/SUMIFS(All_Attendances,site_level_range_location,$C93,date_range_board,G$75),"0.0%")),"")</f>
        <v>163</v>
      </c>
      <c r="H93" s="101">
        <f ca="1">IFERROR(IF(LEFT(Lookups!$N$5,6)="Number",SUMIFS(Comparison_Lookup_ED,site_level_range_location,$C93,date_range_board,H$75),TEXT(SUMIFS(Comparison_Lookup_ED,site_level_range_location,$C93,date_range_board,H$75)/SUMIFS(All_Attendances,site_level_range_location,$C93,date_range_board,H$75),"0.0%")),"")</f>
        <v>159</v>
      </c>
      <c r="I93" s="101">
        <f ca="1">IFERROR(IF(LEFT(Lookups!$N$5,6)="Number",SUMIFS(Comparison_Lookup_ED,site_level_range_location,$C93,date_range_board,I$75),TEXT(SUMIFS(Comparison_Lookup_ED,site_level_range_location,$C93,date_range_board,I$75)/SUMIFS(All_Attendances,site_level_range_location,$C93,date_range_board,I$75),"0.0%")),"")</f>
        <v>199</v>
      </c>
      <c r="J93" s="101">
        <f ca="1">IFERROR(IF(LEFT(Lookups!$N$5,6)="Number",SUMIFS(Comparison_Lookup_ED,site_level_range_location,$C93,date_range_board,J$75),TEXT(SUMIFS(Comparison_Lookup_ED,site_level_range_location,$C93,date_range_board,J$75)/SUMIFS(All_Attendances,site_level_range_location,$C93,date_range_board,J$75),"0.0%")),"")</f>
        <v>177</v>
      </c>
      <c r="K93" s="101">
        <f ca="1">IFERROR(IF(LEFT(Lookups!$N$5,6)="Number",SUMIFS(Comparison_Lookup_ED,site_level_range_location,$C93,date_range_board,K$75),TEXT(SUMIFS(Comparison_Lookup_ED,site_level_range_location,$C93,date_range_board,K$75)/SUMIFS(All_Attendances,site_level_range_location,$C93,date_range_board,K$75),"0.0%")),"")</f>
        <v>206</v>
      </c>
      <c r="L93" s="101">
        <f ca="1">IFERROR(IF(LEFT(Lookups!$N$5,6)="Number",SUMIFS(Comparison_Lookup_ED,site_level_range_location,$C93,date_range_board,L$75),TEXT(SUMIFS(Comparison_Lookup_ED,site_level_range_location,$C93,date_range_board,L$75)/SUMIFS(All_Attendances,site_level_range_location,$C93,date_range_board,L$75),"0.0%")),"")</f>
        <v>169</v>
      </c>
      <c r="M93" s="101">
        <f ca="1">IFERROR(IF(LEFT(Lookups!$N$5,6)="Number",SUMIFS(Comparison_Lookup_ED,site_level_range_location,$C93,date_range_board,M$75),TEXT(SUMIFS(Comparison_Lookup_ED,site_level_range_location,$C93,date_range_board,M$75)/SUMIFS(All_Attendances,site_level_range_location,$C93,date_range_board,M$75),"0.0%")),"")</f>
        <v>167</v>
      </c>
      <c r="N93" s="101">
        <f ca="1">IFERROR(IF(LEFT(Lookups!$N$5,6)="Number",SUMIFS(Comparison_Lookup_ED,site_level_range_location,$C93,date_range_board,N$75),TEXT(SUMIFS(Comparison_Lookup_ED,site_level_range_location,$C93,date_range_board,N$75)/SUMIFS(All_Attendances,site_level_range_location,$C93,date_range_board,N$75),"0.0%")),"")</f>
        <v>164</v>
      </c>
      <c r="O93" s="101">
        <f ca="1">IFERROR(IF(LEFT(Lookups!$N$5,6)="Number",SUMIFS(Comparison_Lookup_ED,site_level_range_location,$C93,date_range_board,O$75),TEXT(SUMIFS(Comparison_Lookup_ED,site_level_range_location,$C93,date_range_board,O$75)/SUMIFS(All_Attendances,site_level_range_location,$C93,date_range_board,O$75),"0.0%")),"")</f>
        <v>150</v>
      </c>
    </row>
    <row r="94" spans="2:15">
      <c r="B94" s="60" t="s">
        <v>129</v>
      </c>
      <c r="C94" s="60" t="s">
        <v>45</v>
      </c>
      <c r="D94" s="90">
        <f ca="1">IFERROR(IF(LEFT(Lookups!$N$5,6)="Number",SUMIFS(Comparison_Lookup_ED,site_level_range_location,$C94,date_range_board,D$75),TEXT(SUMIFS(Comparison_Lookup_ED,site_level_range_location,$C94,date_range_board,D$75)/SUMIFS(All_Attendances,site_level_range_location,$C94,date_range_board,D$75),"0.0%")),"")</f>
        <v>662</v>
      </c>
      <c r="E94" s="101">
        <f ca="1">IFERROR(IF(LEFT(Lookups!$N$5,6)="Number",SUMIFS(Comparison_Lookup_ED,site_level_range_location,$C94,date_range_board,E$75),TEXT(SUMIFS(Comparison_Lookup_ED,site_level_range_location,$C94,date_range_board,E$75)/SUMIFS(All_Attendances,site_level_range_location,$C94,date_range_board,E$75),"0.0%")),"")</f>
        <v>612</v>
      </c>
      <c r="F94" s="101">
        <f ca="1">IFERROR(IF(LEFT(Lookups!$N$5,6)="Number",SUMIFS(Comparison_Lookup_ED,site_level_range_location,$C94,date_range_board,F$75),TEXT(SUMIFS(Comparison_Lookup_ED,site_level_range_location,$C94,date_range_board,F$75)/SUMIFS(All_Attendances,site_level_range_location,$C94,date_range_board,F$75),"0.0%")),"")</f>
        <v>712</v>
      </c>
      <c r="G94" s="101">
        <f ca="1">IFERROR(IF(LEFT(Lookups!$N$5,6)="Number",SUMIFS(Comparison_Lookup_ED,site_level_range_location,$C94,date_range_board,G$75),TEXT(SUMIFS(Comparison_Lookup_ED,site_level_range_location,$C94,date_range_board,G$75)/SUMIFS(All_Attendances,site_level_range_location,$C94,date_range_board,G$75),"0.0%")),"")</f>
        <v>680</v>
      </c>
      <c r="H94" s="101">
        <f ca="1">IFERROR(IF(LEFT(Lookups!$N$5,6)="Number",SUMIFS(Comparison_Lookup_ED,site_level_range_location,$C94,date_range_board,H$75),TEXT(SUMIFS(Comparison_Lookup_ED,site_level_range_location,$C94,date_range_board,H$75)/SUMIFS(All_Attendances,site_level_range_location,$C94,date_range_board,H$75),"0.0%")),"")</f>
        <v>615</v>
      </c>
      <c r="I94" s="101">
        <f ca="1">IFERROR(IF(LEFT(Lookups!$N$5,6)="Number",SUMIFS(Comparison_Lookup_ED,site_level_range_location,$C94,date_range_board,I$75),TEXT(SUMIFS(Comparison_Lookup_ED,site_level_range_location,$C94,date_range_board,I$75)/SUMIFS(All_Attendances,site_level_range_location,$C94,date_range_board,I$75),"0.0%")),"")</f>
        <v>718</v>
      </c>
      <c r="J94" s="101">
        <f ca="1">IFERROR(IF(LEFT(Lookups!$N$5,6)="Number",SUMIFS(Comparison_Lookup_ED,site_level_range_location,$C94,date_range_board,J$75),TEXT(SUMIFS(Comparison_Lookup_ED,site_level_range_location,$C94,date_range_board,J$75)/SUMIFS(All_Attendances,site_level_range_location,$C94,date_range_board,J$75),"0.0%")),"")</f>
        <v>699</v>
      </c>
      <c r="K94" s="101">
        <f ca="1">IFERROR(IF(LEFT(Lookups!$N$5,6)="Number",SUMIFS(Comparison_Lookup_ED,site_level_range_location,$C94,date_range_board,K$75),TEXT(SUMIFS(Comparison_Lookup_ED,site_level_range_location,$C94,date_range_board,K$75)/SUMIFS(All_Attendances,site_level_range_location,$C94,date_range_board,K$75),"0.0%")),"")</f>
        <v>659</v>
      </c>
      <c r="L94" s="101">
        <f ca="1">IFERROR(IF(LEFT(Lookups!$N$5,6)="Number",SUMIFS(Comparison_Lookup_ED,site_level_range_location,$C94,date_range_board,L$75),TEXT(SUMIFS(Comparison_Lookup_ED,site_level_range_location,$C94,date_range_board,L$75)/SUMIFS(All_Attendances,site_level_range_location,$C94,date_range_board,L$75),"0.0%")),"")</f>
        <v>652</v>
      </c>
      <c r="M94" s="101">
        <f ca="1">IFERROR(IF(LEFT(Lookups!$N$5,6)="Number",SUMIFS(Comparison_Lookup_ED,site_level_range_location,$C94,date_range_board,M$75),TEXT(SUMIFS(Comparison_Lookup_ED,site_level_range_location,$C94,date_range_board,M$75)/SUMIFS(All_Attendances,site_level_range_location,$C94,date_range_board,M$75),"0.0%")),"")</f>
        <v>655</v>
      </c>
      <c r="N94" s="101">
        <f ca="1">IFERROR(IF(LEFT(Lookups!$N$5,6)="Number",SUMIFS(Comparison_Lookup_ED,site_level_range_location,$C94,date_range_board,N$75),TEXT(SUMIFS(Comparison_Lookup_ED,site_level_range_location,$C94,date_range_board,N$75)/SUMIFS(All_Attendances,site_level_range_location,$C94,date_range_board,N$75),"0.0%")),"")</f>
        <v>678</v>
      </c>
      <c r="O94" s="101">
        <f ca="1">IFERROR(IF(LEFT(Lookups!$N$5,6)="Number",SUMIFS(Comparison_Lookup_ED,site_level_range_location,$C94,date_range_board,O$75),TEXT(SUMIFS(Comparison_Lookup_ED,site_level_range_location,$C94,date_range_board,O$75)/SUMIFS(All_Attendances,site_level_range_location,$C94,date_range_board,O$75),"0.0%")),"")</f>
        <v>642</v>
      </c>
    </row>
    <row r="95" spans="2:15">
      <c r="B95" s="60" t="s">
        <v>73</v>
      </c>
      <c r="C95" s="60" t="s">
        <v>46</v>
      </c>
      <c r="D95" s="90">
        <f ca="1">IFERROR(IF(LEFT(Lookups!$N$5,6)="Number",SUMIFS(Comparison_Lookup_ED,site_level_range_location,$C95,date_range_board,D$75),TEXT(SUMIFS(Comparison_Lookup_ED,site_level_range_location,$C95,date_range_board,D$75)/SUMIFS(All_Attendances,site_level_range_location,$C95,date_range_board,D$75),"0.0%")),"")</f>
        <v>1394</v>
      </c>
      <c r="E95" s="101">
        <f ca="1">IFERROR(IF(LEFT(Lookups!$N$5,6)="Number",SUMIFS(Comparison_Lookup_ED,site_level_range_location,$C95,date_range_board,E$75),TEXT(SUMIFS(Comparison_Lookup_ED,site_level_range_location,$C95,date_range_board,E$75)/SUMIFS(All_Attendances,site_level_range_location,$C95,date_range_board,E$75),"0.0%")),"")</f>
        <v>1252</v>
      </c>
      <c r="F95" s="101">
        <f ca="1">IFERROR(IF(LEFT(Lookups!$N$5,6)="Number",SUMIFS(Comparison_Lookup_ED,site_level_range_location,$C95,date_range_board,F$75),TEXT(SUMIFS(Comparison_Lookup_ED,site_level_range_location,$C95,date_range_board,F$75)/SUMIFS(All_Attendances,site_level_range_location,$C95,date_range_board,F$75),"0.0%")),"")</f>
        <v>1262</v>
      </c>
      <c r="G95" s="101">
        <f ca="1">IFERROR(IF(LEFT(Lookups!$N$5,6)="Number",SUMIFS(Comparison_Lookup_ED,site_level_range_location,$C95,date_range_board,G$75),TEXT(SUMIFS(Comparison_Lookup_ED,site_level_range_location,$C95,date_range_board,G$75)/SUMIFS(All_Attendances,site_level_range_location,$C95,date_range_board,G$75),"0.0%")),"")</f>
        <v>1375</v>
      </c>
      <c r="H95" s="101">
        <f ca="1">IFERROR(IF(LEFT(Lookups!$N$5,6)="Number",SUMIFS(Comparison_Lookup_ED,site_level_range_location,$C95,date_range_board,H$75),TEXT(SUMIFS(Comparison_Lookup_ED,site_level_range_location,$C95,date_range_board,H$75)/SUMIFS(All_Attendances,site_level_range_location,$C95,date_range_board,H$75),"0.0%")),"")</f>
        <v>1249</v>
      </c>
      <c r="I95" s="101">
        <f ca="1">IFERROR(IF(LEFT(Lookups!$N$5,6)="Number",SUMIFS(Comparison_Lookup_ED,site_level_range_location,$C95,date_range_board,I$75),TEXT(SUMIFS(Comparison_Lookup_ED,site_level_range_location,$C95,date_range_board,I$75)/SUMIFS(All_Attendances,site_level_range_location,$C95,date_range_board,I$75),"0.0%")),"")</f>
        <v>1291</v>
      </c>
      <c r="J95" s="101">
        <f ca="1">IFERROR(IF(LEFT(Lookups!$N$5,6)="Number",SUMIFS(Comparison_Lookup_ED,site_level_range_location,$C95,date_range_board,J$75),TEXT(SUMIFS(Comparison_Lookup_ED,site_level_range_location,$C95,date_range_board,J$75)/SUMIFS(All_Attendances,site_level_range_location,$C95,date_range_board,J$75),"0.0%")),"")</f>
        <v>1324</v>
      </c>
      <c r="K95" s="101">
        <f ca="1">IFERROR(IF(LEFT(Lookups!$N$5,6)="Number",SUMIFS(Comparison_Lookup_ED,site_level_range_location,$C95,date_range_board,K$75),TEXT(SUMIFS(Comparison_Lookup_ED,site_level_range_location,$C95,date_range_board,K$75)/SUMIFS(All_Attendances,site_level_range_location,$C95,date_range_board,K$75),"0.0%")),"")</f>
        <v>1321</v>
      </c>
      <c r="L95" s="101">
        <f ca="1">IFERROR(IF(LEFT(Lookups!$N$5,6)="Number",SUMIFS(Comparison_Lookup_ED,site_level_range_location,$C95,date_range_board,L$75),TEXT(SUMIFS(Comparison_Lookup_ED,site_level_range_location,$C95,date_range_board,L$75)/SUMIFS(All_Attendances,site_level_range_location,$C95,date_range_board,L$75),"0.0%")),"")</f>
        <v>1246</v>
      </c>
      <c r="M95" s="101">
        <f ca="1">IFERROR(IF(LEFT(Lookups!$N$5,6)="Number",SUMIFS(Comparison_Lookup_ED,site_level_range_location,$C95,date_range_board,M$75),TEXT(SUMIFS(Comparison_Lookup_ED,site_level_range_location,$C95,date_range_board,M$75)/SUMIFS(All_Attendances,site_level_range_location,$C95,date_range_board,M$75),"0.0%")),"")</f>
        <v>1219</v>
      </c>
      <c r="N95" s="101">
        <f ca="1">IFERROR(IF(LEFT(Lookups!$N$5,6)="Number",SUMIFS(Comparison_Lookup_ED,site_level_range_location,$C95,date_range_board,N$75),TEXT(SUMIFS(Comparison_Lookup_ED,site_level_range_location,$C95,date_range_board,N$75)/SUMIFS(All_Attendances,site_level_range_location,$C95,date_range_board,N$75),"0.0%")),"")</f>
        <v>1128</v>
      </c>
      <c r="O95" s="101">
        <f ca="1">IFERROR(IF(LEFT(Lookups!$N$5,6)="Number",SUMIFS(Comparison_Lookup_ED,site_level_range_location,$C95,date_range_board,O$75),TEXT(SUMIFS(Comparison_Lookup_ED,site_level_range_location,$C95,date_range_board,O$75)/SUMIFS(All_Attendances,site_level_range_location,$C95,date_range_board,O$75),"0.0%")),"")</f>
        <v>1150</v>
      </c>
    </row>
    <row r="96" spans="2:15">
      <c r="B96" s="60" t="s">
        <v>73</v>
      </c>
      <c r="C96" s="60" t="s">
        <v>76</v>
      </c>
      <c r="D96" s="90">
        <f ca="1">IFERROR(IF(LEFT(Lookups!$N$5,6)="Number",SUMIFS(Comparison_Lookup_ED,site_level_range_location,$C96,date_range_board,D$75),TEXT(SUMIFS(Comparison_Lookup_ED,site_level_range_location,$C96,date_range_board,D$75)/SUMIFS(All_Attendances,site_level_range_location,$C96,date_range_board,D$75),"0.0%")),"")</f>
        <v>1417</v>
      </c>
      <c r="E96" s="101">
        <f ca="1">IFERROR(IF(LEFT(Lookups!$N$5,6)="Number",SUMIFS(Comparison_Lookup_ED,site_level_range_location,$C96,date_range_board,E$75),TEXT(SUMIFS(Comparison_Lookup_ED,site_level_range_location,$C96,date_range_board,E$75)/SUMIFS(All_Attendances,site_level_range_location,$C96,date_range_board,E$75),"0.0%")),"")</f>
        <v>1399</v>
      </c>
      <c r="F96" s="101">
        <f ca="1">IFERROR(IF(LEFT(Lookups!$N$5,6)="Number",SUMIFS(Comparison_Lookup_ED,site_level_range_location,$C96,date_range_board,F$75),TEXT(SUMIFS(Comparison_Lookup_ED,site_level_range_location,$C96,date_range_board,F$75)/SUMIFS(All_Attendances,site_level_range_location,$C96,date_range_board,F$75),"0.0%")),"")</f>
        <v>1369</v>
      </c>
      <c r="G96" s="101">
        <f ca="1">IFERROR(IF(LEFT(Lookups!$N$5,6)="Number",SUMIFS(Comparison_Lookup_ED,site_level_range_location,$C96,date_range_board,G$75),TEXT(SUMIFS(Comparison_Lookup_ED,site_level_range_location,$C96,date_range_board,G$75)/SUMIFS(All_Attendances,site_level_range_location,$C96,date_range_board,G$75),"0.0%")),"")</f>
        <v>1431</v>
      </c>
      <c r="H96" s="101">
        <f ca="1">IFERROR(IF(LEFT(Lookups!$N$5,6)="Number",SUMIFS(Comparison_Lookup_ED,site_level_range_location,$C96,date_range_board,H$75),TEXT(SUMIFS(Comparison_Lookup_ED,site_level_range_location,$C96,date_range_board,H$75)/SUMIFS(All_Attendances,site_level_range_location,$C96,date_range_board,H$75),"0.0%")),"")</f>
        <v>1418</v>
      </c>
      <c r="I96" s="101">
        <f ca="1">IFERROR(IF(LEFT(Lookups!$N$5,6)="Number",SUMIFS(Comparison_Lookup_ED,site_level_range_location,$C96,date_range_board,I$75),TEXT(SUMIFS(Comparison_Lookup_ED,site_level_range_location,$C96,date_range_board,I$75)/SUMIFS(All_Attendances,site_level_range_location,$C96,date_range_board,I$75),"0.0%")),"")</f>
        <v>1317</v>
      </c>
      <c r="J96" s="101">
        <f ca="1">IFERROR(IF(LEFT(Lookups!$N$5,6)="Number",SUMIFS(Comparison_Lookup_ED,site_level_range_location,$C96,date_range_board,J$75),TEXT(SUMIFS(Comparison_Lookup_ED,site_level_range_location,$C96,date_range_board,J$75)/SUMIFS(All_Attendances,site_level_range_location,$C96,date_range_board,J$75),"0.0%")),"")</f>
        <v>1398</v>
      </c>
      <c r="K96" s="101">
        <f ca="1">IFERROR(IF(LEFT(Lookups!$N$5,6)="Number",SUMIFS(Comparison_Lookup_ED,site_level_range_location,$C96,date_range_board,K$75),TEXT(SUMIFS(Comparison_Lookup_ED,site_level_range_location,$C96,date_range_board,K$75)/SUMIFS(All_Attendances,site_level_range_location,$C96,date_range_board,K$75),"0.0%")),"")</f>
        <v>1440</v>
      </c>
      <c r="L96" s="101">
        <f ca="1">IFERROR(IF(LEFT(Lookups!$N$5,6)="Number",SUMIFS(Comparison_Lookup_ED,site_level_range_location,$C96,date_range_board,L$75),TEXT(SUMIFS(Comparison_Lookup_ED,site_level_range_location,$C96,date_range_board,L$75)/SUMIFS(All_Attendances,site_level_range_location,$C96,date_range_board,L$75),"0.0%")),"")</f>
        <v>1371</v>
      </c>
      <c r="M96" s="101">
        <f ca="1">IFERROR(IF(LEFT(Lookups!$N$5,6)="Number",SUMIFS(Comparison_Lookup_ED,site_level_range_location,$C96,date_range_board,M$75),TEXT(SUMIFS(Comparison_Lookup_ED,site_level_range_location,$C96,date_range_board,M$75)/SUMIFS(All_Attendances,site_level_range_location,$C96,date_range_board,M$75),"0.0%")),"")</f>
        <v>1371</v>
      </c>
      <c r="N96" s="101">
        <f ca="1">IFERROR(IF(LEFT(Lookups!$N$5,6)="Number",SUMIFS(Comparison_Lookup_ED,site_level_range_location,$C96,date_range_board,N$75),TEXT(SUMIFS(Comparison_Lookup_ED,site_level_range_location,$C96,date_range_board,N$75)/SUMIFS(All_Attendances,site_level_range_location,$C96,date_range_board,N$75),"0.0%")),"")</f>
        <v>1256</v>
      </c>
      <c r="O96" s="101">
        <f ca="1">IFERROR(IF(LEFT(Lookups!$N$5,6)="Number",SUMIFS(Comparison_Lookup_ED,site_level_range_location,$C96,date_range_board,O$75),TEXT(SUMIFS(Comparison_Lookup_ED,site_level_range_location,$C96,date_range_board,O$75)/SUMIFS(All_Attendances,site_level_range_location,$C96,date_range_board,O$75),"0.0%")),"")</f>
        <v>1252</v>
      </c>
    </row>
    <row r="97" spans="2:15">
      <c r="B97" s="60" t="s">
        <v>73</v>
      </c>
      <c r="C97" s="60" t="s">
        <v>47</v>
      </c>
      <c r="D97" s="90">
        <f ca="1">IFERROR(IF(LEFT(Lookups!$N$5,6)="Number",SUMIFS(Comparison_Lookup_ED,site_level_range_location,$C97,date_range_board,D$75),TEXT(SUMIFS(Comparison_Lookup_ED,site_level_range_location,$C97,date_range_board,D$75)/SUMIFS(All_Attendances,site_level_range_location,$C97,date_range_board,D$75),"0.0%")),"")</f>
        <v>1248</v>
      </c>
      <c r="E97" s="101">
        <f ca="1">IFERROR(IF(LEFT(Lookups!$N$5,6)="Number",SUMIFS(Comparison_Lookup_ED,site_level_range_location,$C97,date_range_board,E$75),TEXT(SUMIFS(Comparison_Lookup_ED,site_level_range_location,$C97,date_range_board,E$75)/SUMIFS(All_Attendances,site_level_range_location,$C97,date_range_board,E$75),"0.0%")),"")</f>
        <v>1269</v>
      </c>
      <c r="F97" s="101">
        <f ca="1">IFERROR(IF(LEFT(Lookups!$N$5,6)="Number",SUMIFS(Comparison_Lookup_ED,site_level_range_location,$C97,date_range_board,F$75),TEXT(SUMIFS(Comparison_Lookup_ED,site_level_range_location,$C97,date_range_board,F$75)/SUMIFS(All_Attendances,site_level_range_location,$C97,date_range_board,F$75),"0.0%")),"")</f>
        <v>1274</v>
      </c>
      <c r="G97" s="101">
        <f ca="1">IFERROR(IF(LEFT(Lookups!$N$5,6)="Number",SUMIFS(Comparison_Lookup_ED,site_level_range_location,$C97,date_range_board,G$75),TEXT(SUMIFS(Comparison_Lookup_ED,site_level_range_location,$C97,date_range_board,G$75)/SUMIFS(All_Attendances,site_level_range_location,$C97,date_range_board,G$75),"0.0%")),"")</f>
        <v>1363</v>
      </c>
      <c r="H97" s="101">
        <f ca="1">IFERROR(IF(LEFT(Lookups!$N$5,6)="Number",SUMIFS(Comparison_Lookup_ED,site_level_range_location,$C97,date_range_board,H$75),TEXT(SUMIFS(Comparison_Lookup_ED,site_level_range_location,$C97,date_range_board,H$75)/SUMIFS(All_Attendances,site_level_range_location,$C97,date_range_board,H$75),"0.0%")),"")</f>
        <v>1328</v>
      </c>
      <c r="I97" s="101">
        <f ca="1">IFERROR(IF(LEFT(Lookups!$N$5,6)="Number",SUMIFS(Comparison_Lookup_ED,site_level_range_location,$C97,date_range_board,I$75),TEXT(SUMIFS(Comparison_Lookup_ED,site_level_range_location,$C97,date_range_board,I$75)/SUMIFS(All_Attendances,site_level_range_location,$C97,date_range_board,I$75),"0.0%")),"")</f>
        <v>1270</v>
      </c>
      <c r="J97" s="101">
        <f ca="1">IFERROR(IF(LEFT(Lookups!$N$5,6)="Number",SUMIFS(Comparison_Lookup_ED,site_level_range_location,$C97,date_range_board,J$75),TEXT(SUMIFS(Comparison_Lookup_ED,site_level_range_location,$C97,date_range_board,J$75)/SUMIFS(All_Attendances,site_level_range_location,$C97,date_range_board,J$75),"0.0%")),"")</f>
        <v>1345</v>
      </c>
      <c r="K97" s="101">
        <f ca="1">IFERROR(IF(LEFT(Lookups!$N$5,6)="Number",SUMIFS(Comparison_Lookup_ED,site_level_range_location,$C97,date_range_board,K$75),TEXT(SUMIFS(Comparison_Lookup_ED,site_level_range_location,$C97,date_range_board,K$75)/SUMIFS(All_Attendances,site_level_range_location,$C97,date_range_board,K$75),"0.0%")),"")</f>
        <v>1372</v>
      </c>
      <c r="L97" s="101">
        <f ca="1">IFERROR(IF(LEFT(Lookups!$N$5,6)="Number",SUMIFS(Comparison_Lookup_ED,site_level_range_location,$C97,date_range_board,L$75),TEXT(SUMIFS(Comparison_Lookup_ED,site_level_range_location,$C97,date_range_board,L$75)/SUMIFS(All_Attendances,site_level_range_location,$C97,date_range_board,L$75),"0.0%")),"")</f>
        <v>1255</v>
      </c>
      <c r="M97" s="101">
        <f ca="1">IFERROR(IF(LEFT(Lookups!$N$5,6)="Number",SUMIFS(Comparison_Lookup_ED,site_level_range_location,$C97,date_range_board,M$75),TEXT(SUMIFS(Comparison_Lookup_ED,site_level_range_location,$C97,date_range_board,M$75)/SUMIFS(All_Attendances,site_level_range_location,$C97,date_range_board,M$75),"0.0%")),"")</f>
        <v>1243</v>
      </c>
      <c r="N97" s="101">
        <f ca="1">IFERROR(IF(LEFT(Lookups!$N$5,6)="Number",SUMIFS(Comparison_Lookup_ED,site_level_range_location,$C97,date_range_board,N$75),TEXT(SUMIFS(Comparison_Lookup_ED,site_level_range_location,$C97,date_range_board,N$75)/SUMIFS(All_Attendances,site_level_range_location,$C97,date_range_board,N$75),"0.0%")),"")</f>
        <v>1114</v>
      </c>
      <c r="O97" s="101">
        <f ca="1">IFERROR(IF(LEFT(Lookups!$N$5,6)="Number",SUMIFS(Comparison_Lookup_ED,site_level_range_location,$C97,date_range_board,O$75),TEXT(SUMIFS(Comparison_Lookup_ED,site_level_range_location,$C97,date_range_board,O$75)/SUMIFS(All_Attendances,site_level_range_location,$C97,date_range_board,O$75),"0.0%")),"")</f>
        <v>1089</v>
      </c>
    </row>
    <row r="98" spans="2:15">
      <c r="B98" s="60" t="s">
        <v>123</v>
      </c>
      <c r="C98" s="60" t="s">
        <v>77</v>
      </c>
      <c r="D98" s="90">
        <f ca="1">IFERROR(IF(LEFT(Lookups!$N$5,6)="Number",SUMIFS(Comparison_Lookup_ED,site_level_range_location,$C98,date_range_board,D$75),TEXT(SUMIFS(Comparison_Lookup_ED,site_level_range_location,$C98,date_range_board,D$75)/SUMIFS(All_Attendances,site_level_range_location,$C98,date_range_board,D$75),"0.0%")),"")</f>
        <v>1039</v>
      </c>
      <c r="E98" s="101">
        <f ca="1">IFERROR(IF(LEFT(Lookups!$N$5,6)="Number",SUMIFS(Comparison_Lookup_ED,site_level_range_location,$C98,date_range_board,E$75),TEXT(SUMIFS(Comparison_Lookup_ED,site_level_range_location,$C98,date_range_board,E$75)/SUMIFS(All_Attendances,site_level_range_location,$C98,date_range_board,E$75),"0.0%")),"")</f>
        <v>1016</v>
      </c>
      <c r="F98" s="101">
        <f ca="1">IFERROR(IF(LEFT(Lookups!$N$5,6)="Number",SUMIFS(Comparison_Lookup_ED,site_level_range_location,$C98,date_range_board,F$75),TEXT(SUMIFS(Comparison_Lookup_ED,site_level_range_location,$C98,date_range_board,F$75)/SUMIFS(All_Attendances,site_level_range_location,$C98,date_range_board,F$75),"0.0%")),"")</f>
        <v>1016</v>
      </c>
      <c r="G98" s="101">
        <f ca="1">IFERROR(IF(LEFT(Lookups!$N$5,6)="Number",SUMIFS(Comparison_Lookup_ED,site_level_range_location,$C98,date_range_board,G$75),TEXT(SUMIFS(Comparison_Lookup_ED,site_level_range_location,$C98,date_range_board,G$75)/SUMIFS(All_Attendances,site_level_range_location,$C98,date_range_board,G$75),"0.0%")),"")</f>
        <v>1088</v>
      </c>
      <c r="H98" s="101">
        <f ca="1">IFERROR(IF(LEFT(Lookups!$N$5,6)="Number",SUMIFS(Comparison_Lookup_ED,site_level_range_location,$C98,date_range_board,H$75),TEXT(SUMIFS(Comparison_Lookup_ED,site_level_range_location,$C98,date_range_board,H$75)/SUMIFS(All_Attendances,site_level_range_location,$C98,date_range_board,H$75),"0.0%")),"")</f>
        <v>998</v>
      </c>
      <c r="I98" s="101">
        <f ca="1">IFERROR(IF(LEFT(Lookups!$N$5,6)="Number",SUMIFS(Comparison_Lookup_ED,site_level_range_location,$C98,date_range_board,I$75),TEXT(SUMIFS(Comparison_Lookup_ED,site_level_range_location,$C98,date_range_board,I$75)/SUMIFS(All_Attendances,site_level_range_location,$C98,date_range_board,I$75),"0.0%")),"")</f>
        <v>1015</v>
      </c>
      <c r="J98" s="101">
        <f ca="1">IFERROR(IF(LEFT(Lookups!$N$5,6)="Number",SUMIFS(Comparison_Lookup_ED,site_level_range_location,$C98,date_range_board,J$75),TEXT(SUMIFS(Comparison_Lookup_ED,site_level_range_location,$C98,date_range_board,J$75)/SUMIFS(All_Attendances,site_level_range_location,$C98,date_range_board,J$75),"0.0%")),"")</f>
        <v>1059</v>
      </c>
      <c r="K98" s="101">
        <f ca="1">IFERROR(IF(LEFT(Lookups!$N$5,6)="Number",SUMIFS(Comparison_Lookup_ED,site_level_range_location,$C98,date_range_board,K$75),TEXT(SUMIFS(Comparison_Lookup_ED,site_level_range_location,$C98,date_range_board,K$75)/SUMIFS(All_Attendances,site_level_range_location,$C98,date_range_board,K$75),"0.0%")),"")</f>
        <v>914</v>
      </c>
      <c r="L98" s="101">
        <f ca="1">IFERROR(IF(LEFT(Lookups!$N$5,6)="Number",SUMIFS(Comparison_Lookup_ED,site_level_range_location,$C98,date_range_board,L$75),TEXT(SUMIFS(Comparison_Lookup_ED,site_level_range_location,$C98,date_range_board,L$75)/SUMIFS(All_Attendances,site_level_range_location,$C98,date_range_board,L$75),"0.0%")),"")</f>
        <v>924</v>
      </c>
      <c r="M98" s="101">
        <f ca="1">IFERROR(IF(LEFT(Lookups!$N$5,6)="Number",SUMIFS(Comparison_Lookup_ED,site_level_range_location,$C98,date_range_board,M$75),TEXT(SUMIFS(Comparison_Lookup_ED,site_level_range_location,$C98,date_range_board,M$75)/SUMIFS(All_Attendances,site_level_range_location,$C98,date_range_board,M$75),"0.0%")),"")</f>
        <v>908</v>
      </c>
      <c r="N98" s="101">
        <f ca="1">IFERROR(IF(LEFT(Lookups!$N$5,6)="Number",SUMIFS(Comparison_Lookup_ED,site_level_range_location,$C98,date_range_board,N$75),TEXT(SUMIFS(Comparison_Lookup_ED,site_level_range_location,$C98,date_range_board,N$75)/SUMIFS(All_Attendances,site_level_range_location,$C98,date_range_board,N$75),"0.0%")),"")</f>
        <v>837</v>
      </c>
      <c r="O98" s="101">
        <f ca="1">IFERROR(IF(LEFT(Lookups!$N$5,6)="Number",SUMIFS(Comparison_Lookup_ED,site_level_range_location,$C98,date_range_board,O$75),TEXT(SUMIFS(Comparison_Lookup_ED,site_level_range_location,$C98,date_range_board,O$75)/SUMIFS(All_Attendances,site_level_range_location,$C98,date_range_board,O$75),"0.0%")),"")</f>
        <v>780</v>
      </c>
    </row>
    <row r="99" spans="2:15">
      <c r="B99" s="60" t="s">
        <v>123</v>
      </c>
      <c r="C99" s="60" t="s">
        <v>48</v>
      </c>
      <c r="D99" s="90">
        <f ca="1">IFERROR(IF(LEFT(Lookups!$N$5,6)="Number",SUMIFS(Comparison_Lookup_ED,site_level_range_location,$C99,date_range_board,D$75),TEXT(SUMIFS(Comparison_Lookup_ED,site_level_range_location,$C99,date_range_board,D$75)/SUMIFS(All_Attendances,site_level_range_location,$C99,date_range_board,D$75),"0.0%")),"")</f>
        <v>2155</v>
      </c>
      <c r="E99" s="101">
        <f ca="1">IFERROR(IF(LEFT(Lookups!$N$5,6)="Number",SUMIFS(Comparison_Lookup_ED,site_level_range_location,$C99,date_range_board,E$75),TEXT(SUMIFS(Comparison_Lookup_ED,site_level_range_location,$C99,date_range_board,E$75)/SUMIFS(All_Attendances,site_level_range_location,$C99,date_range_board,E$75),"0.0%")),"")</f>
        <v>2280</v>
      </c>
      <c r="F99" s="101">
        <f ca="1">IFERROR(IF(LEFT(Lookups!$N$5,6)="Number",SUMIFS(Comparison_Lookup_ED,site_level_range_location,$C99,date_range_board,F$75),TEXT(SUMIFS(Comparison_Lookup_ED,site_level_range_location,$C99,date_range_board,F$75)/SUMIFS(All_Attendances,site_level_range_location,$C99,date_range_board,F$75),"0.0%")),"")</f>
        <v>2348</v>
      </c>
      <c r="G99" s="101">
        <f ca="1">IFERROR(IF(LEFT(Lookups!$N$5,6)="Number",SUMIFS(Comparison_Lookup_ED,site_level_range_location,$C99,date_range_board,G$75),TEXT(SUMIFS(Comparison_Lookup_ED,site_level_range_location,$C99,date_range_board,G$75)/SUMIFS(All_Attendances,site_level_range_location,$C99,date_range_board,G$75),"0.0%")),"")</f>
        <v>2314</v>
      </c>
      <c r="H99" s="101">
        <f ca="1">IFERROR(IF(LEFT(Lookups!$N$5,6)="Number",SUMIFS(Comparison_Lookup_ED,site_level_range_location,$C99,date_range_board,H$75),TEXT(SUMIFS(Comparison_Lookup_ED,site_level_range_location,$C99,date_range_board,H$75)/SUMIFS(All_Attendances,site_level_range_location,$C99,date_range_board,H$75),"0.0%")),"")</f>
        <v>2448</v>
      </c>
      <c r="I99" s="101">
        <f ca="1">IFERROR(IF(LEFT(Lookups!$N$5,6)="Number",SUMIFS(Comparison_Lookup_ED,site_level_range_location,$C99,date_range_board,I$75),TEXT(SUMIFS(Comparison_Lookup_ED,site_level_range_location,$C99,date_range_board,I$75)/SUMIFS(All_Attendances,site_level_range_location,$C99,date_range_board,I$75),"0.0%")),"")</f>
        <v>2308</v>
      </c>
      <c r="J99" s="101">
        <f ca="1">IFERROR(IF(LEFT(Lookups!$N$5,6)="Number",SUMIFS(Comparison_Lookup_ED,site_level_range_location,$C99,date_range_board,J$75),TEXT(SUMIFS(Comparison_Lookup_ED,site_level_range_location,$C99,date_range_board,J$75)/SUMIFS(All_Attendances,site_level_range_location,$C99,date_range_board,J$75),"0.0%")),"")</f>
        <v>2308</v>
      </c>
      <c r="K99" s="101">
        <f ca="1">IFERROR(IF(LEFT(Lookups!$N$5,6)="Number",SUMIFS(Comparison_Lookup_ED,site_level_range_location,$C99,date_range_board,K$75),TEXT(SUMIFS(Comparison_Lookup_ED,site_level_range_location,$C99,date_range_board,K$75)/SUMIFS(All_Attendances,site_level_range_location,$C99,date_range_board,K$75),"0.0%")),"")</f>
        <v>2354</v>
      </c>
      <c r="L99" s="101">
        <f ca="1">IFERROR(IF(LEFT(Lookups!$N$5,6)="Number",SUMIFS(Comparison_Lookup_ED,site_level_range_location,$C99,date_range_board,L$75),TEXT(SUMIFS(Comparison_Lookup_ED,site_level_range_location,$C99,date_range_board,L$75)/SUMIFS(All_Attendances,site_level_range_location,$C99,date_range_board,L$75),"0.0%")),"")</f>
        <v>2240</v>
      </c>
      <c r="M99" s="101">
        <f ca="1">IFERROR(IF(LEFT(Lookups!$N$5,6)="Number",SUMIFS(Comparison_Lookup_ED,site_level_range_location,$C99,date_range_board,M$75),TEXT(SUMIFS(Comparison_Lookup_ED,site_level_range_location,$C99,date_range_board,M$75)/SUMIFS(All_Attendances,site_level_range_location,$C99,date_range_board,M$75),"0.0%")),"")</f>
        <v>2251</v>
      </c>
      <c r="N99" s="101">
        <f ca="1">IFERROR(IF(LEFT(Lookups!$N$5,6)="Number",SUMIFS(Comparison_Lookup_ED,site_level_range_location,$C99,date_range_board,N$75),TEXT(SUMIFS(Comparison_Lookup_ED,site_level_range_location,$C99,date_range_board,N$75)/SUMIFS(All_Attendances,site_level_range_location,$C99,date_range_board,N$75),"0.0%")),"")</f>
        <v>2178</v>
      </c>
      <c r="O99" s="101">
        <f ca="1">IFERROR(IF(LEFT(Lookups!$N$5,6)="Number",SUMIFS(Comparison_Lookup_ED,site_level_range_location,$C99,date_range_board,O$75),TEXT(SUMIFS(Comparison_Lookup_ED,site_level_range_location,$C99,date_range_board,O$75)/SUMIFS(All_Attendances,site_level_range_location,$C99,date_range_board,O$75),"0.0%")),"")</f>
        <v>2148</v>
      </c>
    </row>
    <row r="100" spans="2:15">
      <c r="B100" s="60" t="s">
        <v>123</v>
      </c>
      <c r="C100" s="60" t="s">
        <v>49</v>
      </c>
      <c r="D100" s="90">
        <f ca="1">IFERROR(IF(LEFT(Lookups!$N$5,6)="Number",SUMIFS(Comparison_Lookup_ED,site_level_range_location,$C100,date_range_board,D$75),TEXT(SUMIFS(Comparison_Lookup_ED,site_level_range_location,$C100,date_range_board,D$75)/SUMIFS(All_Attendances,site_level_range_location,$C100,date_range_board,D$75),"0.0%")),"")</f>
        <v>1181</v>
      </c>
      <c r="E100" s="101">
        <f ca="1">IFERROR(IF(LEFT(Lookups!$N$5,6)="Number",SUMIFS(Comparison_Lookup_ED,site_level_range_location,$C100,date_range_board,E$75),TEXT(SUMIFS(Comparison_Lookup_ED,site_level_range_location,$C100,date_range_board,E$75)/SUMIFS(All_Attendances,site_level_range_location,$C100,date_range_board,E$75),"0.0%")),"")</f>
        <v>1024</v>
      </c>
      <c r="F100" s="101">
        <f ca="1">IFERROR(IF(LEFT(Lookups!$N$5,6)="Number",SUMIFS(Comparison_Lookup_ED,site_level_range_location,$C100,date_range_board,F$75),TEXT(SUMIFS(Comparison_Lookup_ED,site_level_range_location,$C100,date_range_board,F$75)/SUMIFS(All_Attendances,site_level_range_location,$C100,date_range_board,F$75),"0.0%")),"")</f>
        <v>1113</v>
      </c>
      <c r="G100" s="101">
        <f ca="1">IFERROR(IF(LEFT(Lookups!$N$5,6)="Number",SUMIFS(Comparison_Lookup_ED,site_level_range_location,$C100,date_range_board,G$75),TEXT(SUMIFS(Comparison_Lookup_ED,site_level_range_location,$C100,date_range_board,G$75)/SUMIFS(All_Attendances,site_level_range_location,$C100,date_range_board,G$75),"0.0%")),"")</f>
        <v>1157</v>
      </c>
      <c r="H100" s="101">
        <f ca="1">IFERROR(IF(LEFT(Lookups!$N$5,6)="Number",SUMIFS(Comparison_Lookup_ED,site_level_range_location,$C100,date_range_board,H$75),TEXT(SUMIFS(Comparison_Lookup_ED,site_level_range_location,$C100,date_range_board,H$75)/SUMIFS(All_Attendances,site_level_range_location,$C100,date_range_board,H$75),"0.0%")),"")</f>
        <v>1113</v>
      </c>
      <c r="I100" s="101">
        <f ca="1">IFERROR(IF(LEFT(Lookups!$N$5,6)="Number",SUMIFS(Comparison_Lookup_ED,site_level_range_location,$C100,date_range_board,I$75),TEXT(SUMIFS(Comparison_Lookup_ED,site_level_range_location,$C100,date_range_board,I$75)/SUMIFS(All_Attendances,site_level_range_location,$C100,date_range_board,I$75),"0.0%")),"")</f>
        <v>1111</v>
      </c>
      <c r="J100" s="101">
        <f ca="1">IFERROR(IF(LEFT(Lookups!$N$5,6)="Number",SUMIFS(Comparison_Lookup_ED,site_level_range_location,$C100,date_range_board,J$75),TEXT(SUMIFS(Comparison_Lookup_ED,site_level_range_location,$C100,date_range_board,J$75)/SUMIFS(All_Attendances,site_level_range_location,$C100,date_range_board,J$75),"0.0%")),"")</f>
        <v>1226</v>
      </c>
      <c r="K100" s="101">
        <f ca="1">IFERROR(IF(LEFT(Lookups!$N$5,6)="Number",SUMIFS(Comparison_Lookup_ED,site_level_range_location,$C100,date_range_board,K$75),TEXT(SUMIFS(Comparison_Lookup_ED,site_level_range_location,$C100,date_range_board,K$75)/SUMIFS(All_Attendances,site_level_range_location,$C100,date_range_board,K$75),"0.0%")),"")</f>
        <v>1142</v>
      </c>
      <c r="L100" s="101">
        <f ca="1">IFERROR(IF(LEFT(Lookups!$N$5,6)="Number",SUMIFS(Comparison_Lookup_ED,site_level_range_location,$C100,date_range_board,L$75),TEXT(SUMIFS(Comparison_Lookup_ED,site_level_range_location,$C100,date_range_board,L$75)/SUMIFS(All_Attendances,site_level_range_location,$C100,date_range_board,L$75),"0.0%")),"")</f>
        <v>1087</v>
      </c>
      <c r="M100" s="101">
        <f ca="1">IFERROR(IF(LEFT(Lookups!$N$5,6)="Number",SUMIFS(Comparison_Lookup_ED,site_level_range_location,$C100,date_range_board,M$75),TEXT(SUMIFS(Comparison_Lookup_ED,site_level_range_location,$C100,date_range_board,M$75)/SUMIFS(All_Attendances,site_level_range_location,$C100,date_range_board,M$75),"0.0%")),"")</f>
        <v>1123</v>
      </c>
      <c r="N100" s="101">
        <f ca="1">IFERROR(IF(LEFT(Lookups!$N$5,6)="Number",SUMIFS(Comparison_Lookup_ED,site_level_range_location,$C100,date_range_board,N$75),TEXT(SUMIFS(Comparison_Lookup_ED,site_level_range_location,$C100,date_range_board,N$75)/SUMIFS(All_Attendances,site_level_range_location,$C100,date_range_board,N$75),"0.0%")),"")</f>
        <v>1051</v>
      </c>
      <c r="O100" s="101">
        <f ca="1">IFERROR(IF(LEFT(Lookups!$N$5,6)="Number",SUMIFS(Comparison_Lookup_ED,site_level_range_location,$C100,date_range_board,O$75),TEXT(SUMIFS(Comparison_Lookup_ED,site_level_range_location,$C100,date_range_board,O$75)/SUMIFS(All_Attendances,site_level_range_location,$C100,date_range_board,O$75),"0.0%")),"")</f>
        <v>973</v>
      </c>
    </row>
    <row r="101" spans="2:15">
      <c r="B101" s="60" t="s">
        <v>117</v>
      </c>
      <c r="C101" s="60" t="s">
        <v>51</v>
      </c>
      <c r="D101" s="90">
        <f ca="1">IFERROR(IF(LEFT(Lookups!$N$5,6)="Number",SUMIFS(Comparison_Lookup_ED,site_level_range_location,$C101,date_range_board,D$75),TEXT(SUMIFS(Comparison_Lookup_ED,site_level_range_location,$C101,date_range_board,D$75)/SUMIFS(All_Attendances,site_level_range_location,$C101,date_range_board,D$75),"0.0%")),"")</f>
        <v>124</v>
      </c>
      <c r="E101" s="101">
        <f ca="1">IFERROR(IF(LEFT(Lookups!$N$5,6)="Number",SUMIFS(Comparison_Lookup_ED,site_level_range_location,$C101,date_range_board,E$75),TEXT(SUMIFS(Comparison_Lookup_ED,site_level_range_location,$C101,date_range_board,E$75)/SUMIFS(All_Attendances,site_level_range_location,$C101,date_range_board,E$75),"0.0%")),"")</f>
        <v>116</v>
      </c>
      <c r="F101" s="101">
        <f ca="1">IFERROR(IF(LEFT(Lookups!$N$5,6)="Number",SUMIFS(Comparison_Lookup_ED,site_level_range_location,$C101,date_range_board,F$75),TEXT(SUMIFS(Comparison_Lookup_ED,site_level_range_location,$C101,date_range_board,F$75)/SUMIFS(All_Attendances,site_level_range_location,$C101,date_range_board,F$75),"0.0%")),"")</f>
        <v>104</v>
      </c>
      <c r="G101" s="101">
        <f ca="1">IFERROR(IF(LEFT(Lookups!$N$5,6)="Number",SUMIFS(Comparison_Lookup_ED,site_level_range_location,$C101,date_range_board,G$75),TEXT(SUMIFS(Comparison_Lookup_ED,site_level_range_location,$C101,date_range_board,G$75)/SUMIFS(All_Attendances,site_level_range_location,$C101,date_range_board,G$75),"0.0%")),"")</f>
        <v>115</v>
      </c>
      <c r="H101" s="101">
        <f ca="1">IFERROR(IF(LEFT(Lookups!$N$5,6)="Number",SUMIFS(Comparison_Lookup_ED,site_level_range_location,$C101,date_range_board,H$75),TEXT(SUMIFS(Comparison_Lookup_ED,site_level_range_location,$C101,date_range_board,H$75)/SUMIFS(All_Attendances,site_level_range_location,$C101,date_range_board,H$75),"0.0%")),"")</f>
        <v>93</v>
      </c>
      <c r="I101" s="101">
        <f ca="1">IFERROR(IF(LEFT(Lookups!$N$5,6)="Number",SUMIFS(Comparison_Lookup_ED,site_level_range_location,$C101,date_range_board,I$75),TEXT(SUMIFS(Comparison_Lookup_ED,site_level_range_location,$C101,date_range_board,I$75)/SUMIFS(All_Attendances,site_level_range_location,$C101,date_range_board,I$75),"0.0%")),"")</f>
        <v>147</v>
      </c>
      <c r="J101" s="101">
        <f ca="1">IFERROR(IF(LEFT(Lookups!$N$5,6)="Number",SUMIFS(Comparison_Lookup_ED,site_level_range_location,$C101,date_range_board,J$75),TEXT(SUMIFS(Comparison_Lookup_ED,site_level_range_location,$C101,date_range_board,J$75)/SUMIFS(All_Attendances,site_level_range_location,$C101,date_range_board,J$75),"0.0%")),"")</f>
        <v>131</v>
      </c>
      <c r="K101" s="101">
        <f ca="1">IFERROR(IF(LEFT(Lookups!$N$5,6)="Number",SUMIFS(Comparison_Lookup_ED,site_level_range_location,$C101,date_range_board,K$75),TEXT(SUMIFS(Comparison_Lookup_ED,site_level_range_location,$C101,date_range_board,K$75)/SUMIFS(All_Attendances,site_level_range_location,$C101,date_range_board,K$75),"0.0%")),"")</f>
        <v>124</v>
      </c>
      <c r="L101" s="101">
        <f ca="1">IFERROR(IF(LEFT(Lookups!$N$5,6)="Number",SUMIFS(Comparison_Lookup_ED,site_level_range_location,$C101,date_range_board,L$75),TEXT(SUMIFS(Comparison_Lookup_ED,site_level_range_location,$C101,date_range_board,L$75)/SUMIFS(All_Attendances,site_level_range_location,$C101,date_range_board,L$75),"0.0%")),"")</f>
        <v>133</v>
      </c>
      <c r="M101" s="101">
        <f ca="1">IFERROR(IF(LEFT(Lookups!$N$5,6)="Number",SUMIFS(Comparison_Lookup_ED,site_level_range_location,$C101,date_range_board,M$75),TEXT(SUMIFS(Comparison_Lookup_ED,site_level_range_location,$C101,date_range_board,M$75)/SUMIFS(All_Attendances,site_level_range_location,$C101,date_range_board,M$75),"0.0%")),"")</f>
        <v>110</v>
      </c>
      <c r="N101" s="101">
        <f ca="1">IFERROR(IF(LEFT(Lookups!$N$5,6)="Number",SUMIFS(Comparison_Lookup_ED,site_level_range_location,$C101,date_range_board,N$75),TEXT(SUMIFS(Comparison_Lookup_ED,site_level_range_location,$C101,date_range_board,N$75)/SUMIFS(All_Attendances,site_level_range_location,$C101,date_range_board,N$75),"0.0%")),"")</f>
        <v>104</v>
      </c>
      <c r="O101" s="101">
        <f ca="1">IFERROR(IF(LEFT(Lookups!$N$5,6)="Number",SUMIFS(Comparison_Lookup_ED,site_level_range_location,$C101,date_range_board,O$75),TEXT(SUMIFS(Comparison_Lookup_ED,site_level_range_location,$C101,date_range_board,O$75)/SUMIFS(All_Attendances,site_level_range_location,$C101,date_range_board,O$75),"0.0%")),"")</f>
        <v>118</v>
      </c>
    </row>
    <row r="102" spans="2:15">
      <c r="B102" s="60" t="s">
        <v>141</v>
      </c>
      <c r="C102" s="60" t="s">
        <v>52</v>
      </c>
      <c r="D102" s="90">
        <f ca="1">IFERROR(IF(LEFT(Lookups!$N$5,6)="Number",SUMIFS(Comparison_Lookup_ED,site_level_range_location,$C102,date_range_board,D$75),TEXT(SUMIFS(Comparison_Lookup_ED,site_level_range_location,$C102,date_range_board,D$75)/SUMIFS(All_Attendances,site_level_range_location,$C102,date_range_board,D$75),"0.0%")),"")</f>
        <v>134</v>
      </c>
      <c r="E102" s="101">
        <f ca="1">IFERROR(IF(LEFT(Lookups!$N$5,6)="Number",SUMIFS(Comparison_Lookup_ED,site_level_range_location,$C102,date_range_board,E$75),TEXT(SUMIFS(Comparison_Lookup_ED,site_level_range_location,$C102,date_range_board,E$75)/SUMIFS(All_Attendances,site_level_range_location,$C102,date_range_board,E$75),"0.0%")),"")</f>
        <v>135</v>
      </c>
      <c r="F102" s="101">
        <f ca="1">IFERROR(IF(LEFT(Lookups!$N$5,6)="Number",SUMIFS(Comparison_Lookup_ED,site_level_range_location,$C102,date_range_board,F$75),TEXT(SUMIFS(Comparison_Lookup_ED,site_level_range_location,$C102,date_range_board,F$75)/SUMIFS(All_Attendances,site_level_range_location,$C102,date_range_board,F$75),"0.0%")),"")</f>
        <v>151</v>
      </c>
      <c r="G102" s="101">
        <f ca="1">IFERROR(IF(LEFT(Lookups!$N$5,6)="Number",SUMIFS(Comparison_Lookup_ED,site_level_range_location,$C102,date_range_board,G$75),TEXT(SUMIFS(Comparison_Lookup_ED,site_level_range_location,$C102,date_range_board,G$75)/SUMIFS(All_Attendances,site_level_range_location,$C102,date_range_board,G$75),"0.0%")),"")</f>
        <v>154</v>
      </c>
      <c r="H102" s="101">
        <f ca="1">IFERROR(IF(LEFT(Lookups!$N$5,6)="Number",SUMIFS(Comparison_Lookup_ED,site_level_range_location,$C102,date_range_board,H$75),TEXT(SUMIFS(Comparison_Lookup_ED,site_level_range_location,$C102,date_range_board,H$75)/SUMIFS(All_Attendances,site_level_range_location,$C102,date_range_board,H$75),"0.0%")),"")</f>
        <v>138</v>
      </c>
      <c r="I102" s="101">
        <f ca="1">IFERROR(IF(LEFT(Lookups!$N$5,6)="Number",SUMIFS(Comparison_Lookup_ED,site_level_range_location,$C102,date_range_board,I$75),TEXT(SUMIFS(Comparison_Lookup_ED,site_level_range_location,$C102,date_range_board,I$75)/SUMIFS(All_Attendances,site_level_range_location,$C102,date_range_board,I$75),"0.0%")),"")</f>
        <v>163</v>
      </c>
      <c r="J102" s="101">
        <f ca="1">IFERROR(IF(LEFT(Lookups!$N$5,6)="Number",SUMIFS(Comparison_Lookup_ED,site_level_range_location,$C102,date_range_board,J$75),TEXT(SUMIFS(Comparison_Lookup_ED,site_level_range_location,$C102,date_range_board,J$75)/SUMIFS(All_Attendances,site_level_range_location,$C102,date_range_board,J$75),"0.0%")),"")</f>
        <v>156</v>
      </c>
      <c r="K102" s="101">
        <f ca="1">IFERROR(IF(LEFT(Lookups!$N$5,6)="Number",SUMIFS(Comparison_Lookup_ED,site_level_range_location,$C102,date_range_board,K$75),TEXT(SUMIFS(Comparison_Lookup_ED,site_level_range_location,$C102,date_range_board,K$75)/SUMIFS(All_Attendances,site_level_range_location,$C102,date_range_board,K$75),"0.0%")),"")</f>
        <v>161</v>
      </c>
      <c r="L102" s="101">
        <f ca="1">IFERROR(IF(LEFT(Lookups!$N$5,6)="Number",SUMIFS(Comparison_Lookup_ED,site_level_range_location,$C102,date_range_board,L$75),TEXT(SUMIFS(Comparison_Lookup_ED,site_level_range_location,$C102,date_range_board,L$75)/SUMIFS(All_Attendances,site_level_range_location,$C102,date_range_board,L$75),"0.0%")),"")</f>
        <v>177</v>
      </c>
      <c r="M102" s="101">
        <f ca="1">IFERROR(IF(LEFT(Lookups!$N$5,6)="Number",SUMIFS(Comparison_Lookup_ED,site_level_range_location,$C102,date_range_board,M$75),TEXT(SUMIFS(Comparison_Lookup_ED,site_level_range_location,$C102,date_range_board,M$75)/SUMIFS(All_Attendances,site_level_range_location,$C102,date_range_board,M$75),"0.0%")),"")</f>
        <v>168</v>
      </c>
      <c r="N102" s="101">
        <f ca="1">IFERROR(IF(LEFT(Lookups!$N$5,6)="Number",SUMIFS(Comparison_Lookup_ED,site_level_range_location,$C102,date_range_board,N$75),TEXT(SUMIFS(Comparison_Lookup_ED,site_level_range_location,$C102,date_range_board,N$75)/SUMIFS(All_Attendances,site_level_range_location,$C102,date_range_board,N$75),"0.0%")),"")</f>
        <v>139</v>
      </c>
      <c r="O102" s="101">
        <f ca="1">IFERROR(IF(LEFT(Lookups!$N$5,6)="Number",SUMIFS(Comparison_Lookup_ED,site_level_range_location,$C102,date_range_board,O$75),TEXT(SUMIFS(Comparison_Lookup_ED,site_level_range_location,$C102,date_range_board,O$75)/SUMIFS(All_Attendances,site_level_range_location,$C102,date_range_board,O$75),"0.0%")),"")</f>
        <v>157</v>
      </c>
    </row>
    <row r="103" spans="2:15">
      <c r="B103" s="60" t="s">
        <v>136</v>
      </c>
      <c r="C103" s="60" t="s">
        <v>58</v>
      </c>
      <c r="D103" s="90">
        <f ca="1">IFERROR(IF(LEFT(Lookups!$N$5,6)="Number",SUMIFS(Comparison_Lookup_ED,site_level_range_location,$C103,date_range_board,D$75),TEXT(SUMIFS(Comparison_Lookup_ED,site_level_range_location,$C103,date_range_board,D$75)/SUMIFS(All_Attendances,site_level_range_location,$C103,date_range_board,D$75),"0.0%")),"")</f>
        <v>957</v>
      </c>
      <c r="E103" s="101">
        <f ca="1">IFERROR(IF(LEFT(Lookups!$N$5,6)="Number",SUMIFS(Comparison_Lookup_ED,site_level_range_location,$C103,date_range_board,E$75),TEXT(SUMIFS(Comparison_Lookup_ED,site_level_range_location,$C103,date_range_board,E$75)/SUMIFS(All_Attendances,site_level_range_location,$C103,date_range_board,E$75),"0.0%")),"")</f>
        <v>884</v>
      </c>
      <c r="F103" s="101">
        <f ca="1">IFERROR(IF(LEFT(Lookups!$N$5,6)="Number",SUMIFS(Comparison_Lookup_ED,site_level_range_location,$C103,date_range_board,F$75),TEXT(SUMIFS(Comparison_Lookup_ED,site_level_range_location,$C103,date_range_board,F$75)/SUMIFS(All_Attendances,site_level_range_location,$C103,date_range_board,F$75),"0.0%")),"")</f>
        <v>1064</v>
      </c>
      <c r="G103" s="101">
        <f ca="1">IFERROR(IF(LEFT(Lookups!$N$5,6)="Number",SUMIFS(Comparison_Lookup_ED,site_level_range_location,$C103,date_range_board,G$75),TEXT(SUMIFS(Comparison_Lookup_ED,site_level_range_location,$C103,date_range_board,G$75)/SUMIFS(All_Attendances,site_level_range_location,$C103,date_range_board,G$75),"0.0%")),"")</f>
        <v>954</v>
      </c>
      <c r="H103" s="101">
        <f ca="1">IFERROR(IF(LEFT(Lookups!$N$5,6)="Number",SUMIFS(Comparison_Lookup_ED,site_level_range_location,$C103,date_range_board,H$75),TEXT(SUMIFS(Comparison_Lookup_ED,site_level_range_location,$C103,date_range_board,H$75)/SUMIFS(All_Attendances,site_level_range_location,$C103,date_range_board,H$75),"0.0%")),"")</f>
        <v>949</v>
      </c>
      <c r="I103" s="101">
        <f ca="1">IFERROR(IF(LEFT(Lookups!$N$5,6)="Number",SUMIFS(Comparison_Lookup_ED,site_level_range_location,$C103,date_range_board,I$75),TEXT(SUMIFS(Comparison_Lookup_ED,site_level_range_location,$C103,date_range_board,I$75)/SUMIFS(All_Attendances,site_level_range_location,$C103,date_range_board,I$75),"0.0%")),"")</f>
        <v>938</v>
      </c>
      <c r="J103" s="101">
        <f ca="1">IFERROR(IF(LEFT(Lookups!$N$5,6)="Number",SUMIFS(Comparison_Lookup_ED,site_level_range_location,$C103,date_range_board,J$75),TEXT(SUMIFS(Comparison_Lookup_ED,site_level_range_location,$C103,date_range_board,J$75)/SUMIFS(All_Attendances,site_level_range_location,$C103,date_range_board,J$75),"0.0%")),"")</f>
        <v>1019</v>
      </c>
      <c r="K103" s="101">
        <f ca="1">IFERROR(IF(LEFT(Lookups!$N$5,6)="Number",SUMIFS(Comparison_Lookup_ED,site_level_range_location,$C103,date_range_board,K$75),TEXT(SUMIFS(Comparison_Lookup_ED,site_level_range_location,$C103,date_range_board,K$75)/SUMIFS(All_Attendances,site_level_range_location,$C103,date_range_board,K$75),"0.0%")),"")</f>
        <v>958</v>
      </c>
      <c r="L103" s="101">
        <f ca="1">IFERROR(IF(LEFT(Lookups!$N$5,6)="Number",SUMIFS(Comparison_Lookup_ED,site_level_range_location,$C103,date_range_board,L$75),TEXT(SUMIFS(Comparison_Lookup_ED,site_level_range_location,$C103,date_range_board,L$75)/SUMIFS(All_Attendances,site_level_range_location,$C103,date_range_board,L$75),"0.0%")),"")</f>
        <v>908</v>
      </c>
      <c r="M103" s="101">
        <f ca="1">IFERROR(IF(LEFT(Lookups!$N$5,6)="Number",SUMIFS(Comparison_Lookup_ED,site_level_range_location,$C103,date_range_board,M$75),TEXT(SUMIFS(Comparison_Lookup_ED,site_level_range_location,$C103,date_range_board,M$75)/SUMIFS(All_Attendances,site_level_range_location,$C103,date_range_board,M$75),"0.0%")),"")</f>
        <v>967</v>
      </c>
      <c r="N103" s="101">
        <f ca="1">IFERROR(IF(LEFT(Lookups!$N$5,6)="Number",SUMIFS(Comparison_Lookup_ED,site_level_range_location,$C103,date_range_board,N$75),TEXT(SUMIFS(Comparison_Lookup_ED,site_level_range_location,$C103,date_range_board,N$75)/SUMIFS(All_Attendances,site_level_range_location,$C103,date_range_board,N$75),"0.0%")),"")</f>
        <v>951</v>
      </c>
      <c r="O103" s="101">
        <f ca="1">IFERROR(IF(LEFT(Lookups!$N$5,6)="Number",SUMIFS(Comparison_Lookup_ED,site_level_range_location,$C103,date_range_board,O$75),TEXT(SUMIFS(Comparison_Lookup_ED,site_level_range_location,$C103,date_range_board,O$75)/SUMIFS(All_Attendances,site_level_range_location,$C103,date_range_board,O$75),"0.0%")),"")</f>
        <v>852</v>
      </c>
    </row>
    <row r="104" spans="2:15">
      <c r="B104" s="108" t="s">
        <v>136</v>
      </c>
      <c r="C104" s="108" t="s">
        <v>59</v>
      </c>
      <c r="D104" s="90">
        <f ca="1">IFERROR(IF(LEFT(Lookups!$N$5,6)="Number",SUMIFS(Comparison_Lookup_ED,site_level_range_location,$C104,date_range_board,D$75),TEXT(SUMIFS(Comparison_Lookup_ED,site_level_range_location,$C104,date_range_board,D$75)/SUMIFS(All_Attendances,site_level_range_location,$C104,date_range_board,D$75),"0.0%")),"")</f>
        <v>493</v>
      </c>
      <c r="E104" s="101">
        <f ca="1">IFERROR(IF(LEFT(Lookups!$N$5,6)="Number",SUMIFS(Comparison_Lookup_ED,site_level_range_location,$C104,date_range_board,E$75),TEXT(SUMIFS(Comparison_Lookup_ED,site_level_range_location,$C104,date_range_board,E$75)/SUMIFS(All_Attendances,site_level_range_location,$C104,date_range_board,E$75),"0.0%")),"")</f>
        <v>487</v>
      </c>
      <c r="F104" s="101">
        <f ca="1">IFERROR(IF(LEFT(Lookups!$N$5,6)="Number",SUMIFS(Comparison_Lookup_ED,site_level_range_location,$C104,date_range_board,F$75),TEXT(SUMIFS(Comparison_Lookup_ED,site_level_range_location,$C104,date_range_board,F$75)/SUMIFS(All_Attendances,site_level_range_location,$C104,date_range_board,F$75),"0.0%")),"")</f>
        <v>498</v>
      </c>
      <c r="G104" s="101">
        <f ca="1">IFERROR(IF(LEFT(Lookups!$N$5,6)="Number",SUMIFS(Comparison_Lookup_ED,site_level_range_location,$C104,date_range_board,G$75),TEXT(SUMIFS(Comparison_Lookup_ED,site_level_range_location,$C104,date_range_board,G$75)/SUMIFS(All_Attendances,site_level_range_location,$C104,date_range_board,G$75),"0.0%")),"")</f>
        <v>540</v>
      </c>
      <c r="H104" s="101">
        <f ca="1">IFERROR(IF(LEFT(Lookups!$N$5,6)="Number",SUMIFS(Comparison_Lookup_ED,site_level_range_location,$C104,date_range_board,H$75),TEXT(SUMIFS(Comparison_Lookup_ED,site_level_range_location,$C104,date_range_board,H$75)/SUMIFS(All_Attendances,site_level_range_location,$C104,date_range_board,H$75),"0.0%")),"")</f>
        <v>507</v>
      </c>
      <c r="I104" s="101">
        <f ca="1">IFERROR(IF(LEFT(Lookups!$N$5,6)="Number",SUMIFS(Comparison_Lookup_ED,site_level_range_location,$C104,date_range_board,I$75),TEXT(SUMIFS(Comparison_Lookup_ED,site_level_range_location,$C104,date_range_board,I$75)/SUMIFS(All_Attendances,site_level_range_location,$C104,date_range_board,I$75),"0.0%")),"")</f>
        <v>494</v>
      </c>
      <c r="J104" s="101">
        <f ca="1">IFERROR(IF(LEFT(Lookups!$N$5,6)="Number",SUMIFS(Comparison_Lookup_ED,site_level_range_location,$C104,date_range_board,J$75),TEXT(SUMIFS(Comparison_Lookup_ED,site_level_range_location,$C104,date_range_board,J$75)/SUMIFS(All_Attendances,site_level_range_location,$C104,date_range_board,J$75),"0.0%")),"")</f>
        <v>600</v>
      </c>
      <c r="K104" s="101">
        <f ca="1">IFERROR(IF(LEFT(Lookups!$N$5,6)="Number",SUMIFS(Comparison_Lookup_ED,site_level_range_location,$C104,date_range_board,K$75),TEXT(SUMIFS(Comparison_Lookup_ED,site_level_range_location,$C104,date_range_board,K$75)/SUMIFS(All_Attendances,site_level_range_location,$C104,date_range_board,K$75),"0.0%")),"")</f>
        <v>535</v>
      </c>
      <c r="L104" s="101">
        <f ca="1">IFERROR(IF(LEFT(Lookups!$N$5,6)="Number",SUMIFS(Comparison_Lookup_ED,site_level_range_location,$C104,date_range_board,L$75),TEXT(SUMIFS(Comparison_Lookup_ED,site_level_range_location,$C104,date_range_board,L$75)/SUMIFS(All_Attendances,site_level_range_location,$C104,date_range_board,L$75),"0.0%")),"")</f>
        <v>456</v>
      </c>
      <c r="M104" s="101">
        <f ca="1">IFERROR(IF(LEFT(Lookups!$N$5,6)="Number",SUMIFS(Comparison_Lookup_ED,site_level_range_location,$C104,date_range_board,M$75),TEXT(SUMIFS(Comparison_Lookup_ED,site_level_range_location,$C104,date_range_board,M$75)/SUMIFS(All_Attendances,site_level_range_location,$C104,date_range_board,M$75),"0.0%")),"")</f>
        <v>491</v>
      </c>
      <c r="N104" s="101">
        <f ca="1">IFERROR(IF(LEFT(Lookups!$N$5,6)="Number",SUMIFS(Comparison_Lookup_ED,site_level_range_location,$C104,date_range_board,N$75),TEXT(SUMIFS(Comparison_Lookup_ED,site_level_range_location,$C104,date_range_board,N$75)/SUMIFS(All_Attendances,site_level_range_location,$C104,date_range_board,N$75),"0.0%")),"")</f>
        <v>486</v>
      </c>
      <c r="O104" s="101">
        <f ca="1">IFERROR(IF(LEFT(Lookups!$N$5,6)="Number",SUMIFS(Comparison_Lookup_ED,site_level_range_location,$C104,date_range_board,O$75),TEXT(SUMIFS(Comparison_Lookup_ED,site_level_range_location,$C104,date_range_board,O$75)/SUMIFS(All_Attendances,site_level_range_location,$C104,date_range_board,O$75),"0.0%")),"")</f>
        <v>471</v>
      </c>
    </row>
    <row r="105" spans="2:15" ht="15" thickBot="1">
      <c r="B105" s="109" t="s">
        <v>139</v>
      </c>
      <c r="C105" s="109" t="s">
        <v>61</v>
      </c>
      <c r="D105" s="91">
        <f ca="1">IFERROR(IF(LEFT(Lookups!$N$5,6)="Number",SUMIFS(Comparison_Lookup_ED,site_level_range_location,$C105,date_range_board,D$75),TEXT(SUMIFS(Comparison_Lookup_ED,site_level_range_location,$C105,date_range_board,D$75)/SUMIFS(All_Attendances,site_level_range_location,$C105,date_range_board,D$75),"0.0%")),"")</f>
        <v>119</v>
      </c>
      <c r="E105" s="71">
        <f ca="1">IFERROR(IF(LEFT(Lookups!$N$5,6)="Number",SUMIFS(Comparison_Lookup_ED,site_level_range_location,$C105,date_range_board,E$75),TEXT(SUMIFS(Comparison_Lookup_ED,site_level_range_location,$C105,date_range_board,E$75)/SUMIFS(All_Attendances,site_level_range_location,$C105,date_range_board,E$75),"0.0%")),"")</f>
        <v>112</v>
      </c>
      <c r="F105" s="71">
        <f ca="1">IFERROR(IF(LEFT(Lookups!$N$5,6)="Number",SUMIFS(Comparison_Lookup_ED,site_level_range_location,$C105,date_range_board,F$75),TEXT(SUMIFS(Comparison_Lookup_ED,site_level_range_location,$C105,date_range_board,F$75)/SUMIFS(All_Attendances,site_level_range_location,$C105,date_range_board,F$75),"0.0%")),"")</f>
        <v>104</v>
      </c>
      <c r="G105" s="71">
        <f ca="1">IFERROR(IF(LEFT(Lookups!$N$5,6)="Number",SUMIFS(Comparison_Lookup_ED,site_level_range_location,$C105,date_range_board,G$75),TEXT(SUMIFS(Comparison_Lookup_ED,site_level_range_location,$C105,date_range_board,G$75)/SUMIFS(All_Attendances,site_level_range_location,$C105,date_range_board,G$75),"0.0%")),"")</f>
        <v>149</v>
      </c>
      <c r="H105" s="71">
        <f ca="1">IFERROR(IF(LEFT(Lookups!$N$5,6)="Number",SUMIFS(Comparison_Lookup_ED,site_level_range_location,$C105,date_range_board,H$75),TEXT(SUMIFS(Comparison_Lookup_ED,site_level_range_location,$C105,date_range_board,H$75)/SUMIFS(All_Attendances,site_level_range_location,$C105,date_range_board,H$75),"0.0%")),"")</f>
        <v>112</v>
      </c>
      <c r="I105" s="71">
        <f ca="1">IFERROR(IF(LEFT(Lookups!$N$5,6)="Number",SUMIFS(Comparison_Lookup_ED,site_level_range_location,$C105,date_range_board,I$75),TEXT(SUMIFS(Comparison_Lookup_ED,site_level_range_location,$C105,date_range_board,I$75)/SUMIFS(All_Attendances,site_level_range_location,$C105,date_range_board,I$75),"0.0%")),"")</f>
        <v>134</v>
      </c>
      <c r="J105" s="71">
        <f ca="1">IFERROR(IF(LEFT(Lookups!$N$5,6)="Number",SUMIFS(Comparison_Lookup_ED,site_level_range_location,$C105,date_range_board,J$75),TEXT(SUMIFS(Comparison_Lookup_ED,site_level_range_location,$C105,date_range_board,J$75)/SUMIFS(All_Attendances,site_level_range_location,$C105,date_range_board,J$75),"0.0%")),"")</f>
        <v>166</v>
      </c>
      <c r="K105" s="71">
        <f ca="1">IFERROR(IF(LEFT(Lookups!$N$5,6)="Number",SUMIFS(Comparison_Lookup_ED,site_level_range_location,$C105,date_range_board,K$75),TEXT(SUMIFS(Comparison_Lookup_ED,site_level_range_location,$C105,date_range_board,K$75)/SUMIFS(All_Attendances,site_level_range_location,$C105,date_range_board,K$75),"0.0%")),"")</f>
        <v>153</v>
      </c>
      <c r="L105" s="71">
        <f ca="1">IFERROR(IF(LEFT(Lookups!$N$5,6)="Number",SUMIFS(Comparison_Lookup_ED,site_level_range_location,$C105,date_range_board,L$75),TEXT(SUMIFS(Comparison_Lookup_ED,site_level_range_location,$C105,date_range_board,L$75)/SUMIFS(All_Attendances,site_level_range_location,$C105,date_range_board,L$75),"0.0%")),"")</f>
        <v>135</v>
      </c>
      <c r="M105" s="71">
        <f ca="1">IFERROR(IF(LEFT(Lookups!$N$5,6)="Number",SUMIFS(Comparison_Lookup_ED,site_level_range_location,$C105,date_range_board,M$75),TEXT(SUMIFS(Comparison_Lookup_ED,site_level_range_location,$C105,date_range_board,M$75)/SUMIFS(All_Attendances,site_level_range_location,$C105,date_range_board,M$75),"0.0%")),"")</f>
        <v>139</v>
      </c>
      <c r="N105" s="71">
        <f ca="1">IFERROR(IF(LEFT(Lookups!$N$5,6)="Number",SUMIFS(Comparison_Lookup_ED,site_level_range_location,$C105,date_range_board,N$75),TEXT(SUMIFS(Comparison_Lookup_ED,site_level_range_location,$C105,date_range_board,N$75)/SUMIFS(All_Attendances,site_level_range_location,$C105,date_range_board,N$75),"0.0%")),"")</f>
        <v>135</v>
      </c>
      <c r="O105" s="71">
        <f ca="1">IFERROR(IF(LEFT(Lookups!$N$5,6)="Number",SUMIFS(Comparison_Lookup_ED,site_level_range_location,$C105,date_range_board,O$75),TEXT(SUMIFS(Comparison_Lookup_ED,site_level_range_location,$C105,date_range_board,O$75)/SUMIFS(All_Attendances,site_level_range_location,$C105,date_range_board,O$75),"0.0%")),"")</f>
        <v>146</v>
      </c>
    </row>
    <row r="106" spans="2:15" ht="15" thickBot="1">
      <c r="B106" s="62" t="s">
        <v>143</v>
      </c>
      <c r="C106" s="106"/>
      <c r="D106" s="89">
        <f ca="1">IFERROR(IF(LEFT(Lookups!$N$5,6)="Number",SUMIFS(Comparison_Lookup_ED,date_range_board,D$75),TEXT(SUMIFS(Comparison_Lookup_ED,date_range_board,D$75)/SUMIFS(All_Attendances,date_range_board,D$75),"0.0%")),"")</f>
        <v>26685</v>
      </c>
      <c r="E106" s="89">
        <f ca="1">IFERROR(IF(LEFT(Lookups!$N$5,6)="Number",SUMIFS(Comparison_Lookup_ED,date_range_board,E$75),TEXT(SUMIFS(Comparison_Lookup_ED,date_range_board,E$75)/SUMIFS(All_Attendances,date_range_board,E$75),"0.0%")),"")</f>
        <v>25631</v>
      </c>
      <c r="F106" s="89">
        <f ca="1">IFERROR(IF(LEFT(Lookups!$N$5,6)="Number",SUMIFS(Comparison_Lookup_ED,date_range_board,F$75),TEXT(SUMIFS(Comparison_Lookup_ED,date_range_board,F$75)/SUMIFS(All_Attendances,date_range_board,F$75),"0.0%")),"")</f>
        <v>26933</v>
      </c>
      <c r="G106" s="89">
        <f ca="1">IFERROR(IF(LEFT(Lookups!$N$5,6)="Number",SUMIFS(Comparison_Lookup_ED,date_range_board,G$75),TEXT(SUMIFS(Comparison_Lookup_ED,date_range_board,G$75)/SUMIFS(All_Attendances,date_range_board,G$75),"0.0%")),"")</f>
        <v>27736</v>
      </c>
      <c r="H106" s="89">
        <f ca="1">IFERROR(IF(LEFT(Lookups!$N$5,6)="Number",SUMIFS(Comparison_Lookup_ED,date_range_board,H$75),TEXT(SUMIFS(Comparison_Lookup_ED,date_range_board,H$75)/SUMIFS(All_Attendances,date_range_board,H$75),"0.0%")),"")</f>
        <v>26581</v>
      </c>
      <c r="I106" s="89">
        <f ca="1">IFERROR(IF(LEFT(Lookups!$N$5,6)="Number",SUMIFS(Comparison_Lookup_ED,date_range_board,I$75),TEXT(SUMIFS(Comparison_Lookup_ED,date_range_board,I$75)/SUMIFS(All_Attendances,date_range_board,I$75),"0.0%")),"")</f>
        <v>27023</v>
      </c>
      <c r="J106" s="89">
        <f ca="1">IFERROR(IF(LEFT(Lookups!$N$5,6)="Number",SUMIFS(Comparison_Lookup_ED,date_range_board,J$75),TEXT(SUMIFS(Comparison_Lookup_ED,date_range_board,J$75)/SUMIFS(All_Attendances,date_range_board,J$75),"0.0%")),"")</f>
        <v>28095</v>
      </c>
      <c r="K106" s="89">
        <f ca="1">IFERROR(IF(LEFT(Lookups!$N$5,6)="Number",SUMIFS(Comparison_Lookup_ED,date_range_board,K$75),TEXT(SUMIFS(Comparison_Lookup_ED,date_range_board,K$75)/SUMIFS(All_Attendances,date_range_board,K$75),"0.0%")),"")</f>
        <v>27502</v>
      </c>
      <c r="L106" s="89">
        <f ca="1">IFERROR(IF(LEFT(Lookups!$N$5,6)="Number",SUMIFS(Comparison_Lookup_ED,date_range_board,L$75),TEXT(SUMIFS(Comparison_Lookup_ED,date_range_board,L$75)/SUMIFS(All_Attendances,date_range_board,L$75),"0.0%")),"")</f>
        <v>25556</v>
      </c>
      <c r="M106" s="89">
        <f ca="1">IFERROR(IF(LEFT(Lookups!$N$5,6)="Number",SUMIFS(Comparison_Lookup_ED,date_range_board,M$75),TEXT(SUMIFS(Comparison_Lookup_ED,date_range_board,M$75)/SUMIFS(All_Attendances,date_range_board,M$75),"0.0%")),"")</f>
        <v>26110</v>
      </c>
      <c r="N106" s="89">
        <f ca="1">IFERROR(IF(LEFT(Lookups!$N$5,6)="Number",SUMIFS(Comparison_Lookup_ED,date_range_board,N$75),TEXT(SUMIFS(Comparison_Lookup_ED,date_range_board,N$75)/SUMIFS(All_Attendances,date_range_board,N$75),"0.0%")),"")</f>
        <v>24730</v>
      </c>
      <c r="O106" s="89">
        <f ca="1">IFERROR(IF(LEFT(Lookups!$N$5,6)="Number",SUMIFS(Comparison_Lookup_ED,date_range_board,O$75),TEXT(SUMIFS(Comparison_Lookup_ED,date_range_board,O$75)/SUMIFS(All_Attendances,date_range_board,O$75),"0.0%")),"")</f>
        <v>24095</v>
      </c>
    </row>
    <row r="107" spans="2:15" ht="21.95" customHeight="1" thickBot="1">
      <c r="C107" s="136" t="s">
        <v>228</v>
      </c>
      <c r="D107" s="134">
        <f t="shared" ref="D107:O107" si="15">INT((D108-DATE(YEAR(D108-WEEKDAY(D108-1)+4),1,3)+WEEKDAY(DATE(YEAR(D108-WEEKDAY(D108-1)+4),1,3))+5)/7)</f>
        <v>4</v>
      </c>
      <c r="E107" s="134">
        <f t="shared" si="15"/>
        <v>5</v>
      </c>
      <c r="F107" s="134">
        <f t="shared" si="15"/>
        <v>6</v>
      </c>
      <c r="G107" s="134">
        <f t="shared" si="15"/>
        <v>7</v>
      </c>
      <c r="H107" s="134">
        <f t="shared" si="15"/>
        <v>8</v>
      </c>
      <c r="I107" s="134">
        <f t="shared" si="15"/>
        <v>9</v>
      </c>
      <c r="J107" s="134">
        <f t="shared" si="15"/>
        <v>10</v>
      </c>
      <c r="K107" s="134">
        <f t="shared" si="15"/>
        <v>11</v>
      </c>
      <c r="L107" s="134">
        <f t="shared" si="15"/>
        <v>12</v>
      </c>
      <c r="M107" s="134">
        <f t="shared" si="15"/>
        <v>13</v>
      </c>
      <c r="N107" s="134">
        <f t="shared" si="15"/>
        <v>14</v>
      </c>
      <c r="O107" s="134">
        <f t="shared" si="15"/>
        <v>15</v>
      </c>
    </row>
    <row r="108" spans="2:15" ht="15.75" thickBot="1">
      <c r="B108" s="58" t="s">
        <v>182</v>
      </c>
      <c r="C108" s="107" t="s">
        <v>185</v>
      </c>
      <c r="D108" s="105">
        <f>O141+7</f>
        <v>42400</v>
      </c>
      <c r="E108" s="105">
        <f>D108+7</f>
        <v>42407</v>
      </c>
      <c r="F108" s="105">
        <f t="shared" ref="F108:O108" si="16">E108+7</f>
        <v>42414</v>
      </c>
      <c r="G108" s="105">
        <f t="shared" si="16"/>
        <v>42421</v>
      </c>
      <c r="H108" s="105">
        <f t="shared" si="16"/>
        <v>42428</v>
      </c>
      <c r="I108" s="105">
        <f t="shared" si="16"/>
        <v>42435</v>
      </c>
      <c r="J108" s="105">
        <f t="shared" si="16"/>
        <v>42442</v>
      </c>
      <c r="K108" s="105">
        <f t="shared" si="16"/>
        <v>42449</v>
      </c>
      <c r="L108" s="105">
        <f t="shared" si="16"/>
        <v>42456</v>
      </c>
      <c r="M108" s="105">
        <f t="shared" si="16"/>
        <v>42463</v>
      </c>
      <c r="N108" s="105">
        <f t="shared" si="16"/>
        <v>42470</v>
      </c>
      <c r="O108" s="105">
        <f t="shared" si="16"/>
        <v>42477</v>
      </c>
    </row>
    <row r="109" spans="2:15">
      <c r="B109" s="60" t="s">
        <v>121</v>
      </c>
      <c r="C109" s="60" t="s">
        <v>16</v>
      </c>
      <c r="D109" s="97">
        <f ca="1">IFERROR(IF(LEFT(Lookups!$N$5,6)="Number",SUMIFS(Comparison_Lookup_ED,site_level_range_location,$C109,date_range_board,D$108),TEXT(SUMIFS(Comparison_Lookup_ED,site_level_range_location,$C109,date_range_board,D$108)/SUMIFS(All_Attendances,site_level_range_location,$C109,date_range_board,D$108),"0.0%")),"")</f>
        <v>828</v>
      </c>
      <c r="E109" s="88">
        <f ca="1">IFERROR(IF(LEFT(Lookups!$N$5,6)="Number",SUMIFS(Comparison_Lookup_ED,site_level_range_location,$C109,date_range_board,E$108),TEXT(SUMIFS(Comparison_Lookup_ED,site_level_range_location,$C109,date_range_board,E$108)/SUMIFS(All_Attendances,site_level_range_location,$C109,date_range_board,E$108),"0.0%")),"")</f>
        <v>819</v>
      </c>
      <c r="F109" s="88">
        <f ca="1">IFERROR(IF(LEFT(Lookups!$N$5,6)="Number",SUMIFS(Comparison_Lookup_ED,site_level_range_location,$C109,date_range_board,F$108),TEXT(SUMIFS(Comparison_Lookup_ED,site_level_range_location,$C109,date_range_board,F$108)/SUMIFS(All_Attendances,site_level_range_location,$C109,date_range_board,F$108),"0.0%")),"")</f>
        <v>814</v>
      </c>
      <c r="G109" s="88">
        <f ca="1">IFERROR(IF(LEFT(Lookups!$N$5,6)="Number",SUMIFS(Comparison_Lookup_ED,site_level_range_location,$C109,date_range_board,G$108),TEXT(SUMIFS(Comparison_Lookup_ED,site_level_range_location,$C109,date_range_board,G$108)/SUMIFS(All_Attendances,site_level_range_location,$C109,date_range_board,G$108),"0.0%")),"")</f>
        <v>833</v>
      </c>
      <c r="H109" s="88">
        <f ca="1">IFERROR(IF(LEFT(Lookups!$N$5,6)="Number",SUMIFS(Comparison_Lookup_ED,site_level_range_location,$C109,date_range_board,H$108),TEXT(SUMIFS(Comparison_Lookup_ED,site_level_range_location,$C109,date_range_board,H$108)/SUMIFS(All_Attendances,site_level_range_location,$C109,date_range_board,H$108),"0.0%")),"")</f>
        <v>822</v>
      </c>
      <c r="I109" s="88">
        <f ca="1">IFERROR(IF(LEFT(Lookups!$N$5,6)="Number",SUMIFS(Comparison_Lookup_ED,site_level_range_location,$C109,date_range_board,I$108),TEXT(SUMIFS(Comparison_Lookup_ED,site_level_range_location,$C109,date_range_board,I$108)/SUMIFS(All_Attendances,site_level_range_location,$C109,date_range_board,I$108),"0.0%")),"")</f>
        <v>880</v>
      </c>
      <c r="J109" s="88">
        <f ca="1">IFERROR(IF(LEFT(Lookups!$N$5,6)="Number",SUMIFS(Comparison_Lookup_ED,site_level_range_location,$C109,date_range_board,J$108),TEXT(SUMIFS(Comparison_Lookup_ED,site_level_range_location,$C109,date_range_board,J$108)/SUMIFS(All_Attendances,site_level_range_location,$C109,date_range_board,J$108),"0.0%")),"")</f>
        <v>928</v>
      </c>
      <c r="K109" s="88">
        <f ca="1">IFERROR(IF(LEFT(Lookups!$N$5,6)="Number",SUMIFS(Comparison_Lookup_ED,site_level_range_location,$C109,date_range_board,K$108),TEXT(SUMIFS(Comparison_Lookup_ED,site_level_range_location,$C109,date_range_board,K$108)/SUMIFS(All_Attendances,site_level_range_location,$C109,date_range_board,K$108),"0.0%")),"")</f>
        <v>944</v>
      </c>
      <c r="L109" s="88">
        <f ca="1">IFERROR(IF(LEFT(Lookups!$N$5,6)="Number",SUMIFS(Comparison_Lookup_ED,site_level_range_location,$C109,date_range_board,L$108),TEXT(SUMIFS(Comparison_Lookup_ED,site_level_range_location,$C109,date_range_board,L$108)/SUMIFS(All_Attendances,site_level_range_location,$C109,date_range_board,L$108),"0.0%")),"")</f>
        <v>902</v>
      </c>
      <c r="M109" s="88">
        <f ca="1">IFERROR(IF(LEFT(Lookups!$N$5,6)="Number",SUMIFS(Comparison_Lookup_ED,site_level_range_location,$C109,date_range_board,M$108),TEXT(SUMIFS(Comparison_Lookup_ED,site_level_range_location,$C109,date_range_board,M$108)/SUMIFS(All_Attendances,site_level_range_location,$C109,date_range_board,M$108),"0.0%")),"")</f>
        <v>952</v>
      </c>
      <c r="N109" s="88">
        <f ca="1">IFERROR(IF(LEFT(Lookups!$N$5,6)="Number",SUMIFS(Comparison_Lookup_ED,site_level_range_location,$C109,date_range_board,N$108),TEXT(SUMIFS(Comparison_Lookup_ED,site_level_range_location,$C109,date_range_board,N$108)/SUMIFS(All_Attendances,site_level_range_location,$C109,date_range_board,N$108),"0.0%")),"")</f>
        <v>798</v>
      </c>
      <c r="O109" s="88">
        <f ca="1">IFERROR(IF(LEFT(Lookups!$N$5,6)="Number",SUMIFS(Comparison_Lookup_ED,site_level_range_location,$C109,date_range_board,O$108),TEXT(SUMIFS(Comparison_Lookup_ED,site_level_range_location,$C109,date_range_board,O$108)/SUMIFS(All_Attendances,site_level_range_location,$C109,date_range_board,O$108),"0.0%")),"")</f>
        <v>877</v>
      </c>
    </row>
    <row r="110" spans="2:15">
      <c r="B110" s="60" t="s">
        <v>121</v>
      </c>
      <c r="C110" s="60" t="s">
        <v>17</v>
      </c>
      <c r="D110" s="90">
        <f ca="1">IFERROR(IF(LEFT(Lookups!$N$5,6)="Number",SUMIFS(Comparison_Lookup_ED,site_level_range_location,$C110,date_range_board,D$108),TEXT(SUMIFS(Comparison_Lookup_ED,site_level_range_location,$C110,date_range_board,D$108)/SUMIFS(All_Attendances,site_level_range_location,$C110,date_range_board,D$108),"0.0%")),"")</f>
        <v>1428</v>
      </c>
      <c r="E110" s="101">
        <f ca="1">IFERROR(IF(LEFT(Lookups!$N$5,6)="Number",SUMIFS(Comparison_Lookup_ED,site_level_range_location,$C110,date_range_board,E$108),TEXT(SUMIFS(Comparison_Lookup_ED,site_level_range_location,$C110,date_range_board,E$108)/SUMIFS(All_Attendances,site_level_range_location,$C110,date_range_board,E$108),"0.0%")),"")</f>
        <v>1491</v>
      </c>
      <c r="F110" s="101">
        <f ca="1">IFERROR(IF(LEFT(Lookups!$N$5,6)="Number",SUMIFS(Comparison_Lookup_ED,site_level_range_location,$C110,date_range_board,F$108),TEXT(SUMIFS(Comparison_Lookup_ED,site_level_range_location,$C110,date_range_board,F$108)/SUMIFS(All_Attendances,site_level_range_location,$C110,date_range_board,F$108),"0.0%")),"")</f>
        <v>1453</v>
      </c>
      <c r="G110" s="101">
        <f ca="1">IFERROR(IF(LEFT(Lookups!$N$5,6)="Number",SUMIFS(Comparison_Lookup_ED,site_level_range_location,$C110,date_range_board,G$108),TEXT(SUMIFS(Comparison_Lookup_ED,site_level_range_location,$C110,date_range_board,G$108)/SUMIFS(All_Attendances,site_level_range_location,$C110,date_range_board,G$108),"0.0%")),"")</f>
        <v>1481</v>
      </c>
      <c r="H110" s="101">
        <f ca="1">IFERROR(IF(LEFT(Lookups!$N$5,6)="Number",SUMIFS(Comparison_Lookup_ED,site_level_range_location,$C110,date_range_board,H$108),TEXT(SUMIFS(Comparison_Lookup_ED,site_level_range_location,$C110,date_range_board,H$108)/SUMIFS(All_Attendances,site_level_range_location,$C110,date_range_board,H$108),"0.0%")),"")</f>
        <v>1490</v>
      </c>
      <c r="I110" s="101">
        <f ca="1">IFERROR(IF(LEFT(Lookups!$N$5,6)="Number",SUMIFS(Comparison_Lookup_ED,site_level_range_location,$C110,date_range_board,I$108),TEXT(SUMIFS(Comparison_Lookup_ED,site_level_range_location,$C110,date_range_board,I$108)/SUMIFS(All_Attendances,site_level_range_location,$C110,date_range_board,I$108),"0.0%")),"")</f>
        <v>1471</v>
      </c>
      <c r="J110" s="101">
        <f ca="1">IFERROR(IF(LEFT(Lookups!$N$5,6)="Number",SUMIFS(Comparison_Lookup_ED,site_level_range_location,$C110,date_range_board,J$108),TEXT(SUMIFS(Comparison_Lookup_ED,site_level_range_location,$C110,date_range_board,J$108)/SUMIFS(All_Attendances,site_level_range_location,$C110,date_range_board,J$108),"0.0%")),"")</f>
        <v>1567</v>
      </c>
      <c r="K110" s="101">
        <f ca="1">IFERROR(IF(LEFT(Lookups!$N$5,6)="Number",SUMIFS(Comparison_Lookup_ED,site_level_range_location,$C110,date_range_board,K$108),TEXT(SUMIFS(Comparison_Lookup_ED,site_level_range_location,$C110,date_range_board,K$108)/SUMIFS(All_Attendances,site_level_range_location,$C110,date_range_board,K$108),"0.0%")),"")</f>
        <v>1624</v>
      </c>
      <c r="L110" s="101">
        <f ca="1">IFERROR(IF(LEFT(Lookups!$N$5,6)="Number",SUMIFS(Comparison_Lookup_ED,site_level_range_location,$C110,date_range_board,L$108),TEXT(SUMIFS(Comparison_Lookup_ED,site_level_range_location,$C110,date_range_board,L$108)/SUMIFS(All_Attendances,site_level_range_location,$C110,date_range_board,L$108),"0.0%")),"")</f>
        <v>1634</v>
      </c>
      <c r="M110" s="101">
        <f ca="1">IFERROR(IF(LEFT(Lookups!$N$5,6)="Number",SUMIFS(Comparison_Lookup_ED,site_level_range_location,$C110,date_range_board,M$108),TEXT(SUMIFS(Comparison_Lookup_ED,site_level_range_location,$C110,date_range_board,M$108)/SUMIFS(All_Attendances,site_level_range_location,$C110,date_range_board,M$108),"0.0%")),"")</f>
        <v>1598</v>
      </c>
      <c r="N110" s="101">
        <f ca="1">IFERROR(IF(LEFT(Lookups!$N$5,6)="Number",SUMIFS(Comparison_Lookup_ED,site_level_range_location,$C110,date_range_board,N$108),TEXT(SUMIFS(Comparison_Lookup_ED,site_level_range_location,$C110,date_range_board,N$108)/SUMIFS(All_Attendances,site_level_range_location,$C110,date_range_board,N$108),"0.0%")),"")</f>
        <v>1564</v>
      </c>
      <c r="O110" s="101">
        <f ca="1">IFERROR(IF(LEFT(Lookups!$N$5,6)="Number",SUMIFS(Comparison_Lookup_ED,site_level_range_location,$C110,date_range_board,O$108),TEXT(SUMIFS(Comparison_Lookup_ED,site_level_range_location,$C110,date_range_board,O$108)/SUMIFS(All_Attendances,site_level_range_location,$C110,date_range_board,O$108),"0.0%")),"")</f>
        <v>1408</v>
      </c>
    </row>
    <row r="111" spans="2:15">
      <c r="B111" s="60" t="s">
        <v>70</v>
      </c>
      <c r="C111" s="60" t="s">
        <v>21</v>
      </c>
      <c r="D111" s="90">
        <f ca="1">IFERROR(IF(LEFT(Lookups!$N$5,6)="Number",SUMIFS(Comparison_Lookup_ED,site_level_range_location,$C111,date_range_board,D$108),TEXT(SUMIFS(Comparison_Lookup_ED,site_level_range_location,$C111,date_range_board,D$108)/SUMIFS(All_Attendances,site_level_range_location,$C111,date_range_board,D$108),"0.0%")),"")</f>
        <v>454</v>
      </c>
      <c r="E111" s="101">
        <f ca="1">IFERROR(IF(LEFT(Lookups!$N$5,6)="Number",SUMIFS(Comparison_Lookup_ED,site_level_range_location,$C111,date_range_board,E$108),TEXT(SUMIFS(Comparison_Lookup_ED,site_level_range_location,$C111,date_range_board,E$108)/SUMIFS(All_Attendances,site_level_range_location,$C111,date_range_board,E$108),"0.0%")),"")</f>
        <v>427</v>
      </c>
      <c r="F111" s="101">
        <f ca="1">IFERROR(IF(LEFT(Lookups!$N$5,6)="Number",SUMIFS(Comparison_Lookup_ED,site_level_range_location,$C111,date_range_board,F$108),TEXT(SUMIFS(Comparison_Lookup_ED,site_level_range_location,$C111,date_range_board,F$108)/SUMIFS(All_Attendances,site_level_range_location,$C111,date_range_board,F$108),"0.0%")),"")</f>
        <v>493</v>
      </c>
      <c r="G111" s="101">
        <f ca="1">IFERROR(IF(LEFT(Lookups!$N$5,6)="Number",SUMIFS(Comparison_Lookup_ED,site_level_range_location,$C111,date_range_board,G$108),TEXT(SUMIFS(Comparison_Lookup_ED,site_level_range_location,$C111,date_range_board,G$108)/SUMIFS(All_Attendances,site_level_range_location,$C111,date_range_board,G$108),"0.0%")),"")</f>
        <v>451</v>
      </c>
      <c r="H111" s="101">
        <f ca="1">IFERROR(IF(LEFT(Lookups!$N$5,6)="Number",SUMIFS(Comparison_Lookup_ED,site_level_range_location,$C111,date_range_board,H$108),TEXT(SUMIFS(Comparison_Lookup_ED,site_level_range_location,$C111,date_range_board,H$108)/SUMIFS(All_Attendances,site_level_range_location,$C111,date_range_board,H$108),"0.0%")),"")</f>
        <v>538</v>
      </c>
      <c r="I111" s="101">
        <f ca="1">IFERROR(IF(LEFT(Lookups!$N$5,6)="Number",SUMIFS(Comparison_Lookup_ED,site_level_range_location,$C111,date_range_board,I$108),TEXT(SUMIFS(Comparison_Lookup_ED,site_level_range_location,$C111,date_range_board,I$108)/SUMIFS(All_Attendances,site_level_range_location,$C111,date_range_board,I$108),"0.0%")),"")</f>
        <v>554</v>
      </c>
      <c r="J111" s="101">
        <f ca="1">IFERROR(IF(LEFT(Lookups!$N$5,6)="Number",SUMIFS(Comparison_Lookup_ED,site_level_range_location,$C111,date_range_board,J$108),TEXT(SUMIFS(Comparison_Lookup_ED,site_level_range_location,$C111,date_range_board,J$108)/SUMIFS(All_Attendances,site_level_range_location,$C111,date_range_board,J$108),"0.0%")),"")</f>
        <v>582</v>
      </c>
      <c r="K111" s="101">
        <f ca="1">IFERROR(IF(LEFT(Lookups!$N$5,6)="Number",SUMIFS(Comparison_Lookup_ED,site_level_range_location,$C111,date_range_board,K$108),TEXT(SUMIFS(Comparison_Lookup_ED,site_level_range_location,$C111,date_range_board,K$108)/SUMIFS(All_Attendances,site_level_range_location,$C111,date_range_board,K$108),"0.0%")),"")</f>
        <v>578</v>
      </c>
      <c r="L111" s="101">
        <f ca="1">IFERROR(IF(LEFT(Lookups!$N$5,6)="Number",SUMIFS(Comparison_Lookup_ED,site_level_range_location,$C111,date_range_board,L$108),TEXT(SUMIFS(Comparison_Lookup_ED,site_level_range_location,$C111,date_range_board,L$108)/SUMIFS(All_Attendances,site_level_range_location,$C111,date_range_board,L$108),"0.0%")),"")</f>
        <v>628</v>
      </c>
      <c r="M111" s="101">
        <f ca="1">IFERROR(IF(LEFT(Lookups!$N$5,6)="Number",SUMIFS(Comparison_Lookup_ED,site_level_range_location,$C111,date_range_board,M$108),TEXT(SUMIFS(Comparison_Lookup_ED,site_level_range_location,$C111,date_range_board,M$108)/SUMIFS(All_Attendances,site_level_range_location,$C111,date_range_board,M$108),"0.0%")),"")</f>
        <v>623</v>
      </c>
      <c r="N111" s="101">
        <f ca="1">IFERROR(IF(LEFT(Lookups!$N$5,6)="Number",SUMIFS(Comparison_Lookup_ED,site_level_range_location,$C111,date_range_board,N$108),TEXT(SUMIFS(Comparison_Lookup_ED,site_level_range_location,$C111,date_range_board,N$108)/SUMIFS(All_Attendances,site_level_range_location,$C111,date_range_board,N$108),"0.0%")),"")</f>
        <v>557</v>
      </c>
      <c r="O111" s="101">
        <f ca="1">IFERROR(IF(LEFT(Lookups!$N$5,6)="Number",SUMIFS(Comparison_Lookup_ED,site_level_range_location,$C111,date_range_board,O$108),TEXT(SUMIFS(Comparison_Lookup_ED,site_level_range_location,$C111,date_range_board,O$108)/SUMIFS(All_Attendances,site_level_range_location,$C111,date_range_board,O$108),"0.0%")),"")</f>
        <v>512</v>
      </c>
    </row>
    <row r="112" spans="2:15">
      <c r="B112" s="60" t="s">
        <v>140</v>
      </c>
      <c r="C112" s="60" t="s">
        <v>217</v>
      </c>
      <c r="D112" s="90">
        <f ca="1">IFERROR(IF(LEFT(Lookups!$N$5,6)="Number",SUMIFS(Comparison_Lookup_ED,site_level_range_location,$C112,date_range_board,D$108),TEXT(SUMIFS(Comparison_Lookup_ED,site_level_range_location,$C112,date_range_board,D$108)/SUMIFS(All_Attendances,site_level_range_location,$C112,date_range_board,D$108),"0.0%")),"")</f>
        <v>659</v>
      </c>
      <c r="E112" s="101">
        <f ca="1">IFERROR(IF(LEFT(Lookups!$N$5,6)="Number",SUMIFS(Comparison_Lookup_ED,site_level_range_location,$C112,date_range_board,E$108),TEXT(SUMIFS(Comparison_Lookup_ED,site_level_range_location,$C112,date_range_board,E$108)/SUMIFS(All_Attendances,site_level_range_location,$C112,date_range_board,E$108),"0.0%")),"")</f>
        <v>643</v>
      </c>
      <c r="F112" s="101">
        <f ca="1">IFERROR(IF(LEFT(Lookups!$N$5,6)="Number",SUMIFS(Comparison_Lookup_ED,site_level_range_location,$C112,date_range_board,F$108),TEXT(SUMIFS(Comparison_Lookup_ED,site_level_range_location,$C112,date_range_board,F$108)/SUMIFS(All_Attendances,site_level_range_location,$C112,date_range_board,F$108),"0.0%")),"")</f>
        <v>658</v>
      </c>
      <c r="G112" s="101">
        <f ca="1">IFERROR(IF(LEFT(Lookups!$N$5,6)="Number",SUMIFS(Comparison_Lookup_ED,site_level_range_location,$C112,date_range_board,G$108),TEXT(SUMIFS(Comparison_Lookup_ED,site_level_range_location,$C112,date_range_board,G$108)/SUMIFS(All_Attendances,site_level_range_location,$C112,date_range_board,G$108),"0.0%")),"")</f>
        <v>668</v>
      </c>
      <c r="H112" s="101">
        <f ca="1">IFERROR(IF(LEFT(Lookups!$N$5,6)="Number",SUMIFS(Comparison_Lookup_ED,site_level_range_location,$C112,date_range_board,H$108),TEXT(SUMIFS(Comparison_Lookup_ED,site_level_range_location,$C112,date_range_board,H$108)/SUMIFS(All_Attendances,site_level_range_location,$C112,date_range_board,H$108),"0.0%")),"")</f>
        <v>665</v>
      </c>
      <c r="I112" s="101">
        <f ca="1">IFERROR(IF(LEFT(Lookups!$N$5,6)="Number",SUMIFS(Comparison_Lookup_ED,site_level_range_location,$C112,date_range_board,I$108),TEXT(SUMIFS(Comparison_Lookup_ED,site_level_range_location,$C112,date_range_board,I$108)/SUMIFS(All_Attendances,site_level_range_location,$C112,date_range_board,I$108),"0.0%")),"")</f>
        <v>729</v>
      </c>
      <c r="J112" s="101">
        <f ca="1">IFERROR(IF(LEFT(Lookups!$N$5,6)="Number",SUMIFS(Comparison_Lookup_ED,site_level_range_location,$C112,date_range_board,J$108),TEXT(SUMIFS(Comparison_Lookup_ED,site_level_range_location,$C112,date_range_board,J$108)/SUMIFS(All_Attendances,site_level_range_location,$C112,date_range_board,J$108),"0.0%")),"")</f>
        <v>736</v>
      </c>
      <c r="K112" s="101">
        <f ca="1">IFERROR(IF(LEFT(Lookups!$N$5,6)="Number",SUMIFS(Comparison_Lookup_ED,site_level_range_location,$C112,date_range_board,K$108),TEXT(SUMIFS(Comparison_Lookup_ED,site_level_range_location,$C112,date_range_board,K$108)/SUMIFS(All_Attendances,site_level_range_location,$C112,date_range_board,K$108),"0.0%")),"")</f>
        <v>735</v>
      </c>
      <c r="L112" s="101">
        <f ca="1">IFERROR(IF(LEFT(Lookups!$N$5,6)="Number",SUMIFS(Comparison_Lookup_ED,site_level_range_location,$C112,date_range_board,L$108),TEXT(SUMIFS(Comparison_Lookup_ED,site_level_range_location,$C112,date_range_board,L$108)/SUMIFS(All_Attendances,site_level_range_location,$C112,date_range_board,L$108),"0.0%")),"")</f>
        <v>707</v>
      </c>
      <c r="M112" s="101">
        <f ca="1">IFERROR(IF(LEFT(Lookups!$N$5,6)="Number",SUMIFS(Comparison_Lookup_ED,site_level_range_location,$C112,date_range_board,M$108),TEXT(SUMIFS(Comparison_Lookup_ED,site_level_range_location,$C112,date_range_board,M$108)/SUMIFS(All_Attendances,site_level_range_location,$C112,date_range_board,M$108),"0.0%")),"")</f>
        <v>695</v>
      </c>
      <c r="N112" s="101">
        <f ca="1">IFERROR(IF(LEFT(Lookups!$N$5,6)="Number",SUMIFS(Comparison_Lookup_ED,site_level_range_location,$C112,date_range_board,N$108),TEXT(SUMIFS(Comparison_Lookup_ED,site_level_range_location,$C112,date_range_board,N$108)/SUMIFS(All_Attendances,site_level_range_location,$C112,date_range_board,N$108),"0.0%")),"")</f>
        <v>678</v>
      </c>
      <c r="O112" s="101">
        <f ca="1">IFERROR(IF(LEFT(Lookups!$N$5,6)="Number",SUMIFS(Comparison_Lookup_ED,site_level_range_location,$C112,date_range_board,O$108),TEXT(SUMIFS(Comparison_Lookup_ED,site_level_range_location,$C112,date_range_board,O$108)/SUMIFS(All_Attendances,site_level_range_location,$C112,date_range_board,O$108),"0.0%")),"")</f>
        <v>727</v>
      </c>
    </row>
    <row r="113" spans="2:15">
      <c r="B113" s="60" t="s">
        <v>140</v>
      </c>
      <c r="C113" s="60" t="s">
        <v>22</v>
      </c>
      <c r="D113" s="90">
        <f ca="1">IFERROR(IF(LEFT(Lookups!$N$5,6)="Number",SUMIFS(Comparison_Lookup_ED,site_level_range_location,$C113,date_range_board,D$108),TEXT(SUMIFS(Comparison_Lookup_ED,site_level_range_location,$C113,date_range_board,D$108)/SUMIFS(All_Attendances,site_level_range_location,$C113,date_range_board,D$108),"0.0%")),"")</f>
        <v>216</v>
      </c>
      <c r="E113" s="101">
        <f ca="1">IFERROR(IF(LEFT(Lookups!$N$5,6)="Number",SUMIFS(Comparison_Lookup_ED,site_level_range_location,$C113,date_range_board,E$108),TEXT(SUMIFS(Comparison_Lookup_ED,site_level_range_location,$C113,date_range_board,E$108)/SUMIFS(All_Attendances,site_level_range_location,$C113,date_range_board,E$108),"0.0%")),"")</f>
        <v>199</v>
      </c>
      <c r="F113" s="101">
        <f ca="1">IFERROR(IF(LEFT(Lookups!$N$5,6)="Number",SUMIFS(Comparison_Lookup_ED,site_level_range_location,$C113,date_range_board,F$108),TEXT(SUMIFS(Comparison_Lookup_ED,site_level_range_location,$C113,date_range_board,F$108)/SUMIFS(All_Attendances,site_level_range_location,$C113,date_range_board,F$108),"0.0%")),"")</f>
        <v>223</v>
      </c>
      <c r="G113" s="101">
        <f ca="1">IFERROR(IF(LEFT(Lookups!$N$5,6)="Number",SUMIFS(Comparison_Lookup_ED,site_level_range_location,$C113,date_range_board,G$108),TEXT(SUMIFS(Comparison_Lookup_ED,site_level_range_location,$C113,date_range_board,G$108)/SUMIFS(All_Attendances,site_level_range_location,$C113,date_range_board,G$108),"0.0%")),"")</f>
        <v>187</v>
      </c>
      <c r="H113" s="101">
        <f ca="1">IFERROR(IF(LEFT(Lookups!$N$5,6)="Number",SUMIFS(Comparison_Lookup_ED,site_level_range_location,$C113,date_range_board,H$108),TEXT(SUMIFS(Comparison_Lookup_ED,site_level_range_location,$C113,date_range_board,H$108)/SUMIFS(All_Attendances,site_level_range_location,$C113,date_range_board,H$108),"0.0%")),"")</f>
        <v>227</v>
      </c>
      <c r="I113" s="101">
        <f ca="1">IFERROR(IF(LEFT(Lookups!$N$5,6)="Number",SUMIFS(Comparison_Lookup_ED,site_level_range_location,$C113,date_range_board,I$108),TEXT(SUMIFS(Comparison_Lookup_ED,site_level_range_location,$C113,date_range_board,I$108)/SUMIFS(All_Attendances,site_level_range_location,$C113,date_range_board,I$108),"0.0%")),"")</f>
        <v>226</v>
      </c>
      <c r="J113" s="101">
        <f ca="1">IFERROR(IF(LEFT(Lookups!$N$5,6)="Number",SUMIFS(Comparison_Lookup_ED,site_level_range_location,$C113,date_range_board,J$108),TEXT(SUMIFS(Comparison_Lookup_ED,site_level_range_location,$C113,date_range_board,J$108)/SUMIFS(All_Attendances,site_level_range_location,$C113,date_range_board,J$108),"0.0%")),"")</f>
        <v>254</v>
      </c>
      <c r="K113" s="101">
        <f ca="1">IFERROR(IF(LEFT(Lookups!$N$5,6)="Number",SUMIFS(Comparison_Lookup_ED,site_level_range_location,$C113,date_range_board,K$108),TEXT(SUMIFS(Comparison_Lookup_ED,site_level_range_location,$C113,date_range_board,K$108)/SUMIFS(All_Attendances,site_level_range_location,$C113,date_range_board,K$108),"0.0%")),"")</f>
        <v>255</v>
      </c>
      <c r="L113" s="101">
        <f ca="1">IFERROR(IF(LEFT(Lookups!$N$5,6)="Number",SUMIFS(Comparison_Lookup_ED,site_level_range_location,$C113,date_range_board,L$108),TEXT(SUMIFS(Comparison_Lookup_ED,site_level_range_location,$C113,date_range_board,L$108)/SUMIFS(All_Attendances,site_level_range_location,$C113,date_range_board,L$108),"0.0%")),"")</f>
        <v>270</v>
      </c>
      <c r="M113" s="101">
        <f ca="1">IFERROR(IF(LEFT(Lookups!$N$5,6)="Number",SUMIFS(Comparison_Lookup_ED,site_level_range_location,$C113,date_range_board,M$108),TEXT(SUMIFS(Comparison_Lookup_ED,site_level_range_location,$C113,date_range_board,M$108)/SUMIFS(All_Attendances,site_level_range_location,$C113,date_range_board,M$108),"0.0%")),"")</f>
        <v>262</v>
      </c>
      <c r="N113" s="101">
        <f ca="1">IFERROR(IF(LEFT(Lookups!$N$5,6)="Number",SUMIFS(Comparison_Lookup_ED,site_level_range_location,$C113,date_range_board,N$108),TEXT(SUMIFS(Comparison_Lookup_ED,site_level_range_location,$C113,date_range_board,N$108)/SUMIFS(All_Attendances,site_level_range_location,$C113,date_range_board,N$108),"0.0%")),"")</f>
        <v>241</v>
      </c>
      <c r="O113" s="101">
        <f ca="1">IFERROR(IF(LEFT(Lookups!$N$5,6)="Number",SUMIFS(Comparison_Lookup_ED,site_level_range_location,$C113,date_range_board,O$108),TEXT(SUMIFS(Comparison_Lookup_ED,site_level_range_location,$C113,date_range_board,O$108)/SUMIFS(All_Attendances,site_level_range_location,$C113,date_range_board,O$108),"0.0%")),"")</f>
        <v>194</v>
      </c>
    </row>
    <row r="114" spans="2:15">
      <c r="B114" s="60" t="s">
        <v>71</v>
      </c>
      <c r="C114" s="60" t="s">
        <v>25</v>
      </c>
      <c r="D114" s="90">
        <f ca="1">IFERROR(IF(LEFT(Lookups!$N$5,6)="Number",SUMIFS(Comparison_Lookup_ED,site_level_range_location,$C114,date_range_board,D$108),TEXT(SUMIFS(Comparison_Lookup_ED,site_level_range_location,$C114,date_range_board,D$108)/SUMIFS(All_Attendances,site_level_range_location,$C114,date_range_board,D$108),"0.0%")),"")</f>
        <v>1234</v>
      </c>
      <c r="E114" s="101">
        <f ca="1">IFERROR(IF(LEFT(Lookups!$N$5,6)="Number",SUMIFS(Comparison_Lookup_ED,site_level_range_location,$C114,date_range_board,E$108),TEXT(SUMIFS(Comparison_Lookup_ED,site_level_range_location,$C114,date_range_board,E$108)/SUMIFS(All_Attendances,site_level_range_location,$C114,date_range_board,E$108),"0.0%")),"")</f>
        <v>1277</v>
      </c>
      <c r="F114" s="101">
        <f ca="1">IFERROR(IF(LEFT(Lookups!$N$5,6)="Number",SUMIFS(Comparison_Lookup_ED,site_level_range_location,$C114,date_range_board,F$108),TEXT(SUMIFS(Comparison_Lookup_ED,site_level_range_location,$C114,date_range_board,F$108)/SUMIFS(All_Attendances,site_level_range_location,$C114,date_range_board,F$108),"0.0%")),"")</f>
        <v>1134</v>
      </c>
      <c r="G114" s="101">
        <f ca="1">IFERROR(IF(LEFT(Lookups!$N$5,6)="Number",SUMIFS(Comparison_Lookup_ED,site_level_range_location,$C114,date_range_board,G$108),TEXT(SUMIFS(Comparison_Lookup_ED,site_level_range_location,$C114,date_range_board,G$108)/SUMIFS(All_Attendances,site_level_range_location,$C114,date_range_board,G$108),"0.0%")),"")</f>
        <v>1164</v>
      </c>
      <c r="H114" s="101">
        <f ca="1">IFERROR(IF(LEFT(Lookups!$N$5,6)="Number",SUMIFS(Comparison_Lookup_ED,site_level_range_location,$C114,date_range_board,H$108),TEXT(SUMIFS(Comparison_Lookup_ED,site_level_range_location,$C114,date_range_board,H$108)/SUMIFS(All_Attendances,site_level_range_location,$C114,date_range_board,H$108),"0.0%")),"")</f>
        <v>1263</v>
      </c>
      <c r="I114" s="101">
        <f ca="1">IFERROR(IF(LEFT(Lookups!$N$5,6)="Number",SUMIFS(Comparison_Lookup_ED,site_level_range_location,$C114,date_range_board,I$108),TEXT(SUMIFS(Comparison_Lookup_ED,site_level_range_location,$C114,date_range_board,I$108)/SUMIFS(All_Attendances,site_level_range_location,$C114,date_range_board,I$108),"0.0%")),"")</f>
        <v>1301</v>
      </c>
      <c r="J114" s="101">
        <f ca="1">IFERROR(IF(LEFT(Lookups!$N$5,6)="Number",SUMIFS(Comparison_Lookup_ED,site_level_range_location,$C114,date_range_board,J$108),TEXT(SUMIFS(Comparison_Lookup_ED,site_level_range_location,$C114,date_range_board,J$108)/SUMIFS(All_Attendances,site_level_range_location,$C114,date_range_board,J$108),"0.0%")),"")</f>
        <v>1247</v>
      </c>
      <c r="K114" s="101">
        <f ca="1">IFERROR(IF(LEFT(Lookups!$N$5,6)="Number",SUMIFS(Comparison_Lookup_ED,site_level_range_location,$C114,date_range_board,K$108),TEXT(SUMIFS(Comparison_Lookup_ED,site_level_range_location,$C114,date_range_board,K$108)/SUMIFS(All_Attendances,site_level_range_location,$C114,date_range_board,K$108),"0.0%")),"")</f>
        <v>1289</v>
      </c>
      <c r="L114" s="101">
        <f ca="1">IFERROR(IF(LEFT(Lookups!$N$5,6)="Number",SUMIFS(Comparison_Lookup_ED,site_level_range_location,$C114,date_range_board,L$108),TEXT(SUMIFS(Comparison_Lookup_ED,site_level_range_location,$C114,date_range_board,L$108)/SUMIFS(All_Attendances,site_level_range_location,$C114,date_range_board,L$108),"0.0%")),"")</f>
        <v>1289</v>
      </c>
      <c r="M114" s="101">
        <f ca="1">IFERROR(IF(LEFT(Lookups!$N$5,6)="Number",SUMIFS(Comparison_Lookup_ED,site_level_range_location,$C114,date_range_board,M$108),TEXT(SUMIFS(Comparison_Lookup_ED,site_level_range_location,$C114,date_range_board,M$108)/SUMIFS(All_Attendances,site_level_range_location,$C114,date_range_board,M$108),"0.0%")),"")</f>
        <v>1182</v>
      </c>
      <c r="N114" s="101">
        <f ca="1">IFERROR(IF(LEFT(Lookups!$N$5,6)="Number",SUMIFS(Comparison_Lookup_ED,site_level_range_location,$C114,date_range_board,N$108),TEXT(SUMIFS(Comparison_Lookup_ED,site_level_range_location,$C114,date_range_board,N$108)/SUMIFS(All_Attendances,site_level_range_location,$C114,date_range_board,N$108),"0.0%")),"")</f>
        <v>1156</v>
      </c>
      <c r="O114" s="101">
        <f ca="1">IFERROR(IF(LEFT(Lookups!$N$5,6)="Number",SUMIFS(Comparison_Lookup_ED,site_level_range_location,$C114,date_range_board,O$108),TEXT(SUMIFS(Comparison_Lookup_ED,site_level_range_location,$C114,date_range_board,O$108)/SUMIFS(All_Attendances,site_level_range_location,$C114,date_range_board,O$108),"0.0%")),"")</f>
        <v>1168</v>
      </c>
    </row>
    <row r="115" spans="2:15">
      <c r="B115" s="60" t="s">
        <v>69</v>
      </c>
      <c r="C115" s="60" t="s">
        <v>28</v>
      </c>
      <c r="D115" s="90">
        <f ca="1">IFERROR(IF(LEFT(Lookups!$N$5,6)="Number",SUMIFS(Comparison_Lookup_ED,site_level_range_location,$C115,date_range_board,D$108),TEXT(SUMIFS(Comparison_Lookup_ED,site_level_range_location,$C115,date_range_board,D$108)/SUMIFS(All_Attendances,site_level_range_location,$C115,date_range_board,D$108),"0.0%")),"")</f>
        <v>1144</v>
      </c>
      <c r="E115" s="101">
        <f ca="1">IFERROR(IF(LEFT(Lookups!$N$5,6)="Number",SUMIFS(Comparison_Lookup_ED,site_level_range_location,$C115,date_range_board,E$108),TEXT(SUMIFS(Comparison_Lookup_ED,site_level_range_location,$C115,date_range_board,E$108)/SUMIFS(All_Attendances,site_level_range_location,$C115,date_range_board,E$108),"0.0%")),"")</f>
        <v>1211</v>
      </c>
      <c r="F115" s="101">
        <f ca="1">IFERROR(IF(LEFT(Lookups!$N$5,6)="Number",SUMIFS(Comparison_Lookup_ED,site_level_range_location,$C115,date_range_board,F$108),TEXT(SUMIFS(Comparison_Lookup_ED,site_level_range_location,$C115,date_range_board,F$108)/SUMIFS(All_Attendances,site_level_range_location,$C115,date_range_board,F$108),"0.0%")),"")</f>
        <v>1193</v>
      </c>
      <c r="G115" s="101">
        <f ca="1">IFERROR(IF(LEFT(Lookups!$N$5,6)="Number",SUMIFS(Comparison_Lookup_ED,site_level_range_location,$C115,date_range_board,G$108),TEXT(SUMIFS(Comparison_Lookup_ED,site_level_range_location,$C115,date_range_board,G$108)/SUMIFS(All_Attendances,site_level_range_location,$C115,date_range_board,G$108),"0.0%")),"")</f>
        <v>1182</v>
      </c>
      <c r="H115" s="101">
        <f ca="1">IFERROR(IF(LEFT(Lookups!$N$5,6)="Number",SUMIFS(Comparison_Lookup_ED,site_level_range_location,$C115,date_range_board,H$108),TEXT(SUMIFS(Comparison_Lookup_ED,site_level_range_location,$C115,date_range_board,H$108)/SUMIFS(All_Attendances,site_level_range_location,$C115,date_range_board,H$108),"0.0%")),"")</f>
        <v>1258</v>
      </c>
      <c r="I115" s="101">
        <f ca="1">IFERROR(IF(LEFT(Lookups!$N$5,6)="Number",SUMIFS(Comparison_Lookup_ED,site_level_range_location,$C115,date_range_board,I$108),TEXT(SUMIFS(Comparison_Lookup_ED,site_level_range_location,$C115,date_range_board,I$108)/SUMIFS(All_Attendances,site_level_range_location,$C115,date_range_board,I$108),"0.0%")),"")</f>
        <v>1290</v>
      </c>
      <c r="J115" s="101">
        <f ca="1">IFERROR(IF(LEFT(Lookups!$N$5,6)="Number",SUMIFS(Comparison_Lookup_ED,site_level_range_location,$C115,date_range_board,J$108),TEXT(SUMIFS(Comparison_Lookup_ED,site_level_range_location,$C115,date_range_board,J$108)/SUMIFS(All_Attendances,site_level_range_location,$C115,date_range_board,J$108),"0.0%")),"")</f>
        <v>1290</v>
      </c>
      <c r="K115" s="101">
        <f ca="1">IFERROR(IF(LEFT(Lookups!$N$5,6)="Number",SUMIFS(Comparison_Lookup_ED,site_level_range_location,$C115,date_range_board,K$108),TEXT(SUMIFS(Comparison_Lookup_ED,site_level_range_location,$C115,date_range_board,K$108)/SUMIFS(All_Attendances,site_level_range_location,$C115,date_range_board,K$108),"0.0%")),"")</f>
        <v>1321</v>
      </c>
      <c r="L115" s="101">
        <f ca="1">IFERROR(IF(LEFT(Lookups!$N$5,6)="Number",SUMIFS(Comparison_Lookup_ED,site_level_range_location,$C115,date_range_board,L$108),TEXT(SUMIFS(Comparison_Lookup_ED,site_level_range_location,$C115,date_range_board,L$108)/SUMIFS(All_Attendances,site_level_range_location,$C115,date_range_board,L$108),"0.0%")),"")</f>
        <v>1343</v>
      </c>
      <c r="M115" s="101">
        <f ca="1">IFERROR(IF(LEFT(Lookups!$N$5,6)="Number",SUMIFS(Comparison_Lookup_ED,site_level_range_location,$C115,date_range_board,M$108),TEXT(SUMIFS(Comparison_Lookup_ED,site_level_range_location,$C115,date_range_board,M$108)/SUMIFS(All_Attendances,site_level_range_location,$C115,date_range_board,M$108),"0.0%")),"")</f>
        <v>1391</v>
      </c>
      <c r="N115" s="101">
        <f ca="1">IFERROR(IF(LEFT(Lookups!$N$5,6)="Number",SUMIFS(Comparison_Lookup_ED,site_level_range_location,$C115,date_range_board,N$108),TEXT(SUMIFS(Comparison_Lookup_ED,site_level_range_location,$C115,date_range_board,N$108)/SUMIFS(All_Attendances,site_level_range_location,$C115,date_range_board,N$108),"0.0%")),"")</f>
        <v>1222</v>
      </c>
      <c r="O115" s="101">
        <f ca="1">IFERROR(IF(LEFT(Lookups!$N$5,6)="Number",SUMIFS(Comparison_Lookup_ED,site_level_range_location,$C115,date_range_board,O$108),TEXT(SUMIFS(Comparison_Lookup_ED,site_level_range_location,$C115,date_range_board,O$108)/SUMIFS(All_Attendances,site_level_range_location,$C115,date_range_board,O$108),"0.0%")),"")</f>
        <v>1115</v>
      </c>
    </row>
    <row r="116" spans="2:15">
      <c r="B116" s="60" t="s">
        <v>122</v>
      </c>
      <c r="C116" s="60" t="s">
        <v>29</v>
      </c>
      <c r="D116" s="90">
        <f ca="1">IFERROR(IF(LEFT(Lookups!$N$5,6)="Number",SUMIFS(Comparison_Lookup_ED,site_level_range_location,$C116,date_range_board,D$108),TEXT(SUMIFS(Comparison_Lookup_ED,site_level_range_location,$C116,date_range_board,D$108)/SUMIFS(All_Attendances,site_level_range_location,$C116,date_range_board,D$108),"0.0%")),"")</f>
        <v>1044</v>
      </c>
      <c r="E116" s="101">
        <f ca="1">IFERROR(IF(LEFT(Lookups!$N$5,6)="Number",SUMIFS(Comparison_Lookup_ED,site_level_range_location,$C116,date_range_board,E$108),TEXT(SUMIFS(Comparison_Lookup_ED,site_level_range_location,$C116,date_range_board,E$108)/SUMIFS(All_Attendances,site_level_range_location,$C116,date_range_board,E$108),"0.0%")),"")</f>
        <v>1115</v>
      </c>
      <c r="F116" s="101">
        <f ca="1">IFERROR(IF(LEFT(Lookups!$N$5,6)="Number",SUMIFS(Comparison_Lookup_ED,site_level_range_location,$C116,date_range_board,F$108),TEXT(SUMIFS(Comparison_Lookup_ED,site_level_range_location,$C116,date_range_board,F$108)/SUMIFS(All_Attendances,site_level_range_location,$C116,date_range_board,F$108),"0.0%")),"")</f>
        <v>1148</v>
      </c>
      <c r="G116" s="101">
        <f ca="1">IFERROR(IF(LEFT(Lookups!$N$5,6)="Number",SUMIFS(Comparison_Lookup_ED,site_level_range_location,$C116,date_range_board,G$108),TEXT(SUMIFS(Comparison_Lookup_ED,site_level_range_location,$C116,date_range_board,G$108)/SUMIFS(All_Attendances,site_level_range_location,$C116,date_range_board,G$108),"0.0%")),"")</f>
        <v>1097</v>
      </c>
      <c r="H116" s="101">
        <f ca="1">IFERROR(IF(LEFT(Lookups!$N$5,6)="Number",SUMIFS(Comparison_Lookup_ED,site_level_range_location,$C116,date_range_board,H$108),TEXT(SUMIFS(Comparison_Lookup_ED,site_level_range_location,$C116,date_range_board,H$108)/SUMIFS(All_Attendances,site_level_range_location,$C116,date_range_board,H$108),"0.0%")),"")</f>
        <v>1167</v>
      </c>
      <c r="I116" s="101">
        <f ca="1">IFERROR(IF(LEFT(Lookups!$N$5,6)="Number",SUMIFS(Comparison_Lookup_ED,site_level_range_location,$C116,date_range_board,I$108),TEXT(SUMIFS(Comparison_Lookup_ED,site_level_range_location,$C116,date_range_board,I$108)/SUMIFS(All_Attendances,site_level_range_location,$C116,date_range_board,I$108),"0.0%")),"")</f>
        <v>1150</v>
      </c>
      <c r="J116" s="101">
        <f ca="1">IFERROR(IF(LEFT(Lookups!$N$5,6)="Number",SUMIFS(Comparison_Lookup_ED,site_level_range_location,$C116,date_range_board,J$108),TEXT(SUMIFS(Comparison_Lookup_ED,site_level_range_location,$C116,date_range_board,J$108)/SUMIFS(All_Attendances,site_level_range_location,$C116,date_range_board,J$108),"0.0%")),"")</f>
        <v>1181</v>
      </c>
      <c r="K116" s="101">
        <f ca="1">IFERROR(IF(LEFT(Lookups!$N$5,6)="Number",SUMIFS(Comparison_Lookup_ED,site_level_range_location,$C116,date_range_board,K$108),TEXT(SUMIFS(Comparison_Lookup_ED,site_level_range_location,$C116,date_range_board,K$108)/SUMIFS(All_Attendances,site_level_range_location,$C116,date_range_board,K$108),"0.0%")),"")</f>
        <v>1109</v>
      </c>
      <c r="L116" s="101">
        <f ca="1">IFERROR(IF(LEFT(Lookups!$N$5,6)="Number",SUMIFS(Comparison_Lookup_ED,site_level_range_location,$C116,date_range_board,L$108),TEXT(SUMIFS(Comparison_Lookup_ED,site_level_range_location,$C116,date_range_board,L$108)/SUMIFS(All_Attendances,site_level_range_location,$C116,date_range_board,L$108),"0.0%")),"")</f>
        <v>1090</v>
      </c>
      <c r="M116" s="101">
        <f ca="1">IFERROR(IF(LEFT(Lookups!$N$5,6)="Number",SUMIFS(Comparison_Lookup_ED,site_level_range_location,$C116,date_range_board,M$108),TEXT(SUMIFS(Comparison_Lookup_ED,site_level_range_location,$C116,date_range_board,M$108)/SUMIFS(All_Attendances,site_level_range_location,$C116,date_range_board,M$108),"0.0%")),"")</f>
        <v>1164</v>
      </c>
      <c r="N116" s="101">
        <f ca="1">IFERROR(IF(LEFT(Lookups!$N$5,6)="Number",SUMIFS(Comparison_Lookup_ED,site_level_range_location,$C116,date_range_board,N$108),TEXT(SUMIFS(Comparison_Lookup_ED,site_level_range_location,$C116,date_range_board,N$108)/SUMIFS(All_Attendances,site_level_range_location,$C116,date_range_board,N$108),"0.0%")),"")</f>
        <v>1035</v>
      </c>
      <c r="O116" s="101">
        <f ca="1">IFERROR(IF(LEFT(Lookups!$N$5,6)="Number",SUMIFS(Comparison_Lookup_ED,site_level_range_location,$C116,date_range_board,O$108),TEXT(SUMIFS(Comparison_Lookup_ED,site_level_range_location,$C116,date_range_board,O$108)/SUMIFS(All_Attendances,site_level_range_location,$C116,date_range_board,O$108),"0.0%")),"")</f>
        <v>1089</v>
      </c>
    </row>
    <row r="117" spans="2:15">
      <c r="B117" s="60" t="s">
        <v>122</v>
      </c>
      <c r="C117" s="60" t="s">
        <v>30</v>
      </c>
      <c r="D117" s="90">
        <f ca="1">IFERROR(IF(LEFT(Lookups!$N$5,6)="Number",SUMIFS(Comparison_Lookup_ED,site_level_range_location,$C117,date_range_board,D$108),TEXT(SUMIFS(Comparison_Lookup_ED,site_level_range_location,$C117,date_range_board,D$108)/SUMIFS(All_Attendances,site_level_range_location,$C117,date_range_board,D$108),"0.0%")),"")</f>
        <v>436</v>
      </c>
      <c r="E117" s="101">
        <f ca="1">IFERROR(IF(LEFT(Lookups!$N$5,6)="Number",SUMIFS(Comparison_Lookup_ED,site_level_range_location,$C117,date_range_board,E$108),TEXT(SUMIFS(Comparison_Lookup_ED,site_level_range_location,$C117,date_range_board,E$108)/SUMIFS(All_Attendances,site_level_range_location,$C117,date_range_board,E$108),"0.0%")),"")</f>
        <v>443</v>
      </c>
      <c r="F117" s="101">
        <f ca="1">IFERROR(IF(LEFT(Lookups!$N$5,6)="Number",SUMIFS(Comparison_Lookup_ED,site_level_range_location,$C117,date_range_board,F$108),TEXT(SUMIFS(Comparison_Lookup_ED,site_level_range_location,$C117,date_range_board,F$108)/SUMIFS(All_Attendances,site_level_range_location,$C117,date_range_board,F$108),"0.0%")),"")</f>
        <v>450</v>
      </c>
      <c r="G117" s="101">
        <f ca="1">IFERROR(IF(LEFT(Lookups!$N$5,6)="Number",SUMIFS(Comparison_Lookup_ED,site_level_range_location,$C117,date_range_board,G$108),TEXT(SUMIFS(Comparison_Lookup_ED,site_level_range_location,$C117,date_range_board,G$108)/SUMIFS(All_Attendances,site_level_range_location,$C117,date_range_board,G$108),"0.0%")),"")</f>
        <v>477</v>
      </c>
      <c r="H117" s="101">
        <f ca="1">IFERROR(IF(LEFT(Lookups!$N$5,6)="Number",SUMIFS(Comparison_Lookup_ED,site_level_range_location,$C117,date_range_board,H$108),TEXT(SUMIFS(Comparison_Lookup_ED,site_level_range_location,$C117,date_range_board,H$108)/SUMIFS(All_Attendances,site_level_range_location,$C117,date_range_board,H$108),"0.0%")),"")</f>
        <v>463</v>
      </c>
      <c r="I117" s="101">
        <f ca="1">IFERROR(IF(LEFT(Lookups!$N$5,6)="Number",SUMIFS(Comparison_Lookup_ED,site_level_range_location,$C117,date_range_board,I$108),TEXT(SUMIFS(Comparison_Lookup_ED,site_level_range_location,$C117,date_range_board,I$108)/SUMIFS(All_Attendances,site_level_range_location,$C117,date_range_board,I$108),"0.0%")),"")</f>
        <v>445</v>
      </c>
      <c r="J117" s="101">
        <f ca="1">IFERROR(IF(LEFT(Lookups!$N$5,6)="Number",SUMIFS(Comparison_Lookup_ED,site_level_range_location,$C117,date_range_board,J$108),TEXT(SUMIFS(Comparison_Lookup_ED,site_level_range_location,$C117,date_range_board,J$108)/SUMIFS(All_Attendances,site_level_range_location,$C117,date_range_board,J$108),"0.0%")),"")</f>
        <v>462</v>
      </c>
      <c r="K117" s="101">
        <f ca="1">IFERROR(IF(LEFT(Lookups!$N$5,6)="Number",SUMIFS(Comparison_Lookup_ED,site_level_range_location,$C117,date_range_board,K$108),TEXT(SUMIFS(Comparison_Lookup_ED,site_level_range_location,$C117,date_range_board,K$108)/SUMIFS(All_Attendances,site_level_range_location,$C117,date_range_board,K$108),"0.0%")),"")</f>
        <v>504</v>
      </c>
      <c r="L117" s="101">
        <f ca="1">IFERROR(IF(LEFT(Lookups!$N$5,6)="Number",SUMIFS(Comparison_Lookup_ED,site_level_range_location,$C117,date_range_board,L$108),TEXT(SUMIFS(Comparison_Lookup_ED,site_level_range_location,$C117,date_range_board,L$108)/SUMIFS(All_Attendances,site_level_range_location,$C117,date_range_board,L$108),"0.0%")),"")</f>
        <v>527</v>
      </c>
      <c r="M117" s="101">
        <f ca="1">IFERROR(IF(LEFT(Lookups!$N$5,6)="Number",SUMIFS(Comparison_Lookup_ED,site_level_range_location,$C117,date_range_board,M$108),TEXT(SUMIFS(Comparison_Lookup_ED,site_level_range_location,$C117,date_range_board,M$108)/SUMIFS(All_Attendances,site_level_range_location,$C117,date_range_board,M$108),"0.0%")),"")</f>
        <v>436</v>
      </c>
      <c r="N117" s="101">
        <f ca="1">IFERROR(IF(LEFT(Lookups!$N$5,6)="Number",SUMIFS(Comparison_Lookup_ED,site_level_range_location,$C117,date_range_board,N$108),TEXT(SUMIFS(Comparison_Lookup_ED,site_level_range_location,$C117,date_range_board,N$108)/SUMIFS(All_Attendances,site_level_range_location,$C117,date_range_board,N$108),"0.0%")),"")</f>
        <v>456</v>
      </c>
      <c r="O117" s="101">
        <f ca="1">IFERROR(IF(LEFT(Lookups!$N$5,6)="Number",SUMIFS(Comparison_Lookup_ED,site_level_range_location,$C117,date_range_board,O$108),TEXT(SUMIFS(Comparison_Lookup_ED,site_level_range_location,$C117,date_range_board,O$108)/SUMIFS(All_Attendances,site_level_range_location,$C117,date_range_board,O$108),"0.0%")),"")</f>
        <v>463</v>
      </c>
    </row>
    <row r="118" spans="2:15">
      <c r="B118" s="60" t="s">
        <v>122</v>
      </c>
      <c r="C118" s="60" t="s">
        <v>32</v>
      </c>
      <c r="D118" s="90">
        <f ca="1">IFERROR(IF(LEFT(Lookups!$N$5,6)="Number",SUMIFS(Comparison_Lookup_ED,site_level_range_location,$C118,date_range_board,D$108),TEXT(SUMIFS(Comparison_Lookup_ED,site_level_range_location,$C118,date_range_board,D$108)/SUMIFS(All_Attendances,site_level_range_location,$C118,date_range_board,D$108),"0.0%")),"")</f>
        <v>293</v>
      </c>
      <c r="E118" s="101">
        <f ca="1">IFERROR(IF(LEFT(Lookups!$N$5,6)="Number",SUMIFS(Comparison_Lookup_ED,site_level_range_location,$C118,date_range_board,E$108),TEXT(SUMIFS(Comparison_Lookup_ED,site_level_range_location,$C118,date_range_board,E$108)/SUMIFS(All_Attendances,site_level_range_location,$C118,date_range_board,E$108),"0.0%")),"")</f>
        <v>299</v>
      </c>
      <c r="F118" s="101">
        <f ca="1">IFERROR(IF(LEFT(Lookups!$N$5,6)="Number",SUMIFS(Comparison_Lookup_ED,site_level_range_location,$C118,date_range_board,F$108),TEXT(SUMIFS(Comparison_Lookup_ED,site_level_range_location,$C118,date_range_board,F$108)/SUMIFS(All_Attendances,site_level_range_location,$C118,date_range_board,F$108),"0.0%")),"")</f>
        <v>310</v>
      </c>
      <c r="G118" s="101">
        <f ca="1">IFERROR(IF(LEFT(Lookups!$N$5,6)="Number",SUMIFS(Comparison_Lookup_ED,site_level_range_location,$C118,date_range_board,G$108),TEXT(SUMIFS(Comparison_Lookup_ED,site_level_range_location,$C118,date_range_board,G$108)/SUMIFS(All_Attendances,site_level_range_location,$C118,date_range_board,G$108),"0.0%")),"")</f>
        <v>264</v>
      </c>
      <c r="H118" s="101">
        <f ca="1">IFERROR(IF(LEFT(Lookups!$N$5,6)="Number",SUMIFS(Comparison_Lookup_ED,site_level_range_location,$C118,date_range_board,H$108),TEXT(SUMIFS(Comparison_Lookup_ED,site_level_range_location,$C118,date_range_board,H$108)/SUMIFS(All_Attendances,site_level_range_location,$C118,date_range_board,H$108),"0.0%")),"")</f>
        <v>331</v>
      </c>
      <c r="I118" s="101">
        <f ca="1">IFERROR(IF(LEFT(Lookups!$N$5,6)="Number",SUMIFS(Comparison_Lookup_ED,site_level_range_location,$C118,date_range_board,I$108),TEXT(SUMIFS(Comparison_Lookup_ED,site_level_range_location,$C118,date_range_board,I$108)/SUMIFS(All_Attendances,site_level_range_location,$C118,date_range_board,I$108),"0.0%")),"")</f>
        <v>363</v>
      </c>
      <c r="J118" s="101">
        <f ca="1">IFERROR(IF(LEFT(Lookups!$N$5,6)="Number",SUMIFS(Comparison_Lookup_ED,site_level_range_location,$C118,date_range_board,J$108),TEXT(SUMIFS(Comparison_Lookup_ED,site_level_range_location,$C118,date_range_board,J$108)/SUMIFS(All_Attendances,site_level_range_location,$C118,date_range_board,J$108),"0.0%")),"")</f>
        <v>354</v>
      </c>
      <c r="K118" s="101">
        <f ca="1">IFERROR(IF(LEFT(Lookups!$N$5,6)="Number",SUMIFS(Comparison_Lookup_ED,site_level_range_location,$C118,date_range_board,K$108),TEXT(SUMIFS(Comparison_Lookup_ED,site_level_range_location,$C118,date_range_board,K$108)/SUMIFS(All_Attendances,site_level_range_location,$C118,date_range_board,K$108),"0.0%")),"")</f>
        <v>357</v>
      </c>
      <c r="L118" s="101">
        <f ca="1">IFERROR(IF(LEFT(Lookups!$N$5,6)="Number",SUMIFS(Comparison_Lookup_ED,site_level_range_location,$C118,date_range_board,L$108),TEXT(SUMIFS(Comparison_Lookup_ED,site_level_range_location,$C118,date_range_board,L$108)/SUMIFS(All_Attendances,site_level_range_location,$C118,date_range_board,L$108),"0.0%")),"")</f>
        <v>342</v>
      </c>
      <c r="M118" s="101">
        <f ca="1">IFERROR(IF(LEFT(Lookups!$N$5,6)="Number",SUMIFS(Comparison_Lookup_ED,site_level_range_location,$C118,date_range_board,M$108),TEXT(SUMIFS(Comparison_Lookup_ED,site_level_range_location,$C118,date_range_board,M$108)/SUMIFS(All_Attendances,site_level_range_location,$C118,date_range_board,M$108),"0.0%")),"")</f>
        <v>355</v>
      </c>
      <c r="N118" s="101">
        <f ca="1">IFERROR(IF(LEFT(Lookups!$N$5,6)="Number",SUMIFS(Comparison_Lookup_ED,site_level_range_location,$C118,date_range_board,N$108),TEXT(SUMIFS(Comparison_Lookup_ED,site_level_range_location,$C118,date_range_board,N$108)/SUMIFS(All_Attendances,site_level_range_location,$C118,date_range_board,N$108),"0.0%")),"")</f>
        <v>242</v>
      </c>
      <c r="O118" s="101">
        <f ca="1">IFERROR(IF(LEFT(Lookups!$N$5,6)="Number",SUMIFS(Comparison_Lookup_ED,site_level_range_location,$C118,date_range_board,O$108),TEXT(SUMIFS(Comparison_Lookup_ED,site_level_range_location,$C118,date_range_board,O$108)/SUMIFS(All_Attendances,site_level_range_location,$C118,date_range_board,O$108),"0.0%")),"")</f>
        <v>209</v>
      </c>
    </row>
    <row r="119" spans="2:15">
      <c r="B119" s="60" t="s">
        <v>72</v>
      </c>
      <c r="C119" s="60" t="s">
        <v>33</v>
      </c>
      <c r="D119" s="90">
        <f ca="1">IFERROR(IF(LEFT(Lookups!$N$5,6)="Number",SUMIFS(Comparison_Lookup_ED,site_level_range_location,$C119,date_range_board,D$108),TEXT(SUMIFS(Comparison_Lookup_ED,site_level_range_location,$C119,date_range_board,D$108)/SUMIFS(All_Attendances,site_level_range_location,$C119,date_range_board,D$108),"0.0%")),"")</f>
        <v>1643</v>
      </c>
      <c r="E119" s="101">
        <f ca="1">IFERROR(IF(LEFT(Lookups!$N$5,6)="Number",SUMIFS(Comparison_Lookup_ED,site_level_range_location,$C119,date_range_board,E$108),TEXT(SUMIFS(Comparison_Lookup_ED,site_level_range_location,$C119,date_range_board,E$108)/SUMIFS(All_Attendances,site_level_range_location,$C119,date_range_board,E$108),"0.0%")),"")</f>
        <v>1768</v>
      </c>
      <c r="F119" s="101">
        <f ca="1">IFERROR(IF(LEFT(Lookups!$N$5,6)="Number",SUMIFS(Comparison_Lookup_ED,site_level_range_location,$C119,date_range_board,F$108),TEXT(SUMIFS(Comparison_Lookup_ED,site_level_range_location,$C119,date_range_board,F$108)/SUMIFS(All_Attendances,site_level_range_location,$C119,date_range_board,F$108),"0.0%")),"")</f>
        <v>1771</v>
      </c>
      <c r="G119" s="101">
        <f ca="1">IFERROR(IF(LEFT(Lookups!$N$5,6)="Number",SUMIFS(Comparison_Lookup_ED,site_level_range_location,$C119,date_range_board,G$108),TEXT(SUMIFS(Comparison_Lookup_ED,site_level_range_location,$C119,date_range_board,G$108)/SUMIFS(All_Attendances,site_level_range_location,$C119,date_range_board,G$108),"0.0%")),"")</f>
        <v>1720</v>
      </c>
      <c r="H119" s="101">
        <f ca="1">IFERROR(IF(LEFT(Lookups!$N$5,6)="Number",SUMIFS(Comparison_Lookup_ED,site_level_range_location,$C119,date_range_board,H$108),TEXT(SUMIFS(Comparison_Lookup_ED,site_level_range_location,$C119,date_range_board,H$108)/SUMIFS(All_Attendances,site_level_range_location,$C119,date_range_board,H$108),"0.0%")),"")</f>
        <v>1760</v>
      </c>
      <c r="I119" s="101">
        <f ca="1">IFERROR(IF(LEFT(Lookups!$N$5,6)="Number",SUMIFS(Comparison_Lookup_ED,site_level_range_location,$C119,date_range_board,I$108),TEXT(SUMIFS(Comparison_Lookup_ED,site_level_range_location,$C119,date_range_board,I$108)/SUMIFS(All_Attendances,site_level_range_location,$C119,date_range_board,I$108),"0.0%")),"")</f>
        <v>1796</v>
      </c>
      <c r="J119" s="101">
        <f ca="1">IFERROR(IF(LEFT(Lookups!$N$5,6)="Number",SUMIFS(Comparison_Lookup_ED,site_level_range_location,$C119,date_range_board,J$108),TEXT(SUMIFS(Comparison_Lookup_ED,site_level_range_location,$C119,date_range_board,J$108)/SUMIFS(All_Attendances,site_level_range_location,$C119,date_range_board,J$108),"0.0%")),"")</f>
        <v>1787</v>
      </c>
      <c r="K119" s="101">
        <f ca="1">IFERROR(IF(LEFT(Lookups!$N$5,6)="Number",SUMIFS(Comparison_Lookup_ED,site_level_range_location,$C119,date_range_board,K$108),TEXT(SUMIFS(Comparison_Lookup_ED,site_level_range_location,$C119,date_range_board,K$108)/SUMIFS(All_Attendances,site_level_range_location,$C119,date_range_board,K$108),"0.0%")),"")</f>
        <v>1912</v>
      </c>
      <c r="L119" s="101">
        <f ca="1">IFERROR(IF(LEFT(Lookups!$N$5,6)="Number",SUMIFS(Comparison_Lookup_ED,site_level_range_location,$C119,date_range_board,L$108),TEXT(SUMIFS(Comparison_Lookup_ED,site_level_range_location,$C119,date_range_board,L$108)/SUMIFS(All_Attendances,site_level_range_location,$C119,date_range_board,L$108),"0.0%")),"")</f>
        <v>1913</v>
      </c>
      <c r="M119" s="101">
        <f ca="1">IFERROR(IF(LEFT(Lookups!$N$5,6)="Number",SUMIFS(Comparison_Lookup_ED,site_level_range_location,$C119,date_range_board,M$108),TEXT(SUMIFS(Comparison_Lookup_ED,site_level_range_location,$C119,date_range_board,M$108)/SUMIFS(All_Attendances,site_level_range_location,$C119,date_range_board,M$108),"0.0%")),"")</f>
        <v>1788</v>
      </c>
      <c r="N119" s="101">
        <f ca="1">IFERROR(IF(LEFT(Lookups!$N$5,6)="Number",SUMIFS(Comparison_Lookup_ED,site_level_range_location,$C119,date_range_board,N$108),TEXT(SUMIFS(Comparison_Lookup_ED,site_level_range_location,$C119,date_range_board,N$108)/SUMIFS(All_Attendances,site_level_range_location,$C119,date_range_board,N$108),"0.0%")),"")</f>
        <v>1736</v>
      </c>
      <c r="O119" s="101">
        <f ca="1">IFERROR(IF(LEFT(Lookups!$N$5,6)="Number",SUMIFS(Comparison_Lookup_ED,site_level_range_location,$C119,date_range_board,O$108),TEXT(SUMIFS(Comparison_Lookup_ED,site_level_range_location,$C119,date_range_board,O$108)/SUMIFS(All_Attendances,site_level_range_location,$C119,date_range_board,O$108),"0.0%")),"")</f>
        <v>1740</v>
      </c>
    </row>
    <row r="120" spans="2:15">
      <c r="B120" s="60" t="s">
        <v>72</v>
      </c>
      <c r="C120" s="60" t="s">
        <v>34</v>
      </c>
      <c r="D120" s="90">
        <f ca="1">IFERROR(IF(LEFT(Lookups!$N$5,6)="Number",SUMIFS(Comparison_Lookup_ED,site_level_range_location,$C120,date_range_board,D$108),TEXT(SUMIFS(Comparison_Lookup_ED,site_level_range_location,$C120,date_range_board,D$108)/SUMIFS(All_Attendances,site_level_range_location,$C120,date_range_board,D$108),"0.0%")),"")</f>
        <v>590</v>
      </c>
      <c r="E120" s="101">
        <f ca="1">IFERROR(IF(LEFT(Lookups!$N$5,6)="Number",SUMIFS(Comparison_Lookup_ED,site_level_range_location,$C120,date_range_board,E$108),TEXT(SUMIFS(Comparison_Lookup_ED,site_level_range_location,$C120,date_range_board,E$108)/SUMIFS(All_Attendances,site_level_range_location,$C120,date_range_board,E$108),"0.0%")),"")</f>
        <v>590</v>
      </c>
      <c r="F120" s="101">
        <f ca="1">IFERROR(IF(LEFT(Lookups!$N$5,6)="Number",SUMIFS(Comparison_Lookup_ED,site_level_range_location,$C120,date_range_board,F$108),TEXT(SUMIFS(Comparison_Lookup_ED,site_level_range_location,$C120,date_range_board,F$108)/SUMIFS(All_Attendances,site_level_range_location,$C120,date_range_board,F$108),"0.0%")),"")</f>
        <v>670</v>
      </c>
      <c r="G120" s="101">
        <f ca="1">IFERROR(IF(LEFT(Lookups!$N$5,6)="Number",SUMIFS(Comparison_Lookup_ED,site_level_range_location,$C120,date_range_board,G$108),TEXT(SUMIFS(Comparison_Lookup_ED,site_level_range_location,$C120,date_range_board,G$108)/SUMIFS(All_Attendances,site_level_range_location,$C120,date_range_board,G$108),"0.0%")),"")</f>
        <v>596</v>
      </c>
      <c r="H120" s="101">
        <f ca="1">IFERROR(IF(LEFT(Lookups!$N$5,6)="Number",SUMIFS(Comparison_Lookup_ED,site_level_range_location,$C120,date_range_board,H$108),TEXT(SUMIFS(Comparison_Lookup_ED,site_level_range_location,$C120,date_range_board,H$108)/SUMIFS(All_Attendances,site_level_range_location,$C120,date_range_board,H$108),"0.0%")),"")</f>
        <v>652</v>
      </c>
      <c r="I120" s="101">
        <f ca="1">IFERROR(IF(LEFT(Lookups!$N$5,6)="Number",SUMIFS(Comparison_Lookup_ED,site_level_range_location,$C120,date_range_board,I$108),TEXT(SUMIFS(Comparison_Lookup_ED,site_level_range_location,$C120,date_range_board,I$108)/SUMIFS(All_Attendances,site_level_range_location,$C120,date_range_board,I$108),"0.0%")),"")</f>
        <v>638</v>
      </c>
      <c r="J120" s="101">
        <f ca="1">IFERROR(IF(LEFT(Lookups!$N$5,6)="Number",SUMIFS(Comparison_Lookup_ED,site_level_range_location,$C120,date_range_board,J$108),TEXT(SUMIFS(Comparison_Lookup_ED,site_level_range_location,$C120,date_range_board,J$108)/SUMIFS(All_Attendances,site_level_range_location,$C120,date_range_board,J$108),"0.0%")),"")</f>
        <v>656</v>
      </c>
      <c r="K120" s="101">
        <f ca="1">IFERROR(IF(LEFT(Lookups!$N$5,6)="Number",SUMIFS(Comparison_Lookup_ED,site_level_range_location,$C120,date_range_board,K$108),TEXT(SUMIFS(Comparison_Lookup_ED,site_level_range_location,$C120,date_range_board,K$108)/SUMIFS(All_Attendances,site_level_range_location,$C120,date_range_board,K$108),"0.0%")),"")</f>
        <v>635</v>
      </c>
      <c r="L120" s="101">
        <f ca="1">IFERROR(IF(LEFT(Lookups!$N$5,6)="Number",SUMIFS(Comparison_Lookup_ED,site_level_range_location,$C120,date_range_board,L$108),TEXT(SUMIFS(Comparison_Lookup_ED,site_level_range_location,$C120,date_range_board,L$108)/SUMIFS(All_Attendances,site_level_range_location,$C120,date_range_board,L$108),"0.0%")),"")</f>
        <v>641</v>
      </c>
      <c r="M120" s="101">
        <f ca="1">IFERROR(IF(LEFT(Lookups!$N$5,6)="Number",SUMIFS(Comparison_Lookup_ED,site_level_range_location,$C120,date_range_board,M$108),TEXT(SUMIFS(Comparison_Lookup_ED,site_level_range_location,$C120,date_range_board,M$108)/SUMIFS(All_Attendances,site_level_range_location,$C120,date_range_board,M$108),"0.0%")),"")</f>
        <v>696</v>
      </c>
      <c r="N120" s="101">
        <f ca="1">IFERROR(IF(LEFT(Lookups!$N$5,6)="Number",SUMIFS(Comparison_Lookup_ED,site_level_range_location,$C120,date_range_board,N$108),TEXT(SUMIFS(Comparison_Lookup_ED,site_level_range_location,$C120,date_range_board,N$108)/SUMIFS(All_Attendances,site_level_range_location,$C120,date_range_board,N$108),"0.0%")),"")</f>
        <v>573</v>
      </c>
      <c r="O120" s="101">
        <f ca="1">IFERROR(IF(LEFT(Lookups!$N$5,6)="Number",SUMIFS(Comparison_Lookup_ED,site_level_range_location,$C120,date_range_board,O$108),TEXT(SUMIFS(Comparison_Lookup_ED,site_level_range_location,$C120,date_range_board,O$108)/SUMIFS(All_Attendances,site_level_range_location,$C120,date_range_board,O$108),"0.0%")),"")</f>
        <v>589</v>
      </c>
    </row>
    <row r="121" spans="2:15">
      <c r="B121" s="60" t="s">
        <v>72</v>
      </c>
      <c r="C121" s="60" t="s">
        <v>218</v>
      </c>
      <c r="D121" s="90">
        <f ca="1">IFERROR(IF(LEFT(Lookups!$N$5,6)="Number",SUMIFS(Comparison_Lookup_ED,site_level_range_location,$C121,date_range_board,D$108),TEXT(SUMIFS(Comparison_Lookup_ED,site_level_range_location,$C121,date_range_board,D$108)/SUMIFS(All_Attendances,site_level_range_location,$C121,date_range_board,D$108),"0.0%")),"")</f>
        <v>1770</v>
      </c>
      <c r="E121" s="101">
        <f ca="1">IFERROR(IF(LEFT(Lookups!$N$5,6)="Number",SUMIFS(Comparison_Lookup_ED,site_level_range_location,$C121,date_range_board,E$108),TEXT(SUMIFS(Comparison_Lookup_ED,site_level_range_location,$C121,date_range_board,E$108)/SUMIFS(All_Attendances,site_level_range_location,$C121,date_range_board,E$108),"0.0%")),"")</f>
        <v>1699</v>
      </c>
      <c r="F121" s="101">
        <f ca="1">IFERROR(IF(LEFT(Lookups!$N$5,6)="Number",SUMIFS(Comparison_Lookup_ED,site_level_range_location,$C121,date_range_board,F$108),TEXT(SUMIFS(Comparison_Lookup_ED,site_level_range_location,$C121,date_range_board,F$108)/SUMIFS(All_Attendances,site_level_range_location,$C121,date_range_board,F$108),"0.0%")),"")</f>
        <v>1781</v>
      </c>
      <c r="G121" s="101">
        <f ca="1">IFERROR(IF(LEFT(Lookups!$N$5,6)="Number",SUMIFS(Comparison_Lookup_ED,site_level_range_location,$C121,date_range_board,G$108),TEXT(SUMIFS(Comparison_Lookup_ED,site_level_range_location,$C121,date_range_board,G$108)/SUMIFS(All_Attendances,site_level_range_location,$C121,date_range_board,G$108),"0.0%")),"")</f>
        <v>1685</v>
      </c>
      <c r="H121" s="101">
        <f ca="1">IFERROR(IF(LEFT(Lookups!$N$5,6)="Number",SUMIFS(Comparison_Lookup_ED,site_level_range_location,$C121,date_range_board,H$108),TEXT(SUMIFS(Comparison_Lookup_ED,site_level_range_location,$C121,date_range_board,H$108)/SUMIFS(All_Attendances,site_level_range_location,$C121,date_range_board,H$108),"0.0%")),"")</f>
        <v>1839</v>
      </c>
      <c r="I121" s="101">
        <f ca="1">IFERROR(IF(LEFT(Lookups!$N$5,6)="Number",SUMIFS(Comparison_Lookup_ED,site_level_range_location,$C121,date_range_board,I$108),TEXT(SUMIFS(Comparison_Lookup_ED,site_level_range_location,$C121,date_range_board,I$108)/SUMIFS(All_Attendances,site_level_range_location,$C121,date_range_board,I$108),"0.0%")),"")</f>
        <v>1747</v>
      </c>
      <c r="J121" s="101">
        <f ca="1">IFERROR(IF(LEFT(Lookups!$N$5,6)="Number",SUMIFS(Comparison_Lookup_ED,site_level_range_location,$C121,date_range_board,J$108),TEXT(SUMIFS(Comparison_Lookup_ED,site_level_range_location,$C121,date_range_board,J$108)/SUMIFS(All_Attendances,site_level_range_location,$C121,date_range_board,J$108),"0.0%")),"")</f>
        <v>1795</v>
      </c>
      <c r="K121" s="101">
        <f ca="1">IFERROR(IF(LEFT(Lookups!$N$5,6)="Number",SUMIFS(Comparison_Lookup_ED,site_level_range_location,$C121,date_range_board,K$108),TEXT(SUMIFS(Comparison_Lookup_ED,site_level_range_location,$C121,date_range_board,K$108)/SUMIFS(All_Attendances,site_level_range_location,$C121,date_range_board,K$108),"0.0%")),"")</f>
        <v>1830</v>
      </c>
      <c r="L121" s="101">
        <f ca="1">IFERROR(IF(LEFT(Lookups!$N$5,6)="Number",SUMIFS(Comparison_Lookup_ED,site_level_range_location,$C121,date_range_board,L$108),TEXT(SUMIFS(Comparison_Lookup_ED,site_level_range_location,$C121,date_range_board,L$108)/SUMIFS(All_Attendances,site_level_range_location,$C121,date_range_board,L$108),"0.0%")),"")</f>
        <v>1784</v>
      </c>
      <c r="M121" s="101">
        <f ca="1">IFERROR(IF(LEFT(Lookups!$N$5,6)="Number",SUMIFS(Comparison_Lookup_ED,site_level_range_location,$C121,date_range_board,M$108),TEXT(SUMIFS(Comparison_Lookup_ED,site_level_range_location,$C121,date_range_board,M$108)/SUMIFS(All_Attendances,site_level_range_location,$C121,date_range_board,M$108),"0.0%")),"")</f>
        <v>1918</v>
      </c>
      <c r="N121" s="101">
        <f ca="1">IFERROR(IF(LEFT(Lookups!$N$5,6)="Number",SUMIFS(Comparison_Lookup_ED,site_level_range_location,$C121,date_range_board,N$108),TEXT(SUMIFS(Comparison_Lookup_ED,site_level_range_location,$C121,date_range_board,N$108)/SUMIFS(All_Attendances,site_level_range_location,$C121,date_range_board,N$108),"0.0%")),"")</f>
        <v>1786</v>
      </c>
      <c r="O121" s="101">
        <f ca="1">IFERROR(IF(LEFT(Lookups!$N$5,6)="Number",SUMIFS(Comparison_Lookup_ED,site_level_range_location,$C121,date_range_board,O$108),TEXT(SUMIFS(Comparison_Lookup_ED,site_level_range_location,$C121,date_range_board,O$108)/SUMIFS(All_Attendances,site_level_range_location,$C121,date_range_board,O$108),"0.0%")),"")</f>
        <v>1744</v>
      </c>
    </row>
    <row r="122" spans="2:15">
      <c r="B122" s="60" t="s">
        <v>72</v>
      </c>
      <c r="C122" s="60" t="s">
        <v>35</v>
      </c>
      <c r="D122" s="90">
        <f ca="1">IFERROR(IF(LEFT(Lookups!$N$5,6)="Number",SUMIFS(Comparison_Lookup_ED,site_level_range_location,$C122,date_range_board,D$108),TEXT(SUMIFS(Comparison_Lookup_ED,site_level_range_location,$C122,date_range_board,D$108)/SUMIFS(All_Attendances,site_level_range_location,$C122,date_range_board,D$108),"0.0%")),"")</f>
        <v>1271</v>
      </c>
      <c r="E122" s="101">
        <f ca="1">IFERROR(IF(LEFT(Lookups!$N$5,6)="Number",SUMIFS(Comparison_Lookup_ED,site_level_range_location,$C122,date_range_board,E$108),TEXT(SUMIFS(Comparison_Lookup_ED,site_level_range_location,$C122,date_range_board,E$108)/SUMIFS(All_Attendances,site_level_range_location,$C122,date_range_board,E$108),"0.0%")),"")</f>
        <v>1263</v>
      </c>
      <c r="F122" s="101">
        <f ca="1">IFERROR(IF(LEFT(Lookups!$N$5,6)="Number",SUMIFS(Comparison_Lookup_ED,site_level_range_location,$C122,date_range_board,F$108),TEXT(SUMIFS(Comparison_Lookup_ED,site_level_range_location,$C122,date_range_board,F$108)/SUMIFS(All_Attendances,site_level_range_location,$C122,date_range_board,F$108),"0.0%")),"")</f>
        <v>1258</v>
      </c>
      <c r="G122" s="101">
        <f ca="1">IFERROR(IF(LEFT(Lookups!$N$5,6)="Number",SUMIFS(Comparison_Lookup_ED,site_level_range_location,$C122,date_range_board,G$108),TEXT(SUMIFS(Comparison_Lookup_ED,site_level_range_location,$C122,date_range_board,G$108)/SUMIFS(All_Attendances,site_level_range_location,$C122,date_range_board,G$108),"0.0%")),"")</f>
        <v>1261</v>
      </c>
      <c r="H122" s="101">
        <f ca="1">IFERROR(IF(LEFT(Lookups!$N$5,6)="Number",SUMIFS(Comparison_Lookup_ED,site_level_range_location,$C122,date_range_board,H$108),TEXT(SUMIFS(Comparison_Lookup_ED,site_level_range_location,$C122,date_range_board,H$108)/SUMIFS(All_Attendances,site_level_range_location,$C122,date_range_board,H$108),"0.0%")),"")</f>
        <v>1312</v>
      </c>
      <c r="I122" s="101">
        <f ca="1">IFERROR(IF(LEFT(Lookups!$N$5,6)="Number",SUMIFS(Comparison_Lookup_ED,site_level_range_location,$C122,date_range_board,I$108),TEXT(SUMIFS(Comparison_Lookup_ED,site_level_range_location,$C122,date_range_board,I$108)/SUMIFS(All_Attendances,site_level_range_location,$C122,date_range_board,I$108),"0.0%")),"")</f>
        <v>1401</v>
      </c>
      <c r="J122" s="101">
        <f ca="1">IFERROR(IF(LEFT(Lookups!$N$5,6)="Number",SUMIFS(Comparison_Lookup_ED,site_level_range_location,$C122,date_range_board,J$108),TEXT(SUMIFS(Comparison_Lookup_ED,site_level_range_location,$C122,date_range_board,J$108)/SUMIFS(All_Attendances,site_level_range_location,$C122,date_range_board,J$108),"0.0%")),"")</f>
        <v>1409</v>
      </c>
      <c r="K122" s="101">
        <f ca="1">IFERROR(IF(LEFT(Lookups!$N$5,6)="Number",SUMIFS(Comparison_Lookup_ED,site_level_range_location,$C122,date_range_board,K$108),TEXT(SUMIFS(Comparison_Lookup_ED,site_level_range_location,$C122,date_range_board,K$108)/SUMIFS(All_Attendances,site_level_range_location,$C122,date_range_board,K$108),"0.0%")),"")</f>
        <v>1411</v>
      </c>
      <c r="L122" s="101">
        <f ca="1">IFERROR(IF(LEFT(Lookups!$N$5,6)="Number",SUMIFS(Comparison_Lookup_ED,site_level_range_location,$C122,date_range_board,L$108),TEXT(SUMIFS(Comparison_Lookup_ED,site_level_range_location,$C122,date_range_board,L$108)/SUMIFS(All_Attendances,site_level_range_location,$C122,date_range_board,L$108),"0.0%")),"")</f>
        <v>1358</v>
      </c>
      <c r="M122" s="101">
        <f ca="1">IFERROR(IF(LEFT(Lookups!$N$5,6)="Number",SUMIFS(Comparison_Lookup_ED,site_level_range_location,$C122,date_range_board,M$108),TEXT(SUMIFS(Comparison_Lookup_ED,site_level_range_location,$C122,date_range_board,M$108)/SUMIFS(All_Attendances,site_level_range_location,$C122,date_range_board,M$108),"0.0%")),"")</f>
        <v>1333</v>
      </c>
      <c r="N122" s="101">
        <f ca="1">IFERROR(IF(LEFT(Lookups!$N$5,6)="Number",SUMIFS(Comparison_Lookup_ED,site_level_range_location,$C122,date_range_board,N$108),TEXT(SUMIFS(Comparison_Lookup_ED,site_level_range_location,$C122,date_range_board,N$108)/SUMIFS(All_Attendances,site_level_range_location,$C122,date_range_board,N$108),"0.0%")),"")</f>
        <v>1296</v>
      </c>
      <c r="O122" s="101">
        <f ca="1">IFERROR(IF(LEFT(Lookups!$N$5,6)="Number",SUMIFS(Comparison_Lookup_ED,site_level_range_location,$C122,date_range_board,O$108),TEXT(SUMIFS(Comparison_Lookup_ED,site_level_range_location,$C122,date_range_board,O$108)/SUMIFS(All_Attendances,site_level_range_location,$C122,date_range_board,O$108),"0.0%")),"")</f>
        <v>1291</v>
      </c>
    </row>
    <row r="123" spans="2:15">
      <c r="B123" s="60" t="s">
        <v>72</v>
      </c>
      <c r="C123" s="110" t="s">
        <v>219</v>
      </c>
      <c r="D123" s="90">
        <f ca="1">IFERROR(IF(LEFT(Lookups!$N$5,6)="Number",SUMIFS(Comparison_Lookup_ED,site_level_range_location,$C123,date_range_board,D$108),TEXT(SUMIFS(Comparison_Lookup_ED,site_level_range_location,$C123,date_range_board,D$108)/SUMIFS(All_Attendances,site_level_range_location,$C123,date_range_board,D$108),"0.0%")),"")</f>
        <v>1089</v>
      </c>
      <c r="E123" s="101">
        <f ca="1">IFERROR(IF(LEFT(Lookups!$N$5,6)="Number",SUMIFS(Comparison_Lookup_ED,site_level_range_location,$C123,date_range_board,E$108),TEXT(SUMIFS(Comparison_Lookup_ED,site_level_range_location,$C123,date_range_board,E$108)/SUMIFS(All_Attendances,site_level_range_location,$C123,date_range_board,E$108),"0.0%")),"")</f>
        <v>1151</v>
      </c>
      <c r="F123" s="101">
        <f ca="1">IFERROR(IF(LEFT(Lookups!$N$5,6)="Number",SUMIFS(Comparison_Lookup_ED,site_level_range_location,$C123,date_range_board,F$108),TEXT(SUMIFS(Comparison_Lookup_ED,site_level_range_location,$C123,date_range_board,F$108)/SUMIFS(All_Attendances,site_level_range_location,$C123,date_range_board,F$108),"0.0%")),"")</f>
        <v>1102</v>
      </c>
      <c r="G123" s="101">
        <f ca="1">IFERROR(IF(LEFT(Lookups!$N$5,6)="Number",SUMIFS(Comparison_Lookup_ED,site_level_range_location,$C123,date_range_board,G$108),TEXT(SUMIFS(Comparison_Lookup_ED,site_level_range_location,$C123,date_range_board,G$108)/SUMIFS(All_Attendances,site_level_range_location,$C123,date_range_board,G$108),"0.0%")),"")</f>
        <v>1113</v>
      </c>
      <c r="H123" s="101">
        <f ca="1">IFERROR(IF(LEFT(Lookups!$N$5,6)="Number",SUMIFS(Comparison_Lookup_ED,site_level_range_location,$C123,date_range_board,H$108),TEXT(SUMIFS(Comparison_Lookup_ED,site_level_range_location,$C123,date_range_board,H$108)/SUMIFS(All_Attendances,site_level_range_location,$C123,date_range_board,H$108),"0.0%")),"")</f>
        <v>1190</v>
      </c>
      <c r="I123" s="101">
        <f ca="1">IFERROR(IF(LEFT(Lookups!$N$5,6)="Number",SUMIFS(Comparison_Lookup_ED,site_level_range_location,$C123,date_range_board,I$108),TEXT(SUMIFS(Comparison_Lookup_ED,site_level_range_location,$C123,date_range_board,I$108)/SUMIFS(All_Attendances,site_level_range_location,$C123,date_range_board,I$108),"0.0%")),"")</f>
        <v>1220</v>
      </c>
      <c r="J123" s="101">
        <f ca="1">IFERROR(IF(LEFT(Lookups!$N$5,6)="Number",SUMIFS(Comparison_Lookup_ED,site_level_range_location,$C123,date_range_board,J$108),TEXT(SUMIFS(Comparison_Lookup_ED,site_level_range_location,$C123,date_range_board,J$108)/SUMIFS(All_Attendances,site_level_range_location,$C123,date_range_board,J$108),"0.0%")),"")</f>
        <v>1229</v>
      </c>
      <c r="K123" s="101">
        <f ca="1">IFERROR(IF(LEFT(Lookups!$N$5,6)="Number",SUMIFS(Comparison_Lookup_ED,site_level_range_location,$C123,date_range_board,K$108),TEXT(SUMIFS(Comparison_Lookup_ED,site_level_range_location,$C123,date_range_board,K$108)/SUMIFS(All_Attendances,site_level_range_location,$C123,date_range_board,K$108),"0.0%")),"")</f>
        <v>1252</v>
      </c>
      <c r="L123" s="101">
        <f ca="1">IFERROR(IF(LEFT(Lookups!$N$5,6)="Number",SUMIFS(Comparison_Lookup_ED,site_level_range_location,$C123,date_range_board,L$108),TEXT(SUMIFS(Comparison_Lookup_ED,site_level_range_location,$C123,date_range_board,L$108)/SUMIFS(All_Attendances,site_level_range_location,$C123,date_range_board,L$108),"0.0%")),"")</f>
        <v>1244</v>
      </c>
      <c r="M123" s="101">
        <f ca="1">IFERROR(IF(LEFT(Lookups!$N$5,6)="Number",SUMIFS(Comparison_Lookup_ED,site_level_range_location,$C123,date_range_board,M$108),TEXT(SUMIFS(Comparison_Lookup_ED,site_level_range_location,$C123,date_range_board,M$108)/SUMIFS(All_Attendances,site_level_range_location,$C123,date_range_board,M$108),"0.0%")),"")</f>
        <v>1253</v>
      </c>
      <c r="N123" s="101">
        <f ca="1">IFERROR(IF(LEFT(Lookups!$N$5,6)="Number",SUMIFS(Comparison_Lookup_ED,site_level_range_location,$C123,date_range_board,N$108),TEXT(SUMIFS(Comparison_Lookup_ED,site_level_range_location,$C123,date_range_board,N$108)/SUMIFS(All_Attendances,site_level_range_location,$C123,date_range_board,N$108),"0.0%")),"")</f>
        <v>1054</v>
      </c>
      <c r="O123" s="101">
        <f ca="1">IFERROR(IF(LEFT(Lookups!$N$5,6)="Number",SUMIFS(Comparison_Lookup_ED,site_level_range_location,$C123,date_range_board,O$108),TEXT(SUMIFS(Comparison_Lookup_ED,site_level_range_location,$C123,date_range_board,O$108)/SUMIFS(All_Attendances,site_level_range_location,$C123,date_range_board,O$108),"0.0%")),"")</f>
        <v>938</v>
      </c>
    </row>
    <row r="124" spans="2:15">
      <c r="B124" s="60" t="s">
        <v>129</v>
      </c>
      <c r="C124" s="108" t="s">
        <v>42</v>
      </c>
      <c r="D124" s="90">
        <f ca="1">IFERROR(IF(LEFT(Lookups!$N$5,6)="Number",SUMIFS(Comparison_Lookup_ED,site_level_range_location,$C124,date_range_board,D$108),TEXT(SUMIFS(Comparison_Lookup_ED,site_level_range_location,$C124,date_range_board,D$108)/SUMIFS(All_Attendances,site_level_range_location,$C124,date_range_board,D$108),"0.0%")),"")</f>
        <v>123</v>
      </c>
      <c r="E124" s="101">
        <f ca="1">IFERROR(IF(LEFT(Lookups!$N$5,6)="Number",SUMIFS(Comparison_Lookup_ED,site_level_range_location,$C124,date_range_board,E$108),TEXT(SUMIFS(Comparison_Lookup_ED,site_level_range_location,$C124,date_range_board,E$108)/SUMIFS(All_Attendances,site_level_range_location,$C124,date_range_board,E$108),"0.0%")),"")</f>
        <v>126</v>
      </c>
      <c r="F124" s="101">
        <f ca="1">IFERROR(IF(LEFT(Lookups!$N$5,6)="Number",SUMIFS(Comparison_Lookup_ED,site_level_range_location,$C124,date_range_board,F$108),TEXT(SUMIFS(Comparison_Lookup_ED,site_level_range_location,$C124,date_range_board,F$108)/SUMIFS(All_Attendances,site_level_range_location,$C124,date_range_board,F$108),"0.0%")),"")</f>
        <v>153</v>
      </c>
      <c r="G124" s="101">
        <f ca="1">IFERROR(IF(LEFT(Lookups!$N$5,6)="Number",SUMIFS(Comparison_Lookup_ED,site_level_range_location,$C124,date_range_board,G$108),TEXT(SUMIFS(Comparison_Lookup_ED,site_level_range_location,$C124,date_range_board,G$108)/SUMIFS(All_Attendances,site_level_range_location,$C124,date_range_board,G$108),"0.0%")),"")</f>
        <v>160</v>
      </c>
      <c r="H124" s="101">
        <f ca="1">IFERROR(IF(LEFT(Lookups!$N$5,6)="Number",SUMIFS(Comparison_Lookup_ED,site_level_range_location,$C124,date_range_board,H$108),TEXT(SUMIFS(Comparison_Lookup_ED,site_level_range_location,$C124,date_range_board,H$108)/SUMIFS(All_Attendances,site_level_range_location,$C124,date_range_board,H$108),"0.0%")),"")</f>
        <v>178</v>
      </c>
      <c r="I124" s="101">
        <f ca="1">IFERROR(IF(LEFT(Lookups!$N$5,6)="Number",SUMIFS(Comparison_Lookup_ED,site_level_range_location,$C124,date_range_board,I$108),TEXT(SUMIFS(Comparison_Lookup_ED,site_level_range_location,$C124,date_range_board,I$108)/SUMIFS(All_Attendances,site_level_range_location,$C124,date_range_board,I$108),"0.0%")),"")</f>
        <v>149</v>
      </c>
      <c r="J124" s="101">
        <f ca="1">IFERROR(IF(LEFT(Lookups!$N$5,6)="Number",SUMIFS(Comparison_Lookup_ED,site_level_range_location,$C124,date_range_board,J$108),TEXT(SUMIFS(Comparison_Lookup_ED,site_level_range_location,$C124,date_range_board,J$108)/SUMIFS(All_Attendances,site_level_range_location,$C124,date_range_board,J$108),"0.0%")),"")</f>
        <v>180</v>
      </c>
      <c r="K124" s="101">
        <f ca="1">IFERROR(IF(LEFT(Lookups!$N$5,6)="Number",SUMIFS(Comparison_Lookup_ED,site_level_range_location,$C124,date_range_board,K$108),TEXT(SUMIFS(Comparison_Lookup_ED,site_level_range_location,$C124,date_range_board,K$108)/SUMIFS(All_Attendances,site_level_range_location,$C124,date_range_board,K$108),"0.0%")),"")</f>
        <v>187</v>
      </c>
      <c r="L124" s="101">
        <f ca="1">IFERROR(IF(LEFT(Lookups!$N$5,6)="Number",SUMIFS(Comparison_Lookup_ED,site_level_range_location,$C124,date_range_board,L$108),TEXT(SUMIFS(Comparison_Lookup_ED,site_level_range_location,$C124,date_range_board,L$108)/SUMIFS(All_Attendances,site_level_range_location,$C124,date_range_board,L$108),"0.0%")),"")</f>
        <v>151</v>
      </c>
      <c r="M124" s="101">
        <f ca="1">IFERROR(IF(LEFT(Lookups!$N$5,6)="Number",SUMIFS(Comparison_Lookup_ED,site_level_range_location,$C124,date_range_board,M$108),TEXT(SUMIFS(Comparison_Lookup_ED,site_level_range_location,$C124,date_range_board,M$108)/SUMIFS(All_Attendances,site_level_range_location,$C124,date_range_board,M$108),"0.0%")),"")</f>
        <v>155</v>
      </c>
      <c r="N124" s="101">
        <f ca="1">IFERROR(IF(LEFT(Lookups!$N$5,6)="Number",SUMIFS(Comparison_Lookup_ED,site_level_range_location,$C124,date_range_board,N$108),TEXT(SUMIFS(Comparison_Lookup_ED,site_level_range_location,$C124,date_range_board,N$108)/SUMIFS(All_Attendances,site_level_range_location,$C124,date_range_board,N$108),"0.0%")),"")</f>
        <v>166</v>
      </c>
      <c r="O124" s="101">
        <f ca="1">IFERROR(IF(LEFT(Lookups!$N$5,6)="Number",SUMIFS(Comparison_Lookup_ED,site_level_range_location,$C124,date_range_board,O$108),TEXT(SUMIFS(Comparison_Lookup_ED,site_level_range_location,$C124,date_range_board,O$108)/SUMIFS(All_Attendances,site_level_range_location,$C124,date_range_board,O$108),"0.0%")),"")</f>
        <v>178</v>
      </c>
    </row>
    <row r="125" spans="2:15">
      <c r="B125" s="60" t="s">
        <v>129</v>
      </c>
      <c r="C125" s="60" t="s">
        <v>43</v>
      </c>
      <c r="D125" s="90">
        <f ca="1">IFERROR(IF(LEFT(Lookups!$N$5,6)="Number",SUMIFS(Comparison_Lookup_ED,site_level_range_location,$C125,date_range_board,D$108),TEXT(SUMIFS(Comparison_Lookup_ED,site_level_range_location,$C125,date_range_board,D$108)/SUMIFS(All_Attendances,site_level_range_location,$C125,date_range_board,D$108),"0.0%")),"")</f>
        <v>121</v>
      </c>
      <c r="E125" s="101">
        <f ca="1">IFERROR(IF(LEFT(Lookups!$N$5,6)="Number",SUMIFS(Comparison_Lookup_ED,site_level_range_location,$C125,date_range_board,E$108),TEXT(SUMIFS(Comparison_Lookup_ED,site_level_range_location,$C125,date_range_board,E$108)/SUMIFS(All_Attendances,site_level_range_location,$C125,date_range_board,E$108),"0.0%")),"")</f>
        <v>122</v>
      </c>
      <c r="F125" s="101">
        <f ca="1">IFERROR(IF(LEFT(Lookups!$N$5,6)="Number",SUMIFS(Comparison_Lookup_ED,site_level_range_location,$C125,date_range_board,F$108),TEXT(SUMIFS(Comparison_Lookup_ED,site_level_range_location,$C125,date_range_board,F$108)/SUMIFS(All_Attendances,site_level_range_location,$C125,date_range_board,F$108),"0.0%")),"")</f>
        <v>120</v>
      </c>
      <c r="G125" s="101">
        <f ca="1">IFERROR(IF(LEFT(Lookups!$N$5,6)="Number",SUMIFS(Comparison_Lookup_ED,site_level_range_location,$C125,date_range_board,G$108),TEXT(SUMIFS(Comparison_Lookup_ED,site_level_range_location,$C125,date_range_board,G$108)/SUMIFS(All_Attendances,site_level_range_location,$C125,date_range_board,G$108),"0.0%")),"")</f>
        <v>151</v>
      </c>
      <c r="H125" s="101">
        <f ca="1">IFERROR(IF(LEFT(Lookups!$N$5,6)="Number",SUMIFS(Comparison_Lookup_ED,site_level_range_location,$C125,date_range_board,H$108),TEXT(SUMIFS(Comparison_Lookup_ED,site_level_range_location,$C125,date_range_board,H$108)/SUMIFS(All_Attendances,site_level_range_location,$C125,date_range_board,H$108),"0.0%")),"")</f>
        <v>135</v>
      </c>
      <c r="I125" s="101">
        <f ca="1">IFERROR(IF(LEFT(Lookups!$N$5,6)="Number",SUMIFS(Comparison_Lookup_ED,site_level_range_location,$C125,date_range_board,I$108),TEXT(SUMIFS(Comparison_Lookup_ED,site_level_range_location,$C125,date_range_board,I$108)/SUMIFS(All_Attendances,site_level_range_location,$C125,date_range_board,I$108),"0.0%")),"")</f>
        <v>131</v>
      </c>
      <c r="J125" s="101">
        <f ca="1">IFERROR(IF(LEFT(Lookups!$N$5,6)="Number",SUMIFS(Comparison_Lookup_ED,site_level_range_location,$C125,date_range_board,J$108),TEXT(SUMIFS(Comparison_Lookup_ED,site_level_range_location,$C125,date_range_board,J$108)/SUMIFS(All_Attendances,site_level_range_location,$C125,date_range_board,J$108),"0.0%")),"")</f>
        <v>128</v>
      </c>
      <c r="K125" s="101">
        <f ca="1">IFERROR(IF(LEFT(Lookups!$N$5,6)="Number",SUMIFS(Comparison_Lookup_ED,site_level_range_location,$C125,date_range_board,K$108),TEXT(SUMIFS(Comparison_Lookup_ED,site_level_range_location,$C125,date_range_board,K$108)/SUMIFS(All_Attendances,site_level_range_location,$C125,date_range_board,K$108),"0.0%")),"")</f>
        <v>118</v>
      </c>
      <c r="L125" s="101">
        <f ca="1">IFERROR(IF(LEFT(Lookups!$N$5,6)="Number",SUMIFS(Comparison_Lookup_ED,site_level_range_location,$C125,date_range_board,L$108),TEXT(SUMIFS(Comparison_Lookup_ED,site_level_range_location,$C125,date_range_board,L$108)/SUMIFS(All_Attendances,site_level_range_location,$C125,date_range_board,L$108),"0.0%")),"")</f>
        <v>136</v>
      </c>
      <c r="M125" s="101">
        <f ca="1">IFERROR(IF(LEFT(Lookups!$N$5,6)="Number",SUMIFS(Comparison_Lookup_ED,site_level_range_location,$C125,date_range_board,M$108),TEXT(SUMIFS(Comparison_Lookup_ED,site_level_range_location,$C125,date_range_board,M$108)/SUMIFS(All_Attendances,site_level_range_location,$C125,date_range_board,M$108),"0.0%")),"")</f>
        <v>137</v>
      </c>
      <c r="N125" s="101">
        <f ca="1">IFERROR(IF(LEFT(Lookups!$N$5,6)="Number",SUMIFS(Comparison_Lookup_ED,site_level_range_location,$C125,date_range_board,N$108),TEXT(SUMIFS(Comparison_Lookup_ED,site_level_range_location,$C125,date_range_board,N$108)/SUMIFS(All_Attendances,site_level_range_location,$C125,date_range_board,N$108),"0.0%")),"")</f>
        <v>105</v>
      </c>
      <c r="O125" s="101">
        <f ca="1">IFERROR(IF(LEFT(Lookups!$N$5,6)="Number",SUMIFS(Comparison_Lookup_ED,site_level_range_location,$C125,date_range_board,O$108),TEXT(SUMIFS(Comparison_Lookup_ED,site_level_range_location,$C125,date_range_board,O$108)/SUMIFS(All_Attendances,site_level_range_location,$C125,date_range_board,O$108),"0.0%")),"")</f>
        <v>118</v>
      </c>
    </row>
    <row r="126" spans="2:15">
      <c r="B126" s="60" t="s">
        <v>129</v>
      </c>
      <c r="C126" s="60" t="s">
        <v>44</v>
      </c>
      <c r="D126" s="90">
        <f ca="1">IFERROR(IF(LEFT(Lookups!$N$5,6)="Number",SUMIFS(Comparison_Lookup_ED,site_level_range_location,$C126,date_range_board,D$108),TEXT(SUMIFS(Comparison_Lookup_ED,site_level_range_location,$C126,date_range_board,D$108)/SUMIFS(All_Attendances,site_level_range_location,$C126,date_range_board,D$108),"0.0%")),"")</f>
        <v>116</v>
      </c>
      <c r="E126" s="101">
        <f ca="1">IFERROR(IF(LEFT(Lookups!$N$5,6)="Number",SUMIFS(Comparison_Lookup_ED,site_level_range_location,$C126,date_range_board,E$108),TEXT(SUMIFS(Comparison_Lookup_ED,site_level_range_location,$C126,date_range_board,E$108)/SUMIFS(All_Attendances,site_level_range_location,$C126,date_range_board,E$108),"0.0%")),"")</f>
        <v>112</v>
      </c>
      <c r="F126" s="101">
        <f ca="1">IFERROR(IF(LEFT(Lookups!$N$5,6)="Number",SUMIFS(Comparison_Lookup_ED,site_level_range_location,$C126,date_range_board,F$108),TEXT(SUMIFS(Comparison_Lookup_ED,site_level_range_location,$C126,date_range_board,F$108)/SUMIFS(All_Attendances,site_level_range_location,$C126,date_range_board,F$108),"0.0%")),"")</f>
        <v>130</v>
      </c>
      <c r="G126" s="101">
        <f ca="1">IFERROR(IF(LEFT(Lookups!$N$5,6)="Number",SUMIFS(Comparison_Lookup_ED,site_level_range_location,$C126,date_range_board,G$108),TEXT(SUMIFS(Comparison_Lookup_ED,site_level_range_location,$C126,date_range_board,G$108)/SUMIFS(All_Attendances,site_level_range_location,$C126,date_range_board,G$108),"0.0%")),"")</f>
        <v>138</v>
      </c>
      <c r="H126" s="101">
        <f ca="1">IFERROR(IF(LEFT(Lookups!$N$5,6)="Number",SUMIFS(Comparison_Lookup_ED,site_level_range_location,$C126,date_range_board,H$108),TEXT(SUMIFS(Comparison_Lookup_ED,site_level_range_location,$C126,date_range_board,H$108)/SUMIFS(All_Attendances,site_level_range_location,$C126,date_range_board,H$108),"0.0%")),"")</f>
        <v>139</v>
      </c>
      <c r="I126" s="101">
        <f ca="1">IFERROR(IF(LEFT(Lookups!$N$5,6)="Number",SUMIFS(Comparison_Lookup_ED,site_level_range_location,$C126,date_range_board,I$108),TEXT(SUMIFS(Comparison_Lookup_ED,site_level_range_location,$C126,date_range_board,I$108)/SUMIFS(All_Attendances,site_level_range_location,$C126,date_range_board,I$108),"0.0%")),"")</f>
        <v>126</v>
      </c>
      <c r="J126" s="101">
        <f ca="1">IFERROR(IF(LEFT(Lookups!$N$5,6)="Number",SUMIFS(Comparison_Lookup_ED,site_level_range_location,$C126,date_range_board,J$108),TEXT(SUMIFS(Comparison_Lookup_ED,site_level_range_location,$C126,date_range_board,J$108)/SUMIFS(All_Attendances,site_level_range_location,$C126,date_range_board,J$108),"0.0%")),"")</f>
        <v>143</v>
      </c>
      <c r="K126" s="101">
        <f ca="1">IFERROR(IF(LEFT(Lookups!$N$5,6)="Number",SUMIFS(Comparison_Lookup_ED,site_level_range_location,$C126,date_range_board,K$108),TEXT(SUMIFS(Comparison_Lookup_ED,site_level_range_location,$C126,date_range_board,K$108)/SUMIFS(All_Attendances,site_level_range_location,$C126,date_range_board,K$108),"0.0%")),"")</f>
        <v>146</v>
      </c>
      <c r="L126" s="101">
        <f ca="1">IFERROR(IF(LEFT(Lookups!$N$5,6)="Number",SUMIFS(Comparison_Lookup_ED,site_level_range_location,$C126,date_range_board,L$108),TEXT(SUMIFS(Comparison_Lookup_ED,site_level_range_location,$C126,date_range_board,L$108)/SUMIFS(All_Attendances,site_level_range_location,$C126,date_range_board,L$108),"0.0%")),"")</f>
        <v>162</v>
      </c>
      <c r="M126" s="101">
        <f ca="1">IFERROR(IF(LEFT(Lookups!$N$5,6)="Number",SUMIFS(Comparison_Lookup_ED,site_level_range_location,$C126,date_range_board,M$108),TEXT(SUMIFS(Comparison_Lookup_ED,site_level_range_location,$C126,date_range_board,M$108)/SUMIFS(All_Attendances,site_level_range_location,$C126,date_range_board,M$108),"0.0%")),"")</f>
        <v>165</v>
      </c>
      <c r="N126" s="101">
        <f ca="1">IFERROR(IF(LEFT(Lookups!$N$5,6)="Number",SUMIFS(Comparison_Lookup_ED,site_level_range_location,$C126,date_range_board,N$108),TEXT(SUMIFS(Comparison_Lookup_ED,site_level_range_location,$C126,date_range_board,N$108)/SUMIFS(All_Attendances,site_level_range_location,$C126,date_range_board,N$108),"0.0%")),"")</f>
        <v>129</v>
      </c>
      <c r="O126" s="101">
        <f ca="1">IFERROR(IF(LEFT(Lookups!$N$5,6)="Number",SUMIFS(Comparison_Lookup_ED,site_level_range_location,$C126,date_range_board,O$108),TEXT(SUMIFS(Comparison_Lookup_ED,site_level_range_location,$C126,date_range_board,O$108)/SUMIFS(All_Attendances,site_level_range_location,$C126,date_range_board,O$108),"0.0%")),"")</f>
        <v>135</v>
      </c>
    </row>
    <row r="127" spans="2:15">
      <c r="B127" s="60" t="s">
        <v>129</v>
      </c>
      <c r="C127" s="60" t="s">
        <v>45</v>
      </c>
      <c r="D127" s="90">
        <f ca="1">IFERROR(IF(LEFT(Lookups!$N$5,6)="Number",SUMIFS(Comparison_Lookup_ED,site_level_range_location,$C127,date_range_board,D$108),TEXT(SUMIFS(Comparison_Lookup_ED,site_level_range_location,$C127,date_range_board,D$108)/SUMIFS(All_Attendances,site_level_range_location,$C127,date_range_board,D$108),"0.0%")),"")</f>
        <v>601</v>
      </c>
      <c r="E127" s="101">
        <f ca="1">IFERROR(IF(LEFT(Lookups!$N$5,6)="Number",SUMIFS(Comparison_Lookup_ED,site_level_range_location,$C127,date_range_board,E$108),TEXT(SUMIFS(Comparison_Lookup_ED,site_level_range_location,$C127,date_range_board,E$108)/SUMIFS(All_Attendances,site_level_range_location,$C127,date_range_board,E$108),"0.0%")),"")</f>
        <v>577</v>
      </c>
      <c r="F127" s="101">
        <f ca="1">IFERROR(IF(LEFT(Lookups!$N$5,6)="Number",SUMIFS(Comparison_Lookup_ED,site_level_range_location,$C127,date_range_board,F$108),TEXT(SUMIFS(Comparison_Lookup_ED,site_level_range_location,$C127,date_range_board,F$108)/SUMIFS(All_Attendances,site_level_range_location,$C127,date_range_board,F$108),"0.0%")),"")</f>
        <v>626</v>
      </c>
      <c r="G127" s="101">
        <f ca="1">IFERROR(IF(LEFT(Lookups!$N$5,6)="Number",SUMIFS(Comparison_Lookup_ED,site_level_range_location,$C127,date_range_board,G$108),TEXT(SUMIFS(Comparison_Lookup_ED,site_level_range_location,$C127,date_range_board,G$108)/SUMIFS(All_Attendances,site_level_range_location,$C127,date_range_board,G$108),"0.0%")),"")</f>
        <v>603</v>
      </c>
      <c r="H127" s="101">
        <f ca="1">IFERROR(IF(LEFT(Lookups!$N$5,6)="Number",SUMIFS(Comparison_Lookup_ED,site_level_range_location,$C127,date_range_board,H$108),TEXT(SUMIFS(Comparison_Lookup_ED,site_level_range_location,$C127,date_range_board,H$108)/SUMIFS(All_Attendances,site_level_range_location,$C127,date_range_board,H$108),"0.0%")),"")</f>
        <v>687</v>
      </c>
      <c r="I127" s="101">
        <f ca="1">IFERROR(IF(LEFT(Lookups!$N$5,6)="Number",SUMIFS(Comparison_Lookup_ED,site_level_range_location,$C127,date_range_board,I$108),TEXT(SUMIFS(Comparison_Lookup_ED,site_level_range_location,$C127,date_range_board,I$108)/SUMIFS(All_Attendances,site_level_range_location,$C127,date_range_board,I$108),"0.0%")),"")</f>
        <v>608</v>
      </c>
      <c r="J127" s="101">
        <f ca="1">IFERROR(IF(LEFT(Lookups!$N$5,6)="Number",SUMIFS(Comparison_Lookup_ED,site_level_range_location,$C127,date_range_board,J$108),TEXT(SUMIFS(Comparison_Lookup_ED,site_level_range_location,$C127,date_range_board,J$108)/SUMIFS(All_Attendances,site_level_range_location,$C127,date_range_board,J$108),"0.0%")),"")</f>
        <v>679</v>
      </c>
      <c r="K127" s="101">
        <f ca="1">IFERROR(IF(LEFT(Lookups!$N$5,6)="Number",SUMIFS(Comparison_Lookup_ED,site_level_range_location,$C127,date_range_board,K$108),TEXT(SUMIFS(Comparison_Lookup_ED,site_level_range_location,$C127,date_range_board,K$108)/SUMIFS(All_Attendances,site_level_range_location,$C127,date_range_board,K$108),"0.0%")),"")</f>
        <v>638</v>
      </c>
      <c r="L127" s="101">
        <f ca="1">IFERROR(IF(LEFT(Lookups!$N$5,6)="Number",SUMIFS(Comparison_Lookup_ED,site_level_range_location,$C127,date_range_board,L$108),TEXT(SUMIFS(Comparison_Lookup_ED,site_level_range_location,$C127,date_range_board,L$108)/SUMIFS(All_Attendances,site_level_range_location,$C127,date_range_board,L$108),"0.0%")),"")</f>
        <v>650</v>
      </c>
      <c r="M127" s="101">
        <f ca="1">IFERROR(IF(LEFT(Lookups!$N$5,6)="Number",SUMIFS(Comparison_Lookup_ED,site_level_range_location,$C127,date_range_board,M$108),TEXT(SUMIFS(Comparison_Lookup_ED,site_level_range_location,$C127,date_range_board,M$108)/SUMIFS(All_Attendances,site_level_range_location,$C127,date_range_board,M$108),"0.0%")),"")</f>
        <v>667</v>
      </c>
      <c r="N127" s="101">
        <f ca="1">IFERROR(IF(LEFT(Lookups!$N$5,6)="Number",SUMIFS(Comparison_Lookup_ED,site_level_range_location,$C127,date_range_board,N$108),TEXT(SUMIFS(Comparison_Lookup_ED,site_level_range_location,$C127,date_range_board,N$108)/SUMIFS(All_Attendances,site_level_range_location,$C127,date_range_board,N$108),"0.0%")),"")</f>
        <v>624</v>
      </c>
      <c r="O127" s="101">
        <f ca="1">IFERROR(IF(LEFT(Lookups!$N$5,6)="Number",SUMIFS(Comparison_Lookup_ED,site_level_range_location,$C127,date_range_board,O$108),TEXT(SUMIFS(Comparison_Lookup_ED,site_level_range_location,$C127,date_range_board,O$108)/SUMIFS(All_Attendances,site_level_range_location,$C127,date_range_board,O$108),"0.0%")),"")</f>
        <v>609</v>
      </c>
    </row>
    <row r="128" spans="2:15">
      <c r="B128" s="60" t="s">
        <v>73</v>
      </c>
      <c r="C128" s="60" t="s">
        <v>46</v>
      </c>
      <c r="D128" s="90">
        <f ca="1">IFERROR(IF(LEFT(Lookups!$N$5,6)="Number",SUMIFS(Comparison_Lookup_ED,site_level_range_location,$C128,date_range_board,D$108),TEXT(SUMIFS(Comparison_Lookup_ED,site_level_range_location,$C128,date_range_board,D$108)/SUMIFS(All_Attendances,site_level_range_location,$C128,date_range_board,D$108),"0.0%")),"")</f>
        <v>1164</v>
      </c>
      <c r="E128" s="101">
        <f ca="1">IFERROR(IF(LEFT(Lookups!$N$5,6)="Number",SUMIFS(Comparison_Lookup_ED,site_level_range_location,$C128,date_range_board,E$108),TEXT(SUMIFS(Comparison_Lookup_ED,site_level_range_location,$C128,date_range_board,E$108)/SUMIFS(All_Attendances,site_level_range_location,$C128,date_range_board,E$108),"0.0%")),"")</f>
        <v>1193</v>
      </c>
      <c r="F128" s="101">
        <f ca="1">IFERROR(IF(LEFT(Lookups!$N$5,6)="Number",SUMIFS(Comparison_Lookup_ED,site_level_range_location,$C128,date_range_board,F$108),TEXT(SUMIFS(Comparison_Lookup_ED,site_level_range_location,$C128,date_range_board,F$108)/SUMIFS(All_Attendances,site_level_range_location,$C128,date_range_board,F$108),"0.0%")),"")</f>
        <v>1208</v>
      </c>
      <c r="G128" s="101">
        <f ca="1">IFERROR(IF(LEFT(Lookups!$N$5,6)="Number",SUMIFS(Comparison_Lookup_ED,site_level_range_location,$C128,date_range_board,G$108),TEXT(SUMIFS(Comparison_Lookup_ED,site_level_range_location,$C128,date_range_board,G$108)/SUMIFS(All_Attendances,site_level_range_location,$C128,date_range_board,G$108),"0.0%")),"")</f>
        <v>1161</v>
      </c>
      <c r="H128" s="101">
        <f ca="1">IFERROR(IF(LEFT(Lookups!$N$5,6)="Number",SUMIFS(Comparison_Lookup_ED,site_level_range_location,$C128,date_range_board,H$108),TEXT(SUMIFS(Comparison_Lookup_ED,site_level_range_location,$C128,date_range_board,H$108)/SUMIFS(All_Attendances,site_level_range_location,$C128,date_range_board,H$108),"0.0%")),"")</f>
        <v>1131</v>
      </c>
      <c r="I128" s="101">
        <f ca="1">IFERROR(IF(LEFT(Lookups!$N$5,6)="Number",SUMIFS(Comparison_Lookup_ED,site_level_range_location,$C128,date_range_board,I$108),TEXT(SUMIFS(Comparison_Lookup_ED,site_level_range_location,$C128,date_range_board,I$108)/SUMIFS(All_Attendances,site_level_range_location,$C128,date_range_board,I$108),"0.0%")),"")</f>
        <v>1255</v>
      </c>
      <c r="J128" s="101">
        <f ca="1">IFERROR(IF(LEFT(Lookups!$N$5,6)="Number",SUMIFS(Comparison_Lookup_ED,site_level_range_location,$C128,date_range_board,J$108),TEXT(SUMIFS(Comparison_Lookup_ED,site_level_range_location,$C128,date_range_board,J$108)/SUMIFS(All_Attendances,site_level_range_location,$C128,date_range_board,J$108),"0.0%")),"")</f>
        <v>1259</v>
      </c>
      <c r="K128" s="101">
        <f ca="1">IFERROR(IF(LEFT(Lookups!$N$5,6)="Number",SUMIFS(Comparison_Lookup_ED,site_level_range_location,$C128,date_range_board,K$108),TEXT(SUMIFS(Comparison_Lookup_ED,site_level_range_location,$C128,date_range_board,K$108)/SUMIFS(All_Attendances,site_level_range_location,$C128,date_range_board,K$108),"0.0%")),"")</f>
        <v>1216</v>
      </c>
      <c r="L128" s="101">
        <f ca="1">IFERROR(IF(LEFT(Lookups!$N$5,6)="Number",SUMIFS(Comparison_Lookup_ED,site_level_range_location,$C128,date_range_board,L$108),TEXT(SUMIFS(Comparison_Lookup_ED,site_level_range_location,$C128,date_range_board,L$108)/SUMIFS(All_Attendances,site_level_range_location,$C128,date_range_board,L$108),"0.0%")),"")</f>
        <v>1191</v>
      </c>
      <c r="M128" s="101">
        <f ca="1">IFERROR(IF(LEFT(Lookups!$N$5,6)="Number",SUMIFS(Comparison_Lookup_ED,site_level_range_location,$C128,date_range_board,M$108),TEXT(SUMIFS(Comparison_Lookup_ED,site_level_range_location,$C128,date_range_board,M$108)/SUMIFS(All_Attendances,site_level_range_location,$C128,date_range_board,M$108),"0.0%")),"")</f>
        <v>1286</v>
      </c>
      <c r="N128" s="101">
        <f ca="1">IFERROR(IF(LEFT(Lookups!$N$5,6)="Number",SUMIFS(Comparison_Lookup_ED,site_level_range_location,$C128,date_range_board,N$108),TEXT(SUMIFS(Comparison_Lookup_ED,site_level_range_location,$C128,date_range_board,N$108)/SUMIFS(All_Attendances,site_level_range_location,$C128,date_range_board,N$108),"0.0%")),"")</f>
        <v>1204</v>
      </c>
      <c r="O128" s="101">
        <f ca="1">IFERROR(IF(LEFT(Lookups!$N$5,6)="Number",SUMIFS(Comparison_Lookup_ED,site_level_range_location,$C128,date_range_board,O$108),TEXT(SUMIFS(Comparison_Lookup_ED,site_level_range_location,$C128,date_range_board,O$108)/SUMIFS(All_Attendances,site_level_range_location,$C128,date_range_board,O$108),"0.0%")),"")</f>
        <v>1142</v>
      </c>
    </row>
    <row r="129" spans="2:15">
      <c r="B129" s="60" t="s">
        <v>73</v>
      </c>
      <c r="C129" s="60" t="s">
        <v>76</v>
      </c>
      <c r="D129" s="90">
        <f ca="1">IFERROR(IF(LEFT(Lookups!$N$5,6)="Number",SUMIFS(Comparison_Lookup_ED,site_level_range_location,$C129,date_range_board,D$108),TEXT(SUMIFS(Comparison_Lookup_ED,site_level_range_location,$C129,date_range_board,D$108)/SUMIFS(All_Attendances,site_level_range_location,$C129,date_range_board,D$108),"0.0%")),"")</f>
        <v>1305</v>
      </c>
      <c r="E129" s="101">
        <f ca="1">IFERROR(IF(LEFT(Lookups!$N$5,6)="Number",SUMIFS(Comparison_Lookup_ED,site_level_range_location,$C129,date_range_board,E$108),TEXT(SUMIFS(Comparison_Lookup_ED,site_level_range_location,$C129,date_range_board,E$108)/SUMIFS(All_Attendances,site_level_range_location,$C129,date_range_board,E$108),"0.0%")),"")</f>
        <v>1229</v>
      </c>
      <c r="F129" s="101">
        <f ca="1">IFERROR(IF(LEFT(Lookups!$N$5,6)="Number",SUMIFS(Comparison_Lookup_ED,site_level_range_location,$C129,date_range_board,F$108),TEXT(SUMIFS(Comparison_Lookup_ED,site_level_range_location,$C129,date_range_board,F$108)/SUMIFS(All_Attendances,site_level_range_location,$C129,date_range_board,F$108),"0.0%")),"")</f>
        <v>1266</v>
      </c>
      <c r="G129" s="101">
        <f ca="1">IFERROR(IF(LEFT(Lookups!$N$5,6)="Number",SUMIFS(Comparison_Lookup_ED,site_level_range_location,$C129,date_range_board,G$108),TEXT(SUMIFS(Comparison_Lookup_ED,site_level_range_location,$C129,date_range_board,G$108)/SUMIFS(All_Attendances,site_level_range_location,$C129,date_range_board,G$108),"0.0%")),"")</f>
        <v>1212</v>
      </c>
      <c r="H129" s="101">
        <f ca="1">IFERROR(IF(LEFT(Lookups!$N$5,6)="Number",SUMIFS(Comparison_Lookup_ED,site_level_range_location,$C129,date_range_board,H$108),TEXT(SUMIFS(Comparison_Lookup_ED,site_level_range_location,$C129,date_range_board,H$108)/SUMIFS(All_Attendances,site_level_range_location,$C129,date_range_board,H$108),"0.0%")),"")</f>
        <v>1339</v>
      </c>
      <c r="I129" s="101">
        <f ca="1">IFERROR(IF(LEFT(Lookups!$N$5,6)="Number",SUMIFS(Comparison_Lookup_ED,site_level_range_location,$C129,date_range_board,I$108),TEXT(SUMIFS(Comparison_Lookup_ED,site_level_range_location,$C129,date_range_board,I$108)/SUMIFS(All_Attendances,site_level_range_location,$C129,date_range_board,I$108),"0.0%")),"")</f>
        <v>1381</v>
      </c>
      <c r="J129" s="101">
        <f ca="1">IFERROR(IF(LEFT(Lookups!$N$5,6)="Number",SUMIFS(Comparison_Lookup_ED,site_level_range_location,$C129,date_range_board,J$108),TEXT(SUMIFS(Comparison_Lookup_ED,site_level_range_location,$C129,date_range_board,J$108)/SUMIFS(All_Attendances,site_level_range_location,$C129,date_range_board,J$108),"0.0%")),"")</f>
        <v>1403</v>
      </c>
      <c r="K129" s="101">
        <f ca="1">IFERROR(IF(LEFT(Lookups!$N$5,6)="Number",SUMIFS(Comparison_Lookup_ED,site_level_range_location,$C129,date_range_board,K$108),TEXT(SUMIFS(Comparison_Lookup_ED,site_level_range_location,$C129,date_range_board,K$108)/SUMIFS(All_Attendances,site_level_range_location,$C129,date_range_board,K$108),"0.0%")),"")</f>
        <v>1348</v>
      </c>
      <c r="L129" s="101">
        <f ca="1">IFERROR(IF(LEFT(Lookups!$N$5,6)="Number",SUMIFS(Comparison_Lookup_ED,site_level_range_location,$C129,date_range_board,L$108),TEXT(SUMIFS(Comparison_Lookup_ED,site_level_range_location,$C129,date_range_board,L$108)/SUMIFS(All_Attendances,site_level_range_location,$C129,date_range_board,L$108),"0.0%")),"")</f>
        <v>1368</v>
      </c>
      <c r="M129" s="101">
        <f ca="1">IFERROR(IF(LEFT(Lookups!$N$5,6)="Number",SUMIFS(Comparison_Lookup_ED,site_level_range_location,$C129,date_range_board,M$108),TEXT(SUMIFS(Comparison_Lookup_ED,site_level_range_location,$C129,date_range_board,M$108)/SUMIFS(All_Attendances,site_level_range_location,$C129,date_range_board,M$108),"0.0%")),"")</f>
        <v>1306</v>
      </c>
      <c r="N129" s="101">
        <f ca="1">IFERROR(IF(LEFT(Lookups!$N$5,6)="Number",SUMIFS(Comparison_Lookup_ED,site_level_range_location,$C129,date_range_board,N$108),TEXT(SUMIFS(Comparison_Lookup_ED,site_level_range_location,$C129,date_range_board,N$108)/SUMIFS(All_Attendances,site_level_range_location,$C129,date_range_board,N$108),"0.0%")),"")</f>
        <v>1307</v>
      </c>
      <c r="O129" s="101">
        <f ca="1">IFERROR(IF(LEFT(Lookups!$N$5,6)="Number",SUMIFS(Comparison_Lookup_ED,site_level_range_location,$C129,date_range_board,O$108),TEXT(SUMIFS(Comparison_Lookup_ED,site_level_range_location,$C129,date_range_board,O$108)/SUMIFS(All_Attendances,site_level_range_location,$C129,date_range_board,O$108),"0.0%")),"")</f>
        <v>1159</v>
      </c>
    </row>
    <row r="130" spans="2:15">
      <c r="B130" s="60" t="s">
        <v>73</v>
      </c>
      <c r="C130" s="60" t="s">
        <v>47</v>
      </c>
      <c r="D130" s="90">
        <f ca="1">IFERROR(IF(LEFT(Lookups!$N$5,6)="Number",SUMIFS(Comparison_Lookup_ED,site_level_range_location,$C130,date_range_board,D$108),TEXT(SUMIFS(Comparison_Lookup_ED,site_level_range_location,$C130,date_range_board,D$108)/SUMIFS(All_Attendances,site_level_range_location,$C130,date_range_board,D$108),"0.0%")),"")</f>
        <v>1225</v>
      </c>
      <c r="E130" s="101">
        <f ca="1">IFERROR(IF(LEFT(Lookups!$N$5,6)="Number",SUMIFS(Comparison_Lookup_ED,site_level_range_location,$C130,date_range_board,E$108),TEXT(SUMIFS(Comparison_Lookup_ED,site_level_range_location,$C130,date_range_board,E$108)/SUMIFS(All_Attendances,site_level_range_location,$C130,date_range_board,E$108),"0.0%")),"")</f>
        <v>1207</v>
      </c>
      <c r="F130" s="101">
        <f ca="1">IFERROR(IF(LEFT(Lookups!$N$5,6)="Number",SUMIFS(Comparison_Lookup_ED,site_level_range_location,$C130,date_range_board,F$108),TEXT(SUMIFS(Comparison_Lookup_ED,site_level_range_location,$C130,date_range_board,F$108)/SUMIFS(All_Attendances,site_level_range_location,$C130,date_range_board,F$108),"0.0%")),"")</f>
        <v>1199</v>
      </c>
      <c r="G130" s="101">
        <f ca="1">IFERROR(IF(LEFT(Lookups!$N$5,6)="Number",SUMIFS(Comparison_Lookup_ED,site_level_range_location,$C130,date_range_board,G$108),TEXT(SUMIFS(Comparison_Lookup_ED,site_level_range_location,$C130,date_range_board,G$108)/SUMIFS(All_Attendances,site_level_range_location,$C130,date_range_board,G$108),"0.0%")),"")</f>
        <v>1201</v>
      </c>
      <c r="H130" s="101">
        <f ca="1">IFERROR(IF(LEFT(Lookups!$N$5,6)="Number",SUMIFS(Comparison_Lookup_ED,site_level_range_location,$C130,date_range_board,H$108),TEXT(SUMIFS(Comparison_Lookup_ED,site_level_range_location,$C130,date_range_board,H$108)/SUMIFS(All_Attendances,site_level_range_location,$C130,date_range_board,H$108),"0.0%")),"")</f>
        <v>1268</v>
      </c>
      <c r="I130" s="101">
        <f ca="1">IFERROR(IF(LEFT(Lookups!$N$5,6)="Number",SUMIFS(Comparison_Lookup_ED,site_level_range_location,$C130,date_range_board,I$108),TEXT(SUMIFS(Comparison_Lookup_ED,site_level_range_location,$C130,date_range_board,I$108)/SUMIFS(All_Attendances,site_level_range_location,$C130,date_range_board,I$108),"0.0%")),"")</f>
        <v>1295</v>
      </c>
      <c r="J130" s="101">
        <f ca="1">IFERROR(IF(LEFT(Lookups!$N$5,6)="Number",SUMIFS(Comparison_Lookup_ED,site_level_range_location,$C130,date_range_board,J$108),TEXT(SUMIFS(Comparison_Lookup_ED,site_level_range_location,$C130,date_range_board,J$108)/SUMIFS(All_Attendances,site_level_range_location,$C130,date_range_board,J$108),"0.0%")),"")</f>
        <v>1294</v>
      </c>
      <c r="K130" s="101">
        <f ca="1">IFERROR(IF(LEFT(Lookups!$N$5,6)="Number",SUMIFS(Comparison_Lookup_ED,site_level_range_location,$C130,date_range_board,K$108),TEXT(SUMIFS(Comparison_Lookup_ED,site_level_range_location,$C130,date_range_board,K$108)/SUMIFS(All_Attendances,site_level_range_location,$C130,date_range_board,K$108),"0.0%")),"")</f>
        <v>1293</v>
      </c>
      <c r="L130" s="101">
        <f ca="1">IFERROR(IF(LEFT(Lookups!$N$5,6)="Number",SUMIFS(Comparison_Lookup_ED,site_level_range_location,$C130,date_range_board,L$108),TEXT(SUMIFS(Comparison_Lookup_ED,site_level_range_location,$C130,date_range_board,L$108)/SUMIFS(All_Attendances,site_level_range_location,$C130,date_range_board,L$108),"0.0%")),"")</f>
        <v>1278</v>
      </c>
      <c r="M130" s="101">
        <f ca="1">IFERROR(IF(LEFT(Lookups!$N$5,6)="Number",SUMIFS(Comparison_Lookup_ED,site_level_range_location,$C130,date_range_board,M$108),TEXT(SUMIFS(Comparison_Lookup_ED,site_level_range_location,$C130,date_range_board,M$108)/SUMIFS(All_Attendances,site_level_range_location,$C130,date_range_board,M$108),"0.0%")),"")</f>
        <v>1294</v>
      </c>
      <c r="N130" s="101">
        <f ca="1">IFERROR(IF(LEFT(Lookups!$N$5,6)="Number",SUMIFS(Comparison_Lookup_ED,site_level_range_location,$C130,date_range_board,N$108),TEXT(SUMIFS(Comparison_Lookup_ED,site_level_range_location,$C130,date_range_board,N$108)/SUMIFS(All_Attendances,site_level_range_location,$C130,date_range_board,N$108),"0.0%")),"")</f>
        <v>1200</v>
      </c>
      <c r="O130" s="101">
        <f ca="1">IFERROR(IF(LEFT(Lookups!$N$5,6)="Number",SUMIFS(Comparison_Lookup_ED,site_level_range_location,$C130,date_range_board,O$108),TEXT(SUMIFS(Comparison_Lookup_ED,site_level_range_location,$C130,date_range_board,O$108)/SUMIFS(All_Attendances,site_level_range_location,$C130,date_range_board,O$108),"0.0%")),"")</f>
        <v>1087</v>
      </c>
    </row>
    <row r="131" spans="2:15">
      <c r="B131" s="60" t="s">
        <v>123</v>
      </c>
      <c r="C131" s="60" t="s">
        <v>77</v>
      </c>
      <c r="D131" s="90">
        <f ca="1">IFERROR(IF(LEFT(Lookups!$N$5,6)="Number",SUMIFS(Comparison_Lookup_ED,site_level_range_location,$C131,date_range_board,D$108),TEXT(SUMIFS(Comparison_Lookup_ED,site_level_range_location,$C131,date_range_board,D$108)/SUMIFS(All_Attendances,site_level_range_location,$C131,date_range_board,D$108),"0.0%")),"")</f>
        <v>982</v>
      </c>
      <c r="E131" s="101">
        <f ca="1">IFERROR(IF(LEFT(Lookups!$N$5,6)="Number",SUMIFS(Comparison_Lookup_ED,site_level_range_location,$C131,date_range_board,E$108),TEXT(SUMIFS(Comparison_Lookup_ED,site_level_range_location,$C131,date_range_board,E$108)/SUMIFS(All_Attendances,site_level_range_location,$C131,date_range_board,E$108),"0.0%")),"")</f>
        <v>973</v>
      </c>
      <c r="F131" s="101">
        <f ca="1">IFERROR(IF(LEFT(Lookups!$N$5,6)="Number",SUMIFS(Comparison_Lookup_ED,site_level_range_location,$C131,date_range_board,F$108),TEXT(SUMIFS(Comparison_Lookup_ED,site_level_range_location,$C131,date_range_board,F$108)/SUMIFS(All_Attendances,site_level_range_location,$C131,date_range_board,F$108),"0.0%")),"")</f>
        <v>942</v>
      </c>
      <c r="G131" s="101">
        <f ca="1">IFERROR(IF(LEFT(Lookups!$N$5,6)="Number",SUMIFS(Comparison_Lookup_ED,site_level_range_location,$C131,date_range_board,G$108),TEXT(SUMIFS(Comparison_Lookup_ED,site_level_range_location,$C131,date_range_board,G$108)/SUMIFS(All_Attendances,site_level_range_location,$C131,date_range_board,G$108),"0.0%")),"")</f>
        <v>877</v>
      </c>
      <c r="H131" s="101">
        <f ca="1">IFERROR(IF(LEFT(Lookups!$N$5,6)="Number",SUMIFS(Comparison_Lookup_ED,site_level_range_location,$C131,date_range_board,H$108),TEXT(SUMIFS(Comparison_Lookup_ED,site_level_range_location,$C131,date_range_board,H$108)/SUMIFS(All_Attendances,site_level_range_location,$C131,date_range_board,H$108),"0.0%")),"")</f>
        <v>988</v>
      </c>
      <c r="I131" s="101">
        <f ca="1">IFERROR(IF(LEFT(Lookups!$N$5,6)="Number",SUMIFS(Comparison_Lookup_ED,site_level_range_location,$C131,date_range_board,I$108),TEXT(SUMIFS(Comparison_Lookup_ED,site_level_range_location,$C131,date_range_board,I$108)/SUMIFS(All_Attendances,site_level_range_location,$C131,date_range_board,I$108),"0.0%")),"")</f>
        <v>1054</v>
      </c>
      <c r="J131" s="101">
        <f ca="1">IFERROR(IF(LEFT(Lookups!$N$5,6)="Number",SUMIFS(Comparison_Lookup_ED,site_level_range_location,$C131,date_range_board,J$108),TEXT(SUMIFS(Comparison_Lookup_ED,site_level_range_location,$C131,date_range_board,J$108)/SUMIFS(All_Attendances,site_level_range_location,$C131,date_range_board,J$108),"0.0%")),"")</f>
        <v>1038</v>
      </c>
      <c r="K131" s="101">
        <f ca="1">IFERROR(IF(LEFT(Lookups!$N$5,6)="Number",SUMIFS(Comparison_Lookup_ED,site_level_range_location,$C131,date_range_board,K$108),TEXT(SUMIFS(Comparison_Lookup_ED,site_level_range_location,$C131,date_range_board,K$108)/SUMIFS(All_Attendances,site_level_range_location,$C131,date_range_board,K$108),"0.0%")),"")</f>
        <v>1112</v>
      </c>
      <c r="L131" s="101">
        <f ca="1">IFERROR(IF(LEFT(Lookups!$N$5,6)="Number",SUMIFS(Comparison_Lookup_ED,site_level_range_location,$C131,date_range_board,L$108),TEXT(SUMIFS(Comparison_Lookup_ED,site_level_range_location,$C131,date_range_board,L$108)/SUMIFS(All_Attendances,site_level_range_location,$C131,date_range_board,L$108),"0.0%")),"")</f>
        <v>1125</v>
      </c>
      <c r="M131" s="101">
        <f ca="1">IFERROR(IF(LEFT(Lookups!$N$5,6)="Number",SUMIFS(Comparison_Lookup_ED,site_level_range_location,$C131,date_range_board,M$108),TEXT(SUMIFS(Comparison_Lookup_ED,site_level_range_location,$C131,date_range_board,M$108)/SUMIFS(All_Attendances,site_level_range_location,$C131,date_range_board,M$108),"0.0%")),"")</f>
        <v>854</v>
      </c>
      <c r="N131" s="101">
        <f ca="1">IFERROR(IF(LEFT(Lookups!$N$5,6)="Number",SUMIFS(Comparison_Lookup_ED,site_level_range_location,$C131,date_range_board,N$108),TEXT(SUMIFS(Comparison_Lookup_ED,site_level_range_location,$C131,date_range_board,N$108)/SUMIFS(All_Attendances,site_level_range_location,$C131,date_range_board,N$108),"0.0%")),"")</f>
        <v>888</v>
      </c>
      <c r="O131" s="101">
        <f ca="1">IFERROR(IF(LEFT(Lookups!$N$5,6)="Number",SUMIFS(Comparison_Lookup_ED,site_level_range_location,$C131,date_range_board,O$108),TEXT(SUMIFS(Comparison_Lookup_ED,site_level_range_location,$C131,date_range_board,O$108)/SUMIFS(All_Attendances,site_level_range_location,$C131,date_range_board,O$108),"0.0%")),"")</f>
        <v>898</v>
      </c>
    </row>
    <row r="132" spans="2:15">
      <c r="B132" s="60" t="s">
        <v>123</v>
      </c>
      <c r="C132" s="60" t="s">
        <v>48</v>
      </c>
      <c r="D132" s="90">
        <f ca="1">IFERROR(IF(LEFT(Lookups!$N$5,6)="Number",SUMIFS(Comparison_Lookup_ED,site_level_range_location,$C132,date_range_board,D$108),TEXT(SUMIFS(Comparison_Lookup_ED,site_level_range_location,$C132,date_range_board,D$108)/SUMIFS(All_Attendances,site_level_range_location,$C132,date_range_board,D$108),"0.0%")),"")</f>
        <v>2271</v>
      </c>
      <c r="E132" s="101">
        <f ca="1">IFERROR(IF(LEFT(Lookups!$N$5,6)="Number",SUMIFS(Comparison_Lookup_ED,site_level_range_location,$C132,date_range_board,E$108),TEXT(SUMIFS(Comparison_Lookup_ED,site_level_range_location,$C132,date_range_board,E$108)/SUMIFS(All_Attendances,site_level_range_location,$C132,date_range_board,E$108),"0.0%")),"")</f>
        <v>2373</v>
      </c>
      <c r="F132" s="101">
        <f ca="1">IFERROR(IF(LEFT(Lookups!$N$5,6)="Number",SUMIFS(Comparison_Lookup_ED,site_level_range_location,$C132,date_range_board,F$108),TEXT(SUMIFS(Comparison_Lookup_ED,site_level_range_location,$C132,date_range_board,F$108)/SUMIFS(All_Attendances,site_level_range_location,$C132,date_range_board,F$108),"0.0%")),"")</f>
        <v>2318</v>
      </c>
      <c r="G132" s="101">
        <f ca="1">IFERROR(IF(LEFT(Lookups!$N$5,6)="Number",SUMIFS(Comparison_Lookup_ED,site_level_range_location,$C132,date_range_board,G$108),TEXT(SUMIFS(Comparison_Lookup_ED,site_level_range_location,$C132,date_range_board,G$108)/SUMIFS(All_Attendances,site_level_range_location,$C132,date_range_board,G$108),"0.0%")),"")</f>
        <v>2213</v>
      </c>
      <c r="H132" s="101">
        <f ca="1">IFERROR(IF(LEFT(Lookups!$N$5,6)="Number",SUMIFS(Comparison_Lookup_ED,site_level_range_location,$C132,date_range_board,H$108),TEXT(SUMIFS(Comparison_Lookup_ED,site_level_range_location,$C132,date_range_board,H$108)/SUMIFS(All_Attendances,site_level_range_location,$C132,date_range_board,H$108),"0.0%")),"")</f>
        <v>2283</v>
      </c>
      <c r="I132" s="101">
        <f ca="1">IFERROR(IF(LEFT(Lookups!$N$5,6)="Number",SUMIFS(Comparison_Lookup_ED,site_level_range_location,$C132,date_range_board,I$108),TEXT(SUMIFS(Comparison_Lookup_ED,site_level_range_location,$C132,date_range_board,I$108)/SUMIFS(All_Attendances,site_level_range_location,$C132,date_range_board,I$108),"0.0%")),"")</f>
        <v>2335</v>
      </c>
      <c r="J132" s="101">
        <f ca="1">IFERROR(IF(LEFT(Lookups!$N$5,6)="Number",SUMIFS(Comparison_Lookup_ED,site_level_range_location,$C132,date_range_board,J$108),TEXT(SUMIFS(Comparison_Lookup_ED,site_level_range_location,$C132,date_range_board,J$108)/SUMIFS(All_Attendances,site_level_range_location,$C132,date_range_board,J$108),"0.0%")),"")</f>
        <v>2249</v>
      </c>
      <c r="K132" s="101">
        <f ca="1">IFERROR(IF(LEFT(Lookups!$N$5,6)="Number",SUMIFS(Comparison_Lookup_ED,site_level_range_location,$C132,date_range_board,K$108),TEXT(SUMIFS(Comparison_Lookup_ED,site_level_range_location,$C132,date_range_board,K$108)/SUMIFS(All_Attendances,site_level_range_location,$C132,date_range_board,K$108),"0.0%")),"")</f>
        <v>2391</v>
      </c>
      <c r="L132" s="101">
        <f ca="1">IFERROR(IF(LEFT(Lookups!$N$5,6)="Number",SUMIFS(Comparison_Lookup_ED,site_level_range_location,$C132,date_range_board,L$108),TEXT(SUMIFS(Comparison_Lookup_ED,site_level_range_location,$C132,date_range_board,L$108)/SUMIFS(All_Attendances,site_level_range_location,$C132,date_range_board,L$108),"0.0%")),"")</f>
        <v>2374</v>
      </c>
      <c r="M132" s="101">
        <f ca="1">IFERROR(IF(LEFT(Lookups!$N$5,6)="Number",SUMIFS(Comparison_Lookup_ED,site_level_range_location,$C132,date_range_board,M$108),TEXT(SUMIFS(Comparison_Lookup_ED,site_level_range_location,$C132,date_range_board,M$108)/SUMIFS(All_Attendances,site_level_range_location,$C132,date_range_board,M$108),"0.0%")),"")</f>
        <v>2262</v>
      </c>
      <c r="N132" s="101">
        <f ca="1">IFERROR(IF(LEFT(Lookups!$N$5,6)="Number",SUMIFS(Comparison_Lookup_ED,site_level_range_location,$C132,date_range_board,N$108),TEXT(SUMIFS(Comparison_Lookup_ED,site_level_range_location,$C132,date_range_board,N$108)/SUMIFS(All_Attendances,site_level_range_location,$C132,date_range_board,N$108),"0.0%")),"")</f>
        <v>2163</v>
      </c>
      <c r="O132" s="101">
        <f ca="1">IFERROR(IF(LEFT(Lookups!$N$5,6)="Number",SUMIFS(Comparison_Lookup_ED,site_level_range_location,$C132,date_range_board,O$108),TEXT(SUMIFS(Comparison_Lookup_ED,site_level_range_location,$C132,date_range_board,O$108)/SUMIFS(All_Attendances,site_level_range_location,$C132,date_range_board,O$108),"0.0%")),"")</f>
        <v>2182</v>
      </c>
    </row>
    <row r="133" spans="2:15">
      <c r="B133" s="60" t="s">
        <v>123</v>
      </c>
      <c r="C133" s="60" t="s">
        <v>49</v>
      </c>
      <c r="D133" s="90">
        <f ca="1">IFERROR(IF(LEFT(Lookups!$N$5,6)="Number",SUMIFS(Comparison_Lookup_ED,site_level_range_location,$C133,date_range_board,D$108),TEXT(SUMIFS(Comparison_Lookup_ED,site_level_range_location,$C133,date_range_board,D$108)/SUMIFS(All_Attendances,site_level_range_location,$C133,date_range_board,D$108),"0.0%")),"")</f>
        <v>1072</v>
      </c>
      <c r="E133" s="101">
        <f ca="1">IFERROR(IF(LEFT(Lookups!$N$5,6)="Number",SUMIFS(Comparison_Lookup_ED,site_level_range_location,$C133,date_range_board,E$108),TEXT(SUMIFS(Comparison_Lookup_ED,site_level_range_location,$C133,date_range_board,E$108)/SUMIFS(All_Attendances,site_level_range_location,$C133,date_range_board,E$108),"0.0%")),"")</f>
        <v>1032</v>
      </c>
      <c r="F133" s="101">
        <f ca="1">IFERROR(IF(LEFT(Lookups!$N$5,6)="Number",SUMIFS(Comparison_Lookup_ED,site_level_range_location,$C133,date_range_board,F$108),TEXT(SUMIFS(Comparison_Lookup_ED,site_level_range_location,$C133,date_range_board,F$108)/SUMIFS(All_Attendances,site_level_range_location,$C133,date_range_board,F$108),"0.0%")),"")</f>
        <v>1008</v>
      </c>
      <c r="G133" s="101">
        <f ca="1">IFERROR(IF(LEFT(Lookups!$N$5,6)="Number",SUMIFS(Comparison_Lookup_ED,site_level_range_location,$C133,date_range_board,G$108),TEXT(SUMIFS(Comparison_Lookup_ED,site_level_range_location,$C133,date_range_board,G$108)/SUMIFS(All_Attendances,site_level_range_location,$C133,date_range_board,G$108),"0.0%")),"")</f>
        <v>1040</v>
      </c>
      <c r="H133" s="101">
        <f ca="1">IFERROR(IF(LEFT(Lookups!$N$5,6)="Number",SUMIFS(Comparison_Lookup_ED,site_level_range_location,$C133,date_range_board,H$108),TEXT(SUMIFS(Comparison_Lookup_ED,site_level_range_location,$C133,date_range_board,H$108)/SUMIFS(All_Attendances,site_level_range_location,$C133,date_range_board,H$108),"0.0%")),"")</f>
        <v>1069</v>
      </c>
      <c r="I133" s="101">
        <f ca="1">IFERROR(IF(LEFT(Lookups!$N$5,6)="Number",SUMIFS(Comparison_Lookup_ED,site_level_range_location,$C133,date_range_board,I$108),TEXT(SUMIFS(Comparison_Lookup_ED,site_level_range_location,$C133,date_range_board,I$108)/SUMIFS(All_Attendances,site_level_range_location,$C133,date_range_board,I$108),"0.0%")),"")</f>
        <v>1043</v>
      </c>
      <c r="J133" s="101">
        <f ca="1">IFERROR(IF(LEFT(Lookups!$N$5,6)="Number",SUMIFS(Comparison_Lookup_ED,site_level_range_location,$C133,date_range_board,J$108),TEXT(SUMIFS(Comparison_Lookup_ED,site_level_range_location,$C133,date_range_board,J$108)/SUMIFS(All_Attendances,site_level_range_location,$C133,date_range_board,J$108),"0.0%")),"")</f>
        <v>1116</v>
      </c>
      <c r="K133" s="101">
        <f ca="1">IFERROR(IF(LEFT(Lookups!$N$5,6)="Number",SUMIFS(Comparison_Lookup_ED,site_level_range_location,$C133,date_range_board,K$108),TEXT(SUMIFS(Comparison_Lookup_ED,site_level_range_location,$C133,date_range_board,K$108)/SUMIFS(All_Attendances,site_level_range_location,$C133,date_range_board,K$108),"0.0%")),"")</f>
        <v>1096</v>
      </c>
      <c r="L133" s="101">
        <f ca="1">IFERROR(IF(LEFT(Lookups!$N$5,6)="Number",SUMIFS(Comparison_Lookup_ED,site_level_range_location,$C133,date_range_board,L$108),TEXT(SUMIFS(Comparison_Lookup_ED,site_level_range_location,$C133,date_range_board,L$108)/SUMIFS(All_Attendances,site_level_range_location,$C133,date_range_board,L$108),"0.0%")),"")</f>
        <v>1090</v>
      </c>
      <c r="M133" s="101">
        <f ca="1">IFERROR(IF(LEFT(Lookups!$N$5,6)="Number",SUMIFS(Comparison_Lookup_ED,site_level_range_location,$C133,date_range_board,M$108),TEXT(SUMIFS(Comparison_Lookup_ED,site_level_range_location,$C133,date_range_board,M$108)/SUMIFS(All_Attendances,site_level_range_location,$C133,date_range_board,M$108),"0.0%")),"")</f>
        <v>1066</v>
      </c>
      <c r="N133" s="101">
        <f ca="1">IFERROR(IF(LEFT(Lookups!$N$5,6)="Number",SUMIFS(Comparison_Lookup_ED,site_level_range_location,$C133,date_range_board,N$108),TEXT(SUMIFS(Comparison_Lookup_ED,site_level_range_location,$C133,date_range_board,N$108)/SUMIFS(All_Attendances,site_level_range_location,$C133,date_range_board,N$108),"0.0%")),"")</f>
        <v>1023</v>
      </c>
      <c r="O133" s="101">
        <f ca="1">IFERROR(IF(LEFT(Lookups!$N$5,6)="Number",SUMIFS(Comparison_Lookup_ED,site_level_range_location,$C133,date_range_board,O$108),TEXT(SUMIFS(Comparison_Lookup_ED,site_level_range_location,$C133,date_range_board,O$108)/SUMIFS(All_Attendances,site_level_range_location,$C133,date_range_board,O$108),"0.0%")),"")</f>
        <v>1081</v>
      </c>
    </row>
    <row r="134" spans="2:15">
      <c r="B134" s="60" t="s">
        <v>117</v>
      </c>
      <c r="C134" s="60" t="s">
        <v>51</v>
      </c>
      <c r="D134" s="90">
        <f ca="1">IFERROR(IF(LEFT(Lookups!$N$5,6)="Number",SUMIFS(Comparison_Lookup_ED,site_level_range_location,$C134,date_range_board,D$108),TEXT(SUMIFS(Comparison_Lookup_ED,site_level_range_location,$C134,date_range_board,D$108)/SUMIFS(All_Attendances,site_level_range_location,$C134,date_range_board,D$108),"0.0%")),"")</f>
        <v>107</v>
      </c>
      <c r="E134" s="101">
        <f ca="1">IFERROR(IF(LEFT(Lookups!$N$5,6)="Number",SUMIFS(Comparison_Lookup_ED,site_level_range_location,$C134,date_range_board,E$108),TEXT(SUMIFS(Comparison_Lookup_ED,site_level_range_location,$C134,date_range_board,E$108)/SUMIFS(All_Attendances,site_level_range_location,$C134,date_range_board,E$108),"0.0%")),"")</f>
        <v>88</v>
      </c>
      <c r="F134" s="101">
        <f ca="1">IFERROR(IF(LEFT(Lookups!$N$5,6)="Number",SUMIFS(Comparison_Lookup_ED,site_level_range_location,$C134,date_range_board,F$108),TEXT(SUMIFS(Comparison_Lookup_ED,site_level_range_location,$C134,date_range_board,F$108)/SUMIFS(All_Attendances,site_level_range_location,$C134,date_range_board,F$108),"0.0%")),"")</f>
        <v>100</v>
      </c>
      <c r="G134" s="101">
        <f ca="1">IFERROR(IF(LEFT(Lookups!$N$5,6)="Number",SUMIFS(Comparison_Lookup_ED,site_level_range_location,$C134,date_range_board,G$108),TEXT(SUMIFS(Comparison_Lookup_ED,site_level_range_location,$C134,date_range_board,G$108)/SUMIFS(All_Attendances,site_level_range_location,$C134,date_range_board,G$108),"0.0%")),"")</f>
        <v>111</v>
      </c>
      <c r="H134" s="101">
        <f ca="1">IFERROR(IF(LEFT(Lookups!$N$5,6)="Number",SUMIFS(Comparison_Lookup_ED,site_level_range_location,$C134,date_range_board,H$108),TEXT(SUMIFS(Comparison_Lookup_ED,site_level_range_location,$C134,date_range_board,H$108)/SUMIFS(All_Attendances,site_level_range_location,$C134,date_range_board,H$108),"0.0%")),"")</f>
        <v>87</v>
      </c>
      <c r="I134" s="101">
        <f ca="1">IFERROR(IF(LEFT(Lookups!$N$5,6)="Number",SUMIFS(Comparison_Lookup_ED,site_level_range_location,$C134,date_range_board,I$108),TEXT(SUMIFS(Comparison_Lookup_ED,site_level_range_location,$C134,date_range_board,I$108)/SUMIFS(All_Attendances,site_level_range_location,$C134,date_range_board,I$108),"0.0%")),"")</f>
        <v>123</v>
      </c>
      <c r="J134" s="101">
        <f ca="1">IFERROR(IF(LEFT(Lookups!$N$5,6)="Number",SUMIFS(Comparison_Lookup_ED,site_level_range_location,$C134,date_range_board,J$108),TEXT(SUMIFS(Comparison_Lookup_ED,site_level_range_location,$C134,date_range_board,J$108)/SUMIFS(All_Attendances,site_level_range_location,$C134,date_range_board,J$108),"0.0%")),"")</f>
        <v>102</v>
      </c>
      <c r="K134" s="101">
        <f ca="1">IFERROR(IF(LEFT(Lookups!$N$5,6)="Number",SUMIFS(Comparison_Lookup_ED,site_level_range_location,$C134,date_range_board,K$108),TEXT(SUMIFS(Comparison_Lookup_ED,site_level_range_location,$C134,date_range_board,K$108)/SUMIFS(All_Attendances,site_level_range_location,$C134,date_range_board,K$108),"0.0%")),"")</f>
        <v>103</v>
      </c>
      <c r="L134" s="101">
        <f ca="1">IFERROR(IF(LEFT(Lookups!$N$5,6)="Number",SUMIFS(Comparison_Lookup_ED,site_level_range_location,$C134,date_range_board,L$108),TEXT(SUMIFS(Comparison_Lookup_ED,site_level_range_location,$C134,date_range_board,L$108)/SUMIFS(All_Attendances,site_level_range_location,$C134,date_range_board,L$108),"0.0%")),"")</f>
        <v>113</v>
      </c>
      <c r="M134" s="101">
        <f ca="1">IFERROR(IF(LEFT(Lookups!$N$5,6)="Number",SUMIFS(Comparison_Lookup_ED,site_level_range_location,$C134,date_range_board,M$108),TEXT(SUMIFS(Comparison_Lookup_ED,site_level_range_location,$C134,date_range_board,M$108)/SUMIFS(All_Attendances,site_level_range_location,$C134,date_range_board,M$108),"0.0%")),"")</f>
        <v>110</v>
      </c>
      <c r="N134" s="101">
        <f ca="1">IFERROR(IF(LEFT(Lookups!$N$5,6)="Number",SUMIFS(Comparison_Lookup_ED,site_level_range_location,$C134,date_range_board,N$108),TEXT(SUMIFS(Comparison_Lookup_ED,site_level_range_location,$C134,date_range_board,N$108)/SUMIFS(All_Attendances,site_level_range_location,$C134,date_range_board,N$108),"0.0%")),"")</f>
        <v>104</v>
      </c>
      <c r="O134" s="101">
        <f ca="1">IFERROR(IF(LEFT(Lookups!$N$5,6)="Number",SUMIFS(Comparison_Lookup_ED,site_level_range_location,$C134,date_range_board,O$108),TEXT(SUMIFS(Comparison_Lookup_ED,site_level_range_location,$C134,date_range_board,O$108)/SUMIFS(All_Attendances,site_level_range_location,$C134,date_range_board,O$108),"0.0%")),"")</f>
        <v>117</v>
      </c>
    </row>
    <row r="135" spans="2:15">
      <c r="B135" s="60" t="s">
        <v>141</v>
      </c>
      <c r="C135" s="60" t="s">
        <v>52</v>
      </c>
      <c r="D135" s="90">
        <f ca="1">IFERROR(IF(LEFT(Lookups!$N$5,6)="Number",SUMIFS(Comparison_Lookup_ED,site_level_range_location,$C135,date_range_board,D$108),TEXT(SUMIFS(Comparison_Lookup_ED,site_level_range_location,$C135,date_range_board,D$108)/SUMIFS(All_Attendances,site_level_range_location,$C135,date_range_board,D$108),"0.0%")),"")</f>
        <v>145</v>
      </c>
      <c r="E135" s="101">
        <f ca="1">IFERROR(IF(LEFT(Lookups!$N$5,6)="Number",SUMIFS(Comparison_Lookup_ED,site_level_range_location,$C135,date_range_board,E$108),TEXT(SUMIFS(Comparison_Lookup_ED,site_level_range_location,$C135,date_range_board,E$108)/SUMIFS(All_Attendances,site_level_range_location,$C135,date_range_board,E$108),"0.0%")),"")</f>
        <v>148</v>
      </c>
      <c r="F135" s="101">
        <f ca="1">IFERROR(IF(LEFT(Lookups!$N$5,6)="Number",SUMIFS(Comparison_Lookup_ED,site_level_range_location,$C135,date_range_board,F$108),TEXT(SUMIFS(Comparison_Lookup_ED,site_level_range_location,$C135,date_range_board,F$108)/SUMIFS(All_Attendances,site_level_range_location,$C135,date_range_board,F$108),"0.0%")),"")</f>
        <v>161</v>
      </c>
      <c r="G135" s="101">
        <f ca="1">IFERROR(IF(LEFT(Lookups!$N$5,6)="Number",SUMIFS(Comparison_Lookup_ED,site_level_range_location,$C135,date_range_board,G$108),TEXT(SUMIFS(Comparison_Lookup_ED,site_level_range_location,$C135,date_range_board,G$108)/SUMIFS(All_Attendances,site_level_range_location,$C135,date_range_board,G$108),"0.0%")),"")</f>
        <v>123</v>
      </c>
      <c r="H135" s="101">
        <f ca="1">IFERROR(IF(LEFT(Lookups!$N$5,6)="Number",SUMIFS(Comparison_Lookup_ED,site_level_range_location,$C135,date_range_board,H$108),TEXT(SUMIFS(Comparison_Lookup_ED,site_level_range_location,$C135,date_range_board,H$108)/SUMIFS(All_Attendances,site_level_range_location,$C135,date_range_board,H$108),"0.0%")),"")</f>
        <v>158</v>
      </c>
      <c r="I135" s="101">
        <f ca="1">IFERROR(IF(LEFT(Lookups!$N$5,6)="Number",SUMIFS(Comparison_Lookup_ED,site_level_range_location,$C135,date_range_board,I$108),TEXT(SUMIFS(Comparison_Lookup_ED,site_level_range_location,$C135,date_range_board,I$108)/SUMIFS(All_Attendances,site_level_range_location,$C135,date_range_board,I$108),"0.0%")),"")</f>
        <v>121</v>
      </c>
      <c r="J135" s="101">
        <f ca="1">IFERROR(IF(LEFT(Lookups!$N$5,6)="Number",SUMIFS(Comparison_Lookup_ED,site_level_range_location,$C135,date_range_board,J$108),TEXT(SUMIFS(Comparison_Lookup_ED,site_level_range_location,$C135,date_range_board,J$108)/SUMIFS(All_Attendances,site_level_range_location,$C135,date_range_board,J$108),"0.0%")),"")</f>
        <v>132</v>
      </c>
      <c r="K135" s="101">
        <f ca="1">IFERROR(IF(LEFT(Lookups!$N$5,6)="Number",SUMIFS(Comparison_Lookup_ED,site_level_range_location,$C135,date_range_board,K$108),TEXT(SUMIFS(Comparison_Lookup_ED,site_level_range_location,$C135,date_range_board,K$108)/SUMIFS(All_Attendances,site_level_range_location,$C135,date_range_board,K$108),"0.0%")),"")</f>
        <v>142</v>
      </c>
      <c r="L135" s="101">
        <f ca="1">IFERROR(IF(LEFT(Lookups!$N$5,6)="Number",SUMIFS(Comparison_Lookup_ED,site_level_range_location,$C135,date_range_board,L$108),TEXT(SUMIFS(Comparison_Lookup_ED,site_level_range_location,$C135,date_range_board,L$108)/SUMIFS(All_Attendances,site_level_range_location,$C135,date_range_board,L$108),"0.0%")),"")</f>
        <v>134</v>
      </c>
      <c r="M135" s="101">
        <f ca="1">IFERROR(IF(LEFT(Lookups!$N$5,6)="Number",SUMIFS(Comparison_Lookup_ED,site_level_range_location,$C135,date_range_board,M$108),TEXT(SUMIFS(Comparison_Lookup_ED,site_level_range_location,$C135,date_range_board,M$108)/SUMIFS(All_Attendances,site_level_range_location,$C135,date_range_board,M$108),"0.0%")),"")</f>
        <v>150</v>
      </c>
      <c r="N135" s="101">
        <f ca="1">IFERROR(IF(LEFT(Lookups!$N$5,6)="Number",SUMIFS(Comparison_Lookup_ED,site_level_range_location,$C135,date_range_board,N$108),TEXT(SUMIFS(Comparison_Lookup_ED,site_level_range_location,$C135,date_range_board,N$108)/SUMIFS(All_Attendances,site_level_range_location,$C135,date_range_board,N$108),"0.0%")),"")</f>
        <v>144</v>
      </c>
      <c r="O135" s="101">
        <f ca="1">IFERROR(IF(LEFT(Lookups!$N$5,6)="Number",SUMIFS(Comparison_Lookup_ED,site_level_range_location,$C135,date_range_board,O$108),TEXT(SUMIFS(Comparison_Lookup_ED,site_level_range_location,$C135,date_range_board,O$108)/SUMIFS(All_Attendances,site_level_range_location,$C135,date_range_board,O$108),"0.0%")),"")</f>
        <v>136</v>
      </c>
    </row>
    <row r="136" spans="2:15">
      <c r="B136" s="60" t="s">
        <v>136</v>
      </c>
      <c r="C136" s="60" t="s">
        <v>58</v>
      </c>
      <c r="D136" s="90">
        <f ca="1">IFERROR(IF(LEFT(Lookups!$N$5,6)="Number",SUMIFS(Comparison_Lookup_ED,site_level_range_location,$C136,date_range_board,D$108),TEXT(SUMIFS(Comparison_Lookup_ED,site_level_range_location,$C136,date_range_board,D$108)/SUMIFS(All_Attendances,site_level_range_location,$C136,date_range_board,D$108),"0.0%")),"")</f>
        <v>841</v>
      </c>
      <c r="E136" s="101">
        <f ca="1">IFERROR(IF(LEFT(Lookups!$N$5,6)="Number",SUMIFS(Comparison_Lookup_ED,site_level_range_location,$C136,date_range_board,E$108),TEXT(SUMIFS(Comparison_Lookup_ED,site_level_range_location,$C136,date_range_board,E$108)/SUMIFS(All_Attendances,site_level_range_location,$C136,date_range_board,E$108),"0.0%")),"")</f>
        <v>906</v>
      </c>
      <c r="F136" s="101">
        <f ca="1">IFERROR(IF(LEFT(Lookups!$N$5,6)="Number",SUMIFS(Comparison_Lookup_ED,site_level_range_location,$C136,date_range_board,F$108),TEXT(SUMIFS(Comparison_Lookup_ED,site_level_range_location,$C136,date_range_board,F$108)/SUMIFS(All_Attendances,site_level_range_location,$C136,date_range_board,F$108),"0.0%")),"")</f>
        <v>883</v>
      </c>
      <c r="G136" s="101">
        <f ca="1">IFERROR(IF(LEFT(Lookups!$N$5,6)="Number",SUMIFS(Comparison_Lookup_ED,site_level_range_location,$C136,date_range_board,G$108),TEXT(SUMIFS(Comparison_Lookup_ED,site_level_range_location,$C136,date_range_board,G$108)/SUMIFS(All_Attendances,site_level_range_location,$C136,date_range_board,G$108),"0.0%")),"")</f>
        <v>907</v>
      </c>
      <c r="H136" s="101">
        <f ca="1">IFERROR(IF(LEFT(Lookups!$N$5,6)="Number",SUMIFS(Comparison_Lookup_ED,site_level_range_location,$C136,date_range_board,H$108),TEXT(SUMIFS(Comparison_Lookup_ED,site_level_range_location,$C136,date_range_board,H$108)/SUMIFS(All_Attendances,site_level_range_location,$C136,date_range_board,H$108),"0.0%")),"")</f>
        <v>867</v>
      </c>
      <c r="I136" s="101">
        <f ca="1">IFERROR(IF(LEFT(Lookups!$N$5,6)="Number",SUMIFS(Comparison_Lookup_ED,site_level_range_location,$C136,date_range_board,I$108),TEXT(SUMIFS(Comparison_Lookup_ED,site_level_range_location,$C136,date_range_board,I$108)/SUMIFS(All_Attendances,site_level_range_location,$C136,date_range_board,I$108),"0.0%")),"")</f>
        <v>962</v>
      </c>
      <c r="J136" s="101">
        <f ca="1">IFERROR(IF(LEFT(Lookups!$N$5,6)="Number",SUMIFS(Comparison_Lookup_ED,site_level_range_location,$C136,date_range_board,J$108),TEXT(SUMIFS(Comparison_Lookup_ED,site_level_range_location,$C136,date_range_board,J$108)/SUMIFS(All_Attendances,site_level_range_location,$C136,date_range_board,J$108),"0.0%")),"")</f>
        <v>935</v>
      </c>
      <c r="K136" s="101">
        <f ca="1">IFERROR(IF(LEFT(Lookups!$N$5,6)="Number",SUMIFS(Comparison_Lookup_ED,site_level_range_location,$C136,date_range_board,K$108),TEXT(SUMIFS(Comparison_Lookup_ED,site_level_range_location,$C136,date_range_board,K$108)/SUMIFS(All_Attendances,site_level_range_location,$C136,date_range_board,K$108),"0.0%")),"")</f>
        <v>1000</v>
      </c>
      <c r="L136" s="101">
        <f ca="1">IFERROR(IF(LEFT(Lookups!$N$5,6)="Number",SUMIFS(Comparison_Lookup_ED,site_level_range_location,$C136,date_range_board,L$108),TEXT(SUMIFS(Comparison_Lookup_ED,site_level_range_location,$C136,date_range_board,L$108)/SUMIFS(All_Attendances,site_level_range_location,$C136,date_range_board,L$108),"0.0%")),"")</f>
        <v>883</v>
      </c>
      <c r="M136" s="101">
        <f ca="1">IFERROR(IF(LEFT(Lookups!$N$5,6)="Number",SUMIFS(Comparison_Lookup_ED,site_level_range_location,$C136,date_range_board,M$108),TEXT(SUMIFS(Comparison_Lookup_ED,site_level_range_location,$C136,date_range_board,M$108)/SUMIFS(All_Attendances,site_level_range_location,$C136,date_range_board,M$108),"0.0%")),"")</f>
        <v>1019</v>
      </c>
      <c r="N136" s="101">
        <f ca="1">IFERROR(IF(LEFT(Lookups!$N$5,6)="Number",SUMIFS(Comparison_Lookup_ED,site_level_range_location,$C136,date_range_board,N$108),TEXT(SUMIFS(Comparison_Lookup_ED,site_level_range_location,$C136,date_range_board,N$108)/SUMIFS(All_Attendances,site_level_range_location,$C136,date_range_board,N$108),"0.0%")),"")</f>
        <v>883</v>
      </c>
      <c r="O136" s="101">
        <f ca="1">IFERROR(IF(LEFT(Lookups!$N$5,6)="Number",SUMIFS(Comparison_Lookup_ED,site_level_range_location,$C136,date_range_board,O$108),TEXT(SUMIFS(Comparison_Lookup_ED,site_level_range_location,$C136,date_range_board,O$108)/SUMIFS(All_Attendances,site_level_range_location,$C136,date_range_board,O$108),"0.0%")),"")</f>
        <v>885</v>
      </c>
    </row>
    <row r="137" spans="2:15">
      <c r="B137" s="60" t="s">
        <v>136</v>
      </c>
      <c r="C137" s="60" t="s">
        <v>59</v>
      </c>
      <c r="D137" s="90">
        <f ca="1">IFERROR(IF(LEFT(Lookups!$N$5,6)="Number",SUMIFS(Comparison_Lookup_ED,site_level_range_location,$C137,date_range_board,D$108),TEXT(SUMIFS(Comparison_Lookup_ED,site_level_range_location,$C137,date_range_board,D$108)/SUMIFS(All_Attendances,site_level_range_location,$C137,date_range_board,D$108),"0.0%")),"")</f>
        <v>484</v>
      </c>
      <c r="E137" s="101">
        <f ca="1">IFERROR(IF(LEFT(Lookups!$N$5,6)="Number",SUMIFS(Comparison_Lookup_ED,site_level_range_location,$C137,date_range_board,E$108),TEXT(SUMIFS(Comparison_Lookup_ED,site_level_range_location,$C137,date_range_board,E$108)/SUMIFS(All_Attendances,site_level_range_location,$C137,date_range_board,E$108),"0.0%")),"")</f>
        <v>439</v>
      </c>
      <c r="F137" s="101">
        <f ca="1">IFERROR(IF(LEFT(Lookups!$N$5,6)="Number",SUMIFS(Comparison_Lookup_ED,site_level_range_location,$C137,date_range_board,F$108),TEXT(SUMIFS(Comparison_Lookup_ED,site_level_range_location,$C137,date_range_board,F$108)/SUMIFS(All_Attendances,site_level_range_location,$C137,date_range_board,F$108),"0.0%")),"")</f>
        <v>499</v>
      </c>
      <c r="G137" s="101">
        <f ca="1">IFERROR(IF(LEFT(Lookups!$N$5,6)="Number",SUMIFS(Comparison_Lookup_ED,site_level_range_location,$C137,date_range_board,G$108),TEXT(SUMIFS(Comparison_Lookup_ED,site_level_range_location,$C137,date_range_board,G$108)/SUMIFS(All_Attendances,site_level_range_location,$C137,date_range_board,G$108),"0.0%")),"")</f>
        <v>432</v>
      </c>
      <c r="H137" s="101">
        <f ca="1">IFERROR(IF(LEFT(Lookups!$N$5,6)="Number",SUMIFS(Comparison_Lookup_ED,site_level_range_location,$C137,date_range_board,H$108),TEXT(SUMIFS(Comparison_Lookup_ED,site_level_range_location,$C137,date_range_board,H$108)/SUMIFS(All_Attendances,site_level_range_location,$C137,date_range_board,H$108),"0.0%")),"")</f>
        <v>438</v>
      </c>
      <c r="I137" s="101">
        <f ca="1">IFERROR(IF(LEFT(Lookups!$N$5,6)="Number",SUMIFS(Comparison_Lookup_ED,site_level_range_location,$C137,date_range_board,I$108),TEXT(SUMIFS(Comparison_Lookup_ED,site_level_range_location,$C137,date_range_board,I$108)/SUMIFS(All_Attendances,site_level_range_location,$C137,date_range_board,I$108),"0.0%")),"")</f>
        <v>487</v>
      </c>
      <c r="J137" s="101">
        <f ca="1">IFERROR(IF(LEFT(Lookups!$N$5,6)="Number",SUMIFS(Comparison_Lookup_ED,site_level_range_location,$C137,date_range_board,J$108),TEXT(SUMIFS(Comparison_Lookup_ED,site_level_range_location,$C137,date_range_board,J$108)/SUMIFS(All_Attendances,site_level_range_location,$C137,date_range_board,J$108),"0.0%")),"")</f>
        <v>471</v>
      </c>
      <c r="K137" s="101">
        <f ca="1">IFERROR(IF(LEFT(Lookups!$N$5,6)="Number",SUMIFS(Comparison_Lookup_ED,site_level_range_location,$C137,date_range_board,K$108),TEXT(SUMIFS(Comparison_Lookup_ED,site_level_range_location,$C137,date_range_board,K$108)/SUMIFS(All_Attendances,site_level_range_location,$C137,date_range_board,K$108),"0.0%")),"")</f>
        <v>532</v>
      </c>
      <c r="L137" s="101">
        <f ca="1">IFERROR(IF(LEFT(Lookups!$N$5,6)="Number",SUMIFS(Comparison_Lookup_ED,site_level_range_location,$C137,date_range_board,L$108),TEXT(SUMIFS(Comparison_Lookup_ED,site_level_range_location,$C137,date_range_board,L$108)/SUMIFS(All_Attendances,site_level_range_location,$C137,date_range_board,L$108),"0.0%")),"")</f>
        <v>508</v>
      </c>
      <c r="M137" s="101">
        <f ca="1">IFERROR(IF(LEFT(Lookups!$N$5,6)="Number",SUMIFS(Comparison_Lookup_ED,site_level_range_location,$C137,date_range_board,M$108),TEXT(SUMIFS(Comparison_Lookup_ED,site_level_range_location,$C137,date_range_board,M$108)/SUMIFS(All_Attendances,site_level_range_location,$C137,date_range_board,M$108),"0.0%")),"")</f>
        <v>481</v>
      </c>
      <c r="N137" s="101">
        <f ca="1">IFERROR(IF(LEFT(Lookups!$N$5,6)="Number",SUMIFS(Comparison_Lookup_ED,site_level_range_location,$C137,date_range_board,N$108),TEXT(SUMIFS(Comparison_Lookup_ED,site_level_range_location,$C137,date_range_board,N$108)/SUMIFS(All_Attendances,site_level_range_location,$C137,date_range_board,N$108),"0.0%")),"")</f>
        <v>488</v>
      </c>
      <c r="O137" s="101">
        <f ca="1">IFERROR(IF(LEFT(Lookups!$N$5,6)="Number",SUMIFS(Comparison_Lookup_ED,site_level_range_location,$C137,date_range_board,O$108),TEXT(SUMIFS(Comparison_Lookup_ED,site_level_range_location,$C137,date_range_board,O$108)/SUMIFS(All_Attendances,site_level_range_location,$C137,date_range_board,O$108),"0.0%")),"")</f>
        <v>441</v>
      </c>
    </row>
    <row r="138" spans="2:15" ht="15" thickBot="1">
      <c r="B138" s="108" t="s">
        <v>139</v>
      </c>
      <c r="C138" s="108" t="s">
        <v>61</v>
      </c>
      <c r="D138" s="91">
        <f ca="1">IFERROR(IF(LEFT(Lookups!$N$5,6)="Number",SUMIFS(Comparison_Lookup_ED,site_level_range_location,$C138,date_range_board,D$108),TEXT(SUMIFS(Comparison_Lookup_ED,site_level_range_location,$C138,date_range_board,D$108)/SUMIFS(All_Attendances,site_level_range_location,$C138,date_range_board,D$108),"0.0%")),"")</f>
        <v>110</v>
      </c>
      <c r="E138" s="71">
        <f ca="1">IFERROR(IF(LEFT(Lookups!$N$5,6)="Number",SUMIFS(Comparison_Lookup_ED,site_level_range_location,$C138,date_range_board,E$108),TEXT(SUMIFS(Comparison_Lookup_ED,site_level_range_location,$C138,date_range_board,E$108)/SUMIFS(All_Attendances,site_level_range_location,$C138,date_range_board,E$108),"0.0%")),"")</f>
        <v>94</v>
      </c>
      <c r="F138" s="71">
        <f ca="1">IFERROR(IF(LEFT(Lookups!$N$5,6)="Number",SUMIFS(Comparison_Lookup_ED,site_level_range_location,$C138,date_range_board,F$108),TEXT(SUMIFS(Comparison_Lookup_ED,site_level_range_location,$C138,date_range_board,F$108)/SUMIFS(All_Attendances,site_level_range_location,$C138,date_range_board,F$108),"0.0%")),"")</f>
        <v>118</v>
      </c>
      <c r="G138" s="71">
        <f ca="1">IFERROR(IF(LEFT(Lookups!$N$5,6)="Number",SUMIFS(Comparison_Lookup_ED,site_level_range_location,$C138,date_range_board,G$108),TEXT(SUMIFS(Comparison_Lookup_ED,site_level_range_location,$C138,date_range_board,G$108)/SUMIFS(All_Attendances,site_level_range_location,$C138,date_range_board,G$108),"0.0%")),"")</f>
        <v>110</v>
      </c>
      <c r="H138" s="71">
        <f ca="1">IFERROR(IF(LEFT(Lookups!$N$5,6)="Number",SUMIFS(Comparison_Lookup_ED,site_level_range_location,$C138,date_range_board,H$108),TEXT(SUMIFS(Comparison_Lookup_ED,site_level_range_location,$C138,date_range_board,H$108)/SUMIFS(All_Attendances,site_level_range_location,$C138,date_range_board,H$108),"0.0%")),"")</f>
        <v>100</v>
      </c>
      <c r="I138" s="71">
        <f ca="1">IFERROR(IF(LEFT(Lookups!$N$5,6)="Number",SUMIFS(Comparison_Lookup_ED,site_level_range_location,$C138,date_range_board,I$108),TEXT(SUMIFS(Comparison_Lookup_ED,site_level_range_location,$C138,date_range_board,I$108)/SUMIFS(All_Attendances,site_level_range_location,$C138,date_range_board,I$108),"0.0%")),"")</f>
        <v>126</v>
      </c>
      <c r="J138" s="71">
        <f ca="1">IFERROR(IF(LEFT(Lookups!$N$5,6)="Number",SUMIFS(Comparison_Lookup_ED,site_level_range_location,$C138,date_range_board,J$108),TEXT(SUMIFS(Comparison_Lookup_ED,site_level_range_location,$C138,date_range_board,J$108)/SUMIFS(All_Attendances,site_level_range_location,$C138,date_range_board,J$108),"0.0%")),"")</f>
        <v>129</v>
      </c>
      <c r="K138" s="71">
        <f ca="1">IFERROR(IF(LEFT(Lookups!$N$5,6)="Number",SUMIFS(Comparison_Lookup_ED,site_level_range_location,$C138,date_range_board,K$108),TEXT(SUMIFS(Comparison_Lookup_ED,site_level_range_location,$C138,date_range_board,K$108)/SUMIFS(All_Attendances,site_level_range_location,$C138,date_range_board,K$108),"0.0%")),"")</f>
        <v>129</v>
      </c>
      <c r="L138" s="71">
        <f ca="1">IFERROR(IF(LEFT(Lookups!$N$5,6)="Number",SUMIFS(Comparison_Lookup_ED,site_level_range_location,$C138,date_range_board,L$108),TEXT(SUMIFS(Comparison_Lookup_ED,site_level_range_location,$C138,date_range_board,L$108)/SUMIFS(All_Attendances,site_level_range_location,$C138,date_range_board,L$108),"0.0%")),"")</f>
        <v>131</v>
      </c>
      <c r="M138" s="71">
        <f ca="1">IFERROR(IF(LEFT(Lookups!$N$5,6)="Number",SUMIFS(Comparison_Lookup_ED,site_level_range_location,$C138,date_range_board,M$108),TEXT(SUMIFS(Comparison_Lookup_ED,site_level_range_location,$C138,date_range_board,M$108)/SUMIFS(All_Attendances,site_level_range_location,$C138,date_range_board,M$108),"0.0%")),"")</f>
        <v>129</v>
      </c>
      <c r="N138" s="71">
        <f ca="1">IFERROR(IF(LEFT(Lookups!$N$5,6)="Number",SUMIFS(Comparison_Lookup_ED,site_level_range_location,$C138,date_range_board,N$108),TEXT(SUMIFS(Comparison_Lookup_ED,site_level_range_location,$C138,date_range_board,N$108)/SUMIFS(All_Attendances,site_level_range_location,$C138,date_range_board,N$108),"0.0%")),"")</f>
        <v>128</v>
      </c>
      <c r="O138" s="71">
        <f ca="1">IFERROR(IF(LEFT(Lookups!$N$5,6)="Number",SUMIFS(Comparison_Lookup_ED,site_level_range_location,$C138,date_range_board,O$108),TEXT(SUMIFS(Comparison_Lookup_ED,site_level_range_location,$C138,date_range_board,O$108)/SUMIFS(All_Attendances,site_level_range_location,$C138,date_range_board,O$108),"0.0%")),"")</f>
        <v>117</v>
      </c>
    </row>
    <row r="139" spans="2:15" ht="15" thickBot="1">
      <c r="B139" s="62" t="s">
        <v>143</v>
      </c>
      <c r="C139" s="106"/>
      <c r="D139" s="89">
        <f ca="1">IFERROR(IF(LEFT(Lookups!$N$5,6)="Number",SUMIFS(Comparison_Lookup_ED,date_range_board,D$108),TEXT(SUMIFS(Comparison_Lookup_ED,date_range_board,D$108)/SUMIFS(All_Attendances,date_range_board,D$108),"0.0%")),"")</f>
        <v>24766</v>
      </c>
      <c r="E139" s="89">
        <f ca="1">IFERROR(IF(LEFT(Lookups!$N$5,6)="Number",SUMIFS(Comparison_Lookup_ED,date_range_board,E$108),TEXT(SUMIFS(Comparison_Lookup_ED,date_range_board,E$108)/SUMIFS(All_Attendances,date_range_board,E$108),"0.0%")),"")</f>
        <v>25014</v>
      </c>
      <c r="F139" s="89">
        <f ca="1">IFERROR(IF(LEFT(Lookups!$N$5,6)="Number",SUMIFS(Comparison_Lookup_ED,date_range_board,F$108),TEXT(SUMIFS(Comparison_Lookup_ED,date_range_board,F$108)/SUMIFS(All_Attendances,date_range_board,F$108),"0.0%")),"")</f>
        <v>25189</v>
      </c>
      <c r="G139" s="89">
        <f ca="1">IFERROR(IF(LEFT(Lookups!$N$5,6)="Number",SUMIFS(Comparison_Lookup_ED,date_range_board,G$108),TEXT(SUMIFS(Comparison_Lookup_ED,date_range_board,G$108)/SUMIFS(All_Attendances,date_range_board,G$108),"0.0%")),"")</f>
        <v>24618</v>
      </c>
      <c r="H139" s="89">
        <f ca="1">IFERROR(IF(LEFT(Lookups!$N$5,6)="Number",SUMIFS(Comparison_Lookup_ED,date_range_board,H$108),TEXT(SUMIFS(Comparison_Lookup_ED,date_range_board,H$108)/SUMIFS(All_Attendances,date_range_board,H$108),"0.0%")),"")</f>
        <v>25844</v>
      </c>
      <c r="I139" s="89">
        <f ca="1">IFERROR(IF(LEFT(Lookups!$N$5,6)="Number",SUMIFS(Comparison_Lookup_ED,date_range_board,I$108),TEXT(SUMIFS(Comparison_Lookup_ED,date_range_board,I$108)/SUMIFS(All_Attendances,date_range_board,I$108),"0.0%")),"")</f>
        <v>26407</v>
      </c>
      <c r="J139" s="89">
        <f ca="1">IFERROR(IF(LEFT(Lookups!$N$5,6)="Number",SUMIFS(Comparison_Lookup_ED,date_range_board,J$108),TEXT(SUMIFS(Comparison_Lookup_ED,date_range_board,J$108)/SUMIFS(All_Attendances,date_range_board,J$108),"0.0%")),"")</f>
        <v>26735</v>
      </c>
      <c r="K139" s="89">
        <f ca="1">IFERROR(IF(LEFT(Lookups!$N$5,6)="Number",SUMIFS(Comparison_Lookup_ED,date_range_board,K$108),TEXT(SUMIFS(Comparison_Lookup_ED,date_range_board,K$108)/SUMIFS(All_Attendances,date_range_board,K$108),"0.0%")),"")</f>
        <v>27207</v>
      </c>
      <c r="L139" s="89">
        <f ca="1">IFERROR(IF(LEFT(Lookups!$N$5,6)="Number",SUMIFS(Comparison_Lookup_ED,date_range_board,L$108),TEXT(SUMIFS(Comparison_Lookup_ED,date_range_board,L$108)/SUMIFS(All_Attendances,date_range_board,L$108),"0.0%")),"")</f>
        <v>26966</v>
      </c>
      <c r="M139" s="89">
        <f ca="1">IFERROR(IF(LEFT(Lookups!$N$5,6)="Number",SUMIFS(Comparison_Lookup_ED,date_range_board,M$108),TEXT(SUMIFS(Comparison_Lookup_ED,date_range_board,M$108)/SUMIFS(All_Attendances,date_range_board,M$108),"0.0%")),"")</f>
        <v>26727</v>
      </c>
      <c r="N139" s="89">
        <f ca="1">IFERROR(IF(LEFT(Lookups!$N$5,6)="Number",SUMIFS(Comparison_Lookup_ED,date_range_board,N$108),TEXT(SUMIFS(Comparison_Lookup_ED,date_range_board,N$108)/SUMIFS(All_Attendances,date_range_board,N$108),"0.0%")),"")</f>
        <v>24950</v>
      </c>
      <c r="O139" s="89">
        <f ca="1">IFERROR(IF(LEFT(Lookups!$N$5,6)="Number",SUMIFS(Comparison_Lookup_ED,date_range_board,O$108),TEXT(SUMIFS(Comparison_Lookup_ED,date_range_board,O$108)/SUMIFS(All_Attendances,date_range_board,O$108),"0.0%")),"")</f>
        <v>24349</v>
      </c>
    </row>
    <row r="140" spans="2:15" ht="21.95" customHeight="1" thickBot="1">
      <c r="C140" s="136" t="s">
        <v>228</v>
      </c>
      <c r="D140" s="134">
        <f t="shared" ref="D140:O140" si="17">INT((D141-DATE(YEAR(D141-WEEKDAY(D141-1)+4),1,3)+WEEKDAY(DATE(YEAR(D141-WEEKDAY(D141-1)+4),1,3))+5)/7)</f>
        <v>45</v>
      </c>
      <c r="E140" s="134">
        <f t="shared" si="17"/>
        <v>46</v>
      </c>
      <c r="F140" s="134">
        <f t="shared" si="17"/>
        <v>47</v>
      </c>
      <c r="G140" s="134">
        <f t="shared" si="17"/>
        <v>48</v>
      </c>
      <c r="H140" s="134">
        <f t="shared" si="17"/>
        <v>49</v>
      </c>
      <c r="I140" s="134">
        <f t="shared" si="17"/>
        <v>50</v>
      </c>
      <c r="J140" s="134">
        <f t="shared" si="17"/>
        <v>51</v>
      </c>
      <c r="K140" s="134">
        <f t="shared" si="17"/>
        <v>52</v>
      </c>
      <c r="L140" s="134">
        <f t="shared" si="17"/>
        <v>53</v>
      </c>
      <c r="M140" s="134">
        <f t="shared" si="17"/>
        <v>1</v>
      </c>
      <c r="N140" s="134">
        <f t="shared" si="17"/>
        <v>2</v>
      </c>
      <c r="O140" s="134">
        <f t="shared" si="17"/>
        <v>3</v>
      </c>
    </row>
    <row r="141" spans="2:15" ht="15.75" thickBot="1">
      <c r="B141" s="58" t="s">
        <v>182</v>
      </c>
      <c r="C141" s="107" t="s">
        <v>185</v>
      </c>
      <c r="D141" s="105">
        <v>42316</v>
      </c>
      <c r="E141" s="105">
        <f>D141+7</f>
        <v>42323</v>
      </c>
      <c r="F141" s="105">
        <f t="shared" ref="F141:O141" si="18">E141+7</f>
        <v>42330</v>
      </c>
      <c r="G141" s="105">
        <f t="shared" si="18"/>
        <v>42337</v>
      </c>
      <c r="H141" s="105">
        <f t="shared" si="18"/>
        <v>42344</v>
      </c>
      <c r="I141" s="105">
        <f t="shared" si="18"/>
        <v>42351</v>
      </c>
      <c r="J141" s="105">
        <f t="shared" si="18"/>
        <v>42358</v>
      </c>
      <c r="K141" s="105">
        <f t="shared" si="18"/>
        <v>42365</v>
      </c>
      <c r="L141" s="105">
        <f t="shared" si="18"/>
        <v>42372</v>
      </c>
      <c r="M141" s="105">
        <f t="shared" si="18"/>
        <v>42379</v>
      </c>
      <c r="N141" s="105">
        <f t="shared" si="18"/>
        <v>42386</v>
      </c>
      <c r="O141" s="105">
        <f t="shared" si="18"/>
        <v>42393</v>
      </c>
    </row>
    <row r="142" spans="2:15">
      <c r="B142" s="60" t="s">
        <v>121</v>
      </c>
      <c r="C142" s="60" t="s">
        <v>16</v>
      </c>
      <c r="D142" s="97">
        <f ca="1">IFERROR(IF(LEFT(Lookups!$N$5,6)="Number",SUMIFS(Comparison_Lookup_ED,site_level_range_location,$C142,date_range_board,D$141),TEXT(SUMIFS(Comparison_Lookup_ED,site_level_range_location,$C142,date_range_board,D$141)/SUMIFS(All_Attendances,site_level_range_location,$C142,date_range_board,D$141),"0.0%")),"")</f>
        <v>842</v>
      </c>
      <c r="E142" s="88">
        <f ca="1">IFERROR(IF(LEFT(Lookups!$N$5,6)="Number",SUMIFS(Comparison_Lookup_ED,site_level_range_location,$C142,date_range_board,E$141),TEXT(SUMIFS(Comparison_Lookup_ED,site_level_range_location,$C142,date_range_board,E$141)/SUMIFS(All_Attendances,site_level_range_location,$C142,date_range_board,E$141),"0.0%")),"")</f>
        <v>809</v>
      </c>
      <c r="F142" s="88">
        <f ca="1">IFERROR(IF(LEFT(Lookups!$N$5,6)="Number",SUMIFS(Comparison_Lookup_ED,site_level_range_location,$C142,date_range_board,F$141),TEXT(SUMIFS(Comparison_Lookup_ED,site_level_range_location,$C142,date_range_board,F$141)/SUMIFS(All_Attendances,site_level_range_location,$C142,date_range_board,F$141),"0.0%")),"")</f>
        <v>805</v>
      </c>
      <c r="G142" s="88">
        <f ca="1">IFERROR(IF(LEFT(Lookups!$N$5,6)="Number",SUMIFS(Comparison_Lookup_ED,site_level_range_location,$C142,date_range_board,G$141),TEXT(SUMIFS(Comparison_Lookup_ED,site_level_range_location,$C142,date_range_board,G$141)/SUMIFS(All_Attendances,site_level_range_location,$C142,date_range_board,G$141),"0.0%")),"")</f>
        <v>780</v>
      </c>
      <c r="H142" s="88">
        <f ca="1">IFERROR(IF(LEFT(Lookups!$N$5,6)="Number",SUMIFS(Comparison_Lookup_ED,site_level_range_location,$C142,date_range_board,H$141),TEXT(SUMIFS(Comparison_Lookup_ED,site_level_range_location,$C142,date_range_board,H$141)/SUMIFS(All_Attendances,site_level_range_location,$C142,date_range_board,H$141),"0.0%")),"")</f>
        <v>767</v>
      </c>
      <c r="I142" s="88">
        <f ca="1">IFERROR(IF(LEFT(Lookups!$N$5,6)="Number",SUMIFS(Comparison_Lookup_ED,site_level_range_location,$C142,date_range_board,I$141),TEXT(SUMIFS(Comparison_Lookup_ED,site_level_range_location,$C142,date_range_board,I$141)/SUMIFS(All_Attendances,site_level_range_location,$C142,date_range_board,I$141),"0.0%")),"")</f>
        <v>844</v>
      </c>
      <c r="J142" s="88">
        <f ca="1">IFERROR(IF(LEFT(Lookups!$N$5,6)="Number",SUMIFS(Comparison_Lookup_ED,site_level_range_location,$C142,date_range_board,J$141),TEXT(SUMIFS(Comparison_Lookup_ED,site_level_range_location,$C142,date_range_board,J$141)/SUMIFS(All_Attendances,site_level_range_location,$C142,date_range_board,J$141),"0.0%")),"")</f>
        <v>803</v>
      </c>
      <c r="K142" s="88">
        <f ca="1">IFERROR(IF(LEFT(Lookups!$N$5,6)="Number",SUMIFS(Comparison_Lookup_ED,site_level_range_location,$C142,date_range_board,K$141),TEXT(SUMIFS(Comparison_Lookup_ED,site_level_range_location,$C142,date_range_board,K$141)/SUMIFS(All_Attendances,site_level_range_location,$C142,date_range_board,K$141),"0.0%")),"")</f>
        <v>794</v>
      </c>
      <c r="L142" s="88">
        <f ca="1">IFERROR(IF(LEFT(Lookups!$N$5,6)="Number",SUMIFS(Comparison_Lookup_ED,site_level_range_location,$C142,date_range_board,L$141),TEXT(SUMIFS(Comparison_Lookup_ED,site_level_range_location,$C142,date_range_board,L$141)/SUMIFS(All_Attendances,site_level_range_location,$C142,date_range_board,L$141),"0.0%")),"")</f>
        <v>838</v>
      </c>
      <c r="M142" s="88">
        <f ca="1">IFERROR(IF(LEFT(Lookups!$N$5,6)="Number",SUMIFS(Comparison_Lookup_ED,site_level_range_location,$C142,date_range_board,M$141),TEXT(SUMIFS(Comparison_Lookup_ED,site_level_range_location,$C142,date_range_board,M$141)/SUMIFS(All_Attendances,site_level_range_location,$C142,date_range_board,M$141),"0.0%")),"")</f>
        <v>790</v>
      </c>
      <c r="N142" s="88">
        <f ca="1">IFERROR(IF(LEFT(Lookups!$N$5,6)="Number",SUMIFS(Comparison_Lookup_ED,site_level_range_location,$C142,date_range_board,N$141),TEXT(SUMIFS(Comparison_Lookup_ED,site_level_range_location,$C142,date_range_board,N$141)/SUMIFS(All_Attendances,site_level_range_location,$C142,date_range_board,N$141),"0.0%")),"")</f>
        <v>762</v>
      </c>
      <c r="O142" s="88">
        <f ca="1">IFERROR(IF(LEFT(Lookups!$N$5,6)="Number",SUMIFS(Comparison_Lookup_ED,site_level_range_location,$C142,date_range_board,O$141),TEXT(SUMIFS(Comparison_Lookup_ED,site_level_range_location,$C142,date_range_board,O$141)/SUMIFS(All_Attendances,site_level_range_location,$C142,date_range_board,O$141),"0.0%")),"")</f>
        <v>756</v>
      </c>
    </row>
    <row r="143" spans="2:15">
      <c r="B143" s="60" t="s">
        <v>121</v>
      </c>
      <c r="C143" s="60" t="s">
        <v>17</v>
      </c>
      <c r="D143" s="90">
        <f ca="1">IFERROR(IF(LEFT(Lookups!$N$5,6)="Number",SUMIFS(Comparison_Lookup_ED,site_level_range_location,$C143,date_range_board,D$141),TEXT(SUMIFS(Comparison_Lookup_ED,site_level_range_location,$C143,date_range_board,D$141)/SUMIFS(All_Attendances,site_level_range_location,$C143,date_range_board,D$141),"0.0%")),"")</f>
        <v>1418</v>
      </c>
      <c r="E143" s="101">
        <f ca="1">IFERROR(IF(LEFT(Lookups!$N$5,6)="Number",SUMIFS(Comparison_Lookup_ED,site_level_range_location,$C143,date_range_board,E$141),TEXT(SUMIFS(Comparison_Lookup_ED,site_level_range_location,$C143,date_range_board,E$141)/SUMIFS(All_Attendances,site_level_range_location,$C143,date_range_board,E$141),"0.0%")),"")</f>
        <v>1385</v>
      </c>
      <c r="F143" s="101">
        <f ca="1">IFERROR(IF(LEFT(Lookups!$N$5,6)="Number",SUMIFS(Comparison_Lookup_ED,site_level_range_location,$C143,date_range_board,F$141),TEXT(SUMIFS(Comparison_Lookup_ED,site_level_range_location,$C143,date_range_board,F$141)/SUMIFS(All_Attendances,site_level_range_location,$C143,date_range_board,F$141),"0.0%")),"")</f>
        <v>1376</v>
      </c>
      <c r="G143" s="101">
        <f ca="1">IFERROR(IF(LEFT(Lookups!$N$5,6)="Number",SUMIFS(Comparison_Lookup_ED,site_level_range_location,$C143,date_range_board,G$141),TEXT(SUMIFS(Comparison_Lookup_ED,site_level_range_location,$C143,date_range_board,G$141)/SUMIFS(All_Attendances,site_level_range_location,$C143,date_range_board,G$141),"0.0%")),"")</f>
        <v>1382</v>
      </c>
      <c r="H143" s="101">
        <f ca="1">IFERROR(IF(LEFT(Lookups!$N$5,6)="Number",SUMIFS(Comparison_Lookup_ED,site_level_range_location,$C143,date_range_board,H$141),TEXT(SUMIFS(Comparison_Lookup_ED,site_level_range_location,$C143,date_range_board,H$141)/SUMIFS(All_Attendances,site_level_range_location,$C143,date_range_board,H$141),"0.0%")),"")</f>
        <v>1325</v>
      </c>
      <c r="I143" s="101">
        <f ca="1">IFERROR(IF(LEFT(Lookups!$N$5,6)="Number",SUMIFS(Comparison_Lookup_ED,site_level_range_location,$C143,date_range_board,I$141),TEXT(SUMIFS(Comparison_Lookup_ED,site_level_range_location,$C143,date_range_board,I$141)/SUMIFS(All_Attendances,site_level_range_location,$C143,date_range_board,I$141),"0.0%")),"")</f>
        <v>1390</v>
      </c>
      <c r="J143" s="101">
        <f ca="1">IFERROR(IF(LEFT(Lookups!$N$5,6)="Number",SUMIFS(Comparison_Lookup_ED,site_level_range_location,$C143,date_range_board,J$141),TEXT(SUMIFS(Comparison_Lookup_ED,site_level_range_location,$C143,date_range_board,J$141)/SUMIFS(All_Attendances,site_level_range_location,$C143,date_range_board,J$141),"0.0%")),"")</f>
        <v>1500</v>
      </c>
      <c r="K143" s="101">
        <f ca="1">IFERROR(IF(LEFT(Lookups!$N$5,6)="Number",SUMIFS(Comparison_Lookup_ED,site_level_range_location,$C143,date_range_board,K$141),TEXT(SUMIFS(Comparison_Lookup_ED,site_level_range_location,$C143,date_range_board,K$141)/SUMIFS(All_Attendances,site_level_range_location,$C143,date_range_board,K$141),"0.0%")),"")</f>
        <v>1269</v>
      </c>
      <c r="L143" s="101">
        <f ca="1">IFERROR(IF(LEFT(Lookups!$N$5,6)="Number",SUMIFS(Comparison_Lookup_ED,site_level_range_location,$C143,date_range_board,L$141),TEXT(SUMIFS(Comparison_Lookup_ED,site_level_range_location,$C143,date_range_board,L$141)/SUMIFS(All_Attendances,site_level_range_location,$C143,date_range_board,L$141),"0.0%")),"")</f>
        <v>1397</v>
      </c>
      <c r="M143" s="101">
        <f ca="1">IFERROR(IF(LEFT(Lookups!$N$5,6)="Number",SUMIFS(Comparison_Lookup_ED,site_level_range_location,$C143,date_range_board,M$141),TEXT(SUMIFS(Comparison_Lookup_ED,site_level_range_location,$C143,date_range_board,M$141)/SUMIFS(All_Attendances,site_level_range_location,$C143,date_range_board,M$141),"0.0%")),"")</f>
        <v>1336</v>
      </c>
      <c r="N143" s="101">
        <f ca="1">IFERROR(IF(LEFT(Lookups!$N$5,6)="Number",SUMIFS(Comparison_Lookup_ED,site_level_range_location,$C143,date_range_board,N$141),TEXT(SUMIFS(Comparison_Lookup_ED,site_level_range_location,$C143,date_range_board,N$141)/SUMIFS(All_Attendances,site_level_range_location,$C143,date_range_board,N$141),"0.0%")),"")</f>
        <v>1427</v>
      </c>
      <c r="O143" s="101">
        <f ca="1">IFERROR(IF(LEFT(Lookups!$N$5,6)="Number",SUMIFS(Comparison_Lookup_ED,site_level_range_location,$C143,date_range_board,O$141),TEXT(SUMIFS(Comparison_Lookup_ED,site_level_range_location,$C143,date_range_board,O$141)/SUMIFS(All_Attendances,site_level_range_location,$C143,date_range_board,O$141),"0.0%")),"")</f>
        <v>1350</v>
      </c>
    </row>
    <row r="144" spans="2:15">
      <c r="B144" s="60" t="s">
        <v>70</v>
      </c>
      <c r="C144" s="60" t="s">
        <v>21</v>
      </c>
      <c r="D144" s="90">
        <f ca="1">IFERROR(IF(LEFT(Lookups!$N$5,6)="Number",SUMIFS(Comparison_Lookup_ED,site_level_range_location,$C144,date_range_board,D$141),TEXT(SUMIFS(Comparison_Lookup_ED,site_level_range_location,$C144,date_range_board,D$141)/SUMIFS(All_Attendances,site_level_range_location,$C144,date_range_board,D$141),"0.0%")),"")</f>
        <v>524</v>
      </c>
      <c r="E144" s="101">
        <f ca="1">IFERROR(IF(LEFT(Lookups!$N$5,6)="Number",SUMIFS(Comparison_Lookup_ED,site_level_range_location,$C144,date_range_board,E$141),TEXT(SUMIFS(Comparison_Lookup_ED,site_level_range_location,$C144,date_range_board,E$141)/SUMIFS(All_Attendances,site_level_range_location,$C144,date_range_board,E$141),"0.0%")),"")</f>
        <v>468</v>
      </c>
      <c r="F144" s="101">
        <f ca="1">IFERROR(IF(LEFT(Lookups!$N$5,6)="Number",SUMIFS(Comparison_Lookup_ED,site_level_range_location,$C144,date_range_board,F$141),TEXT(SUMIFS(Comparison_Lookup_ED,site_level_range_location,$C144,date_range_board,F$141)/SUMIFS(All_Attendances,site_level_range_location,$C144,date_range_board,F$141),"0.0%")),"")</f>
        <v>458</v>
      </c>
      <c r="G144" s="101">
        <f ca="1">IFERROR(IF(LEFT(Lookups!$N$5,6)="Number",SUMIFS(Comparison_Lookup_ED,site_level_range_location,$C144,date_range_board,G$141),TEXT(SUMIFS(Comparison_Lookup_ED,site_level_range_location,$C144,date_range_board,G$141)/SUMIFS(All_Attendances,site_level_range_location,$C144,date_range_board,G$141),"0.0%")),"")</f>
        <v>491</v>
      </c>
      <c r="H144" s="101">
        <f ca="1">IFERROR(IF(LEFT(Lookups!$N$5,6)="Number",SUMIFS(Comparison_Lookup_ED,site_level_range_location,$C144,date_range_board,H$141),TEXT(SUMIFS(Comparison_Lookup_ED,site_level_range_location,$C144,date_range_board,H$141)/SUMIFS(All_Attendances,site_level_range_location,$C144,date_range_board,H$141),"0.0%")),"")</f>
        <v>403</v>
      </c>
      <c r="I144" s="101">
        <f ca="1">IFERROR(IF(LEFT(Lookups!$N$5,6)="Number",SUMIFS(Comparison_Lookup_ED,site_level_range_location,$C144,date_range_board,I$141),TEXT(SUMIFS(Comparison_Lookup_ED,site_level_range_location,$C144,date_range_board,I$141)/SUMIFS(All_Attendances,site_level_range_location,$C144,date_range_board,I$141),"0.0%")),"")</f>
        <v>440</v>
      </c>
      <c r="J144" s="101">
        <f ca="1">IFERROR(IF(LEFT(Lookups!$N$5,6)="Number",SUMIFS(Comparison_Lookup_ED,site_level_range_location,$C144,date_range_board,J$141),TEXT(SUMIFS(Comparison_Lookup_ED,site_level_range_location,$C144,date_range_board,J$141)/SUMIFS(All_Attendances,site_level_range_location,$C144,date_range_board,J$141),"0.0%")),"")</f>
        <v>428</v>
      </c>
      <c r="K144" s="101">
        <f ca="1">IFERROR(IF(LEFT(Lookups!$N$5,6)="Number",SUMIFS(Comparison_Lookup_ED,site_level_range_location,$C144,date_range_board,K$141),TEXT(SUMIFS(Comparison_Lookup_ED,site_level_range_location,$C144,date_range_board,K$141)/SUMIFS(All_Attendances,site_level_range_location,$C144,date_range_board,K$141),"0.0%")),"")</f>
        <v>420</v>
      </c>
      <c r="L144" s="101">
        <f ca="1">IFERROR(IF(LEFT(Lookups!$N$5,6)="Number",SUMIFS(Comparison_Lookup_ED,site_level_range_location,$C144,date_range_board,L$141),TEXT(SUMIFS(Comparison_Lookup_ED,site_level_range_location,$C144,date_range_board,L$141)/SUMIFS(All_Attendances,site_level_range_location,$C144,date_range_board,L$141),"0.0%")),"")</f>
        <v>492</v>
      </c>
      <c r="M144" s="101">
        <f ca="1">IFERROR(IF(LEFT(Lookups!$N$5,6)="Number",SUMIFS(Comparison_Lookup_ED,site_level_range_location,$C144,date_range_board,M$141),TEXT(SUMIFS(Comparison_Lookup_ED,site_level_range_location,$C144,date_range_board,M$141)/SUMIFS(All_Attendances,site_level_range_location,$C144,date_range_board,M$141),"0.0%")),"")</f>
        <v>471</v>
      </c>
      <c r="N144" s="101">
        <f ca="1">IFERROR(IF(LEFT(Lookups!$N$5,6)="Number",SUMIFS(Comparison_Lookup_ED,site_level_range_location,$C144,date_range_board,N$141),TEXT(SUMIFS(Comparison_Lookup_ED,site_level_range_location,$C144,date_range_board,N$141)/SUMIFS(All_Attendances,site_level_range_location,$C144,date_range_board,N$141),"0.0%")),"")</f>
        <v>444</v>
      </c>
      <c r="O144" s="101">
        <f ca="1">IFERROR(IF(LEFT(Lookups!$N$5,6)="Number",SUMIFS(Comparison_Lookup_ED,site_level_range_location,$C144,date_range_board,O$141),TEXT(SUMIFS(Comparison_Lookup_ED,site_level_range_location,$C144,date_range_board,O$141)/SUMIFS(All_Attendances,site_level_range_location,$C144,date_range_board,O$141),"0.0%")),"")</f>
        <v>387</v>
      </c>
    </row>
    <row r="145" spans="2:15">
      <c r="B145" s="60" t="s">
        <v>140</v>
      </c>
      <c r="C145" s="60" t="s">
        <v>217</v>
      </c>
      <c r="D145" s="90">
        <f ca="1">IFERROR(IF(LEFT(Lookups!$N$5,6)="Number",SUMIFS(Comparison_Lookup_ED,site_level_range_location,$C145,date_range_board,D$141),TEXT(SUMIFS(Comparison_Lookup_ED,site_level_range_location,$C145,date_range_board,D$141)/SUMIFS(All_Attendances,site_level_range_location,$C145,date_range_board,D$141),"0.0%")),"")</f>
        <v>626</v>
      </c>
      <c r="E145" s="101">
        <f ca="1">IFERROR(IF(LEFT(Lookups!$N$5,6)="Number",SUMIFS(Comparison_Lookup_ED,site_level_range_location,$C145,date_range_board,E$141),TEXT(SUMIFS(Comparison_Lookup_ED,site_level_range_location,$C145,date_range_board,E$141)/SUMIFS(All_Attendances,site_level_range_location,$C145,date_range_board,E$141),"0.0%")),"")</f>
        <v>562</v>
      </c>
      <c r="F145" s="101">
        <f ca="1">IFERROR(IF(LEFT(Lookups!$N$5,6)="Number",SUMIFS(Comparison_Lookup_ED,site_level_range_location,$C145,date_range_board,F$141),TEXT(SUMIFS(Comparison_Lookup_ED,site_level_range_location,$C145,date_range_board,F$141)/SUMIFS(All_Attendances,site_level_range_location,$C145,date_range_board,F$141),"0.0%")),"")</f>
        <v>634</v>
      </c>
      <c r="G145" s="101">
        <f ca="1">IFERROR(IF(LEFT(Lookups!$N$5,6)="Number",SUMIFS(Comparison_Lookup_ED,site_level_range_location,$C145,date_range_board,G$141),TEXT(SUMIFS(Comparison_Lookup_ED,site_level_range_location,$C145,date_range_board,G$141)/SUMIFS(All_Attendances,site_level_range_location,$C145,date_range_board,G$141),"0.0%")),"")</f>
        <v>605</v>
      </c>
      <c r="H145" s="101">
        <f ca="1">IFERROR(IF(LEFT(Lookups!$N$5,6)="Number",SUMIFS(Comparison_Lookup_ED,site_level_range_location,$C145,date_range_board,H$141),TEXT(SUMIFS(Comparison_Lookup_ED,site_level_range_location,$C145,date_range_board,H$141)/SUMIFS(All_Attendances,site_level_range_location,$C145,date_range_board,H$141),"0.0%")),"")</f>
        <v>644</v>
      </c>
      <c r="I145" s="101">
        <f ca="1">IFERROR(IF(LEFT(Lookups!$N$5,6)="Number",SUMIFS(Comparison_Lookup_ED,site_level_range_location,$C145,date_range_board,I$141),TEXT(SUMIFS(Comparison_Lookup_ED,site_level_range_location,$C145,date_range_board,I$141)/SUMIFS(All_Attendances,site_level_range_location,$C145,date_range_board,I$141),"0.0%")),"")</f>
        <v>587</v>
      </c>
      <c r="J145" s="101">
        <f ca="1">IFERROR(IF(LEFT(Lookups!$N$5,6)="Number",SUMIFS(Comparison_Lookup_ED,site_level_range_location,$C145,date_range_board,J$141),TEXT(SUMIFS(Comparison_Lookup_ED,site_level_range_location,$C145,date_range_board,J$141)/SUMIFS(All_Attendances,site_level_range_location,$C145,date_range_board,J$141),"0.0%")),"")</f>
        <v>651</v>
      </c>
      <c r="K145" s="101">
        <f ca="1">IFERROR(IF(LEFT(Lookups!$N$5,6)="Number",SUMIFS(Comparison_Lookup_ED,site_level_range_location,$C145,date_range_board,K$141),TEXT(SUMIFS(Comparison_Lookup_ED,site_level_range_location,$C145,date_range_board,K$141)/SUMIFS(All_Attendances,site_level_range_location,$C145,date_range_board,K$141),"0.0%")),"")</f>
        <v>596</v>
      </c>
      <c r="L145" s="101">
        <f ca="1">IFERROR(IF(LEFT(Lookups!$N$5,6)="Number",SUMIFS(Comparison_Lookup_ED,site_level_range_location,$C145,date_range_board,L$141),TEXT(SUMIFS(Comparison_Lookup_ED,site_level_range_location,$C145,date_range_board,L$141)/SUMIFS(All_Attendances,site_level_range_location,$C145,date_range_board,L$141),"0.0%")),"")</f>
        <v>786</v>
      </c>
      <c r="M145" s="101">
        <f ca="1">IFERROR(IF(LEFT(Lookups!$N$5,6)="Number",SUMIFS(Comparison_Lookup_ED,site_level_range_location,$C145,date_range_board,M$141),TEXT(SUMIFS(Comparison_Lookup_ED,site_level_range_location,$C145,date_range_board,M$141)/SUMIFS(All_Attendances,site_level_range_location,$C145,date_range_board,M$141),"0.0%")),"")</f>
        <v>714</v>
      </c>
      <c r="N145" s="101">
        <f ca="1">IFERROR(IF(LEFT(Lookups!$N$5,6)="Number",SUMIFS(Comparison_Lookup_ED,site_level_range_location,$C145,date_range_board,N$141),TEXT(SUMIFS(Comparison_Lookup_ED,site_level_range_location,$C145,date_range_board,N$141)/SUMIFS(All_Attendances,site_level_range_location,$C145,date_range_board,N$141),"0.0%")),"")</f>
        <v>668</v>
      </c>
      <c r="O145" s="101">
        <f ca="1">IFERROR(IF(LEFT(Lookups!$N$5,6)="Number",SUMIFS(Comparison_Lookup_ED,site_level_range_location,$C145,date_range_board,O$141),TEXT(SUMIFS(Comparison_Lookup_ED,site_level_range_location,$C145,date_range_board,O$141)/SUMIFS(All_Attendances,site_level_range_location,$C145,date_range_board,O$141),"0.0%")),"")</f>
        <v>623</v>
      </c>
    </row>
    <row r="146" spans="2:15">
      <c r="B146" s="60" t="s">
        <v>140</v>
      </c>
      <c r="C146" s="60" t="s">
        <v>22</v>
      </c>
      <c r="D146" s="90">
        <f ca="1">IFERROR(IF(LEFT(Lookups!$N$5,6)="Number",SUMIFS(Comparison_Lookup_ED,site_level_range_location,$C146,date_range_board,D$141),TEXT(SUMIFS(Comparison_Lookup_ED,site_level_range_location,$C146,date_range_board,D$141)/SUMIFS(All_Attendances,site_level_range_location,$C146,date_range_board,D$141),"0.0%")),"")</f>
        <v>223</v>
      </c>
      <c r="E146" s="101">
        <f ca="1">IFERROR(IF(LEFT(Lookups!$N$5,6)="Number",SUMIFS(Comparison_Lookup_ED,site_level_range_location,$C146,date_range_board,E$141),TEXT(SUMIFS(Comparison_Lookup_ED,site_level_range_location,$C146,date_range_board,E$141)/SUMIFS(All_Attendances,site_level_range_location,$C146,date_range_board,E$141),"0.0%")),"")</f>
        <v>218</v>
      </c>
      <c r="F146" s="101">
        <f ca="1">IFERROR(IF(LEFT(Lookups!$N$5,6)="Number",SUMIFS(Comparison_Lookup_ED,site_level_range_location,$C146,date_range_board,F$141),TEXT(SUMIFS(Comparison_Lookup_ED,site_level_range_location,$C146,date_range_board,F$141)/SUMIFS(All_Attendances,site_level_range_location,$C146,date_range_board,F$141),"0.0%")),"")</f>
        <v>197</v>
      </c>
      <c r="G146" s="101">
        <f ca="1">IFERROR(IF(LEFT(Lookups!$N$5,6)="Number",SUMIFS(Comparison_Lookup_ED,site_level_range_location,$C146,date_range_board,G$141),TEXT(SUMIFS(Comparison_Lookup_ED,site_level_range_location,$C146,date_range_board,G$141)/SUMIFS(All_Attendances,site_level_range_location,$C146,date_range_board,G$141),"0.0%")),"")</f>
        <v>190</v>
      </c>
      <c r="H146" s="101">
        <f ca="1">IFERROR(IF(LEFT(Lookups!$N$5,6)="Number",SUMIFS(Comparison_Lookup_ED,site_level_range_location,$C146,date_range_board,H$141),TEXT(SUMIFS(Comparison_Lookup_ED,site_level_range_location,$C146,date_range_board,H$141)/SUMIFS(All_Attendances,site_level_range_location,$C146,date_range_board,H$141),"0.0%")),"")</f>
        <v>190</v>
      </c>
      <c r="I146" s="101">
        <f ca="1">IFERROR(IF(LEFT(Lookups!$N$5,6)="Number",SUMIFS(Comparison_Lookup_ED,site_level_range_location,$C146,date_range_board,I$141),TEXT(SUMIFS(Comparison_Lookup_ED,site_level_range_location,$C146,date_range_board,I$141)/SUMIFS(All_Attendances,site_level_range_location,$C146,date_range_board,I$141),"0.0%")),"")</f>
        <v>191</v>
      </c>
      <c r="J146" s="101">
        <f ca="1">IFERROR(IF(LEFT(Lookups!$N$5,6)="Number",SUMIFS(Comparison_Lookup_ED,site_level_range_location,$C146,date_range_board,J$141),TEXT(SUMIFS(Comparison_Lookup_ED,site_level_range_location,$C146,date_range_board,J$141)/SUMIFS(All_Attendances,site_level_range_location,$C146,date_range_board,J$141),"0.0%")),"")</f>
        <v>223</v>
      </c>
      <c r="K146" s="101">
        <f ca="1">IFERROR(IF(LEFT(Lookups!$N$5,6)="Number",SUMIFS(Comparison_Lookup_ED,site_level_range_location,$C146,date_range_board,K$141),TEXT(SUMIFS(Comparison_Lookup_ED,site_level_range_location,$C146,date_range_board,K$141)/SUMIFS(All_Attendances,site_level_range_location,$C146,date_range_board,K$141),"0.0%")),"")</f>
        <v>219</v>
      </c>
      <c r="L146" s="101">
        <f ca="1">IFERROR(IF(LEFT(Lookups!$N$5,6)="Number",SUMIFS(Comparison_Lookup_ED,site_level_range_location,$C146,date_range_board,L$141),TEXT(SUMIFS(Comparison_Lookup_ED,site_level_range_location,$C146,date_range_board,L$141)/SUMIFS(All_Attendances,site_level_range_location,$C146,date_range_board,L$141),"0.0%")),"")</f>
        <v>266</v>
      </c>
      <c r="M146" s="101">
        <f ca="1">IFERROR(IF(LEFT(Lookups!$N$5,6)="Number",SUMIFS(Comparison_Lookup_ED,site_level_range_location,$C146,date_range_board,M$141),TEXT(SUMIFS(Comparison_Lookup_ED,site_level_range_location,$C146,date_range_board,M$141)/SUMIFS(All_Attendances,site_level_range_location,$C146,date_range_board,M$141),"0.0%")),"")</f>
        <v>201</v>
      </c>
      <c r="N146" s="101">
        <f ca="1">IFERROR(IF(LEFT(Lookups!$N$5,6)="Number",SUMIFS(Comparison_Lookup_ED,site_level_range_location,$C146,date_range_board,N$141),TEXT(SUMIFS(Comparison_Lookup_ED,site_level_range_location,$C146,date_range_board,N$141)/SUMIFS(All_Attendances,site_level_range_location,$C146,date_range_board,N$141),"0.0%")),"")</f>
        <v>213</v>
      </c>
      <c r="O146" s="101">
        <f ca="1">IFERROR(IF(LEFT(Lookups!$N$5,6)="Number",SUMIFS(Comparison_Lookup_ED,site_level_range_location,$C146,date_range_board,O$141),TEXT(SUMIFS(Comparison_Lookup_ED,site_level_range_location,$C146,date_range_board,O$141)/SUMIFS(All_Attendances,site_level_range_location,$C146,date_range_board,O$141),"0.0%")),"")</f>
        <v>205</v>
      </c>
    </row>
    <row r="147" spans="2:15">
      <c r="B147" s="60" t="s">
        <v>71</v>
      </c>
      <c r="C147" s="60" t="s">
        <v>25</v>
      </c>
      <c r="D147" s="90">
        <f ca="1">IFERROR(IF(LEFT(Lookups!$N$5,6)="Number",SUMIFS(Comparison_Lookup_ED,site_level_range_location,$C147,date_range_board,D$141),TEXT(SUMIFS(Comparison_Lookup_ED,site_level_range_location,$C147,date_range_board,D$141)/SUMIFS(All_Attendances,site_level_range_location,$C147,date_range_board,D$141),"0.0%")),"")</f>
        <v>1158</v>
      </c>
      <c r="E147" s="101">
        <f ca="1">IFERROR(IF(LEFT(Lookups!$N$5,6)="Number",SUMIFS(Comparison_Lookup_ED,site_level_range_location,$C147,date_range_board,E$141),TEXT(SUMIFS(Comparison_Lookup_ED,site_level_range_location,$C147,date_range_board,E$141)/SUMIFS(All_Attendances,site_level_range_location,$C147,date_range_board,E$141),"0.0%")),"")</f>
        <v>1100</v>
      </c>
      <c r="F147" s="101">
        <f ca="1">IFERROR(IF(LEFT(Lookups!$N$5,6)="Number",SUMIFS(Comparison_Lookup_ED,site_level_range_location,$C147,date_range_board,F$141),TEXT(SUMIFS(Comparison_Lookup_ED,site_level_range_location,$C147,date_range_board,F$141)/SUMIFS(All_Attendances,site_level_range_location,$C147,date_range_board,F$141),"0.0%")),"")</f>
        <v>1122</v>
      </c>
      <c r="G147" s="101">
        <f ca="1">IFERROR(IF(LEFT(Lookups!$N$5,6)="Number",SUMIFS(Comparison_Lookup_ED,site_level_range_location,$C147,date_range_board,G$141),TEXT(SUMIFS(Comparison_Lookup_ED,site_level_range_location,$C147,date_range_board,G$141)/SUMIFS(All_Attendances,site_level_range_location,$C147,date_range_board,G$141),"0.0%")),"")</f>
        <v>1170</v>
      </c>
      <c r="H147" s="101">
        <f ca="1">IFERROR(IF(LEFT(Lookups!$N$5,6)="Number",SUMIFS(Comparison_Lookup_ED,site_level_range_location,$C147,date_range_board,H$141),TEXT(SUMIFS(Comparison_Lookup_ED,site_level_range_location,$C147,date_range_board,H$141)/SUMIFS(All_Attendances,site_level_range_location,$C147,date_range_board,H$141),"0.0%")),"")</f>
        <v>1107</v>
      </c>
      <c r="I147" s="101">
        <f ca="1">IFERROR(IF(LEFT(Lookups!$N$5,6)="Number",SUMIFS(Comparison_Lookup_ED,site_level_range_location,$C147,date_range_board,I$141),TEXT(SUMIFS(Comparison_Lookup_ED,site_level_range_location,$C147,date_range_board,I$141)/SUMIFS(All_Attendances,site_level_range_location,$C147,date_range_board,I$141),"0.0%")),"")</f>
        <v>1099</v>
      </c>
      <c r="J147" s="101">
        <f ca="1">IFERROR(IF(LEFT(Lookups!$N$5,6)="Number",SUMIFS(Comparison_Lookup_ED,site_level_range_location,$C147,date_range_board,J$141),TEXT(SUMIFS(Comparison_Lookup_ED,site_level_range_location,$C147,date_range_board,J$141)/SUMIFS(All_Attendances,site_level_range_location,$C147,date_range_board,J$141),"0.0%")),"")</f>
        <v>1163</v>
      </c>
      <c r="K147" s="101">
        <f ca="1">IFERROR(IF(LEFT(Lookups!$N$5,6)="Number",SUMIFS(Comparison_Lookup_ED,site_level_range_location,$C147,date_range_board,K$141),TEXT(SUMIFS(Comparison_Lookup_ED,site_level_range_location,$C147,date_range_board,K$141)/SUMIFS(All_Attendances,site_level_range_location,$C147,date_range_board,K$141),"0.0%")),"")</f>
        <v>1042</v>
      </c>
      <c r="L147" s="101">
        <f ca="1">IFERROR(IF(LEFT(Lookups!$N$5,6)="Number",SUMIFS(Comparison_Lookup_ED,site_level_range_location,$C147,date_range_board,L$141),TEXT(SUMIFS(Comparison_Lookup_ED,site_level_range_location,$C147,date_range_board,L$141)/SUMIFS(All_Attendances,site_level_range_location,$C147,date_range_board,L$141),"0.0%")),"")</f>
        <v>1210</v>
      </c>
      <c r="M147" s="101">
        <f ca="1">IFERROR(IF(LEFT(Lookups!$N$5,6)="Number",SUMIFS(Comparison_Lookup_ED,site_level_range_location,$C147,date_range_board,M$141),TEXT(SUMIFS(Comparison_Lookup_ED,site_level_range_location,$C147,date_range_board,M$141)/SUMIFS(All_Attendances,site_level_range_location,$C147,date_range_board,M$141),"0.0%")),"")</f>
        <v>1195</v>
      </c>
      <c r="N147" s="101">
        <f ca="1">IFERROR(IF(LEFT(Lookups!$N$5,6)="Number",SUMIFS(Comparison_Lookup_ED,site_level_range_location,$C147,date_range_board,N$141),TEXT(SUMIFS(Comparison_Lookup_ED,site_level_range_location,$C147,date_range_board,N$141)/SUMIFS(All_Attendances,site_level_range_location,$C147,date_range_board,N$141),"0.0%")),"")</f>
        <v>1106</v>
      </c>
      <c r="O147" s="101">
        <f ca="1">IFERROR(IF(LEFT(Lookups!$N$5,6)="Number",SUMIFS(Comparison_Lookup_ED,site_level_range_location,$C147,date_range_board,O$141),TEXT(SUMIFS(Comparison_Lookup_ED,site_level_range_location,$C147,date_range_board,O$141)/SUMIFS(All_Attendances,site_level_range_location,$C147,date_range_board,O$141),"0.0%")),"")</f>
        <v>1082</v>
      </c>
    </row>
    <row r="148" spans="2:15">
      <c r="B148" s="60" t="s">
        <v>69</v>
      </c>
      <c r="C148" s="60" t="s">
        <v>28</v>
      </c>
      <c r="D148" s="90">
        <f ca="1">IFERROR(IF(LEFT(Lookups!$N$5,6)="Number",SUMIFS(Comparison_Lookup_ED,site_level_range_location,$C148,date_range_board,D$141),TEXT(SUMIFS(Comparison_Lookup_ED,site_level_range_location,$C148,date_range_board,D$141)/SUMIFS(All_Attendances,site_level_range_location,$C148,date_range_board,D$141),"0.0%")),"")</f>
        <v>1233</v>
      </c>
      <c r="E148" s="101">
        <f ca="1">IFERROR(IF(LEFT(Lookups!$N$5,6)="Number",SUMIFS(Comparison_Lookup_ED,site_level_range_location,$C148,date_range_board,E$141),TEXT(SUMIFS(Comparison_Lookup_ED,site_level_range_location,$C148,date_range_board,E$141)/SUMIFS(All_Attendances,site_level_range_location,$C148,date_range_board,E$141),"0.0%")),"")</f>
        <v>1149</v>
      </c>
      <c r="F148" s="101">
        <f ca="1">IFERROR(IF(LEFT(Lookups!$N$5,6)="Number",SUMIFS(Comparison_Lookup_ED,site_level_range_location,$C148,date_range_board,F$141),TEXT(SUMIFS(Comparison_Lookup_ED,site_level_range_location,$C148,date_range_board,F$141)/SUMIFS(All_Attendances,site_level_range_location,$C148,date_range_board,F$141),"0.0%")),"")</f>
        <v>1164</v>
      </c>
      <c r="G148" s="101">
        <f ca="1">IFERROR(IF(LEFT(Lookups!$N$5,6)="Number",SUMIFS(Comparison_Lookup_ED,site_level_range_location,$C148,date_range_board,G$141),TEXT(SUMIFS(Comparison_Lookup_ED,site_level_range_location,$C148,date_range_board,G$141)/SUMIFS(All_Attendances,site_level_range_location,$C148,date_range_board,G$141),"0.0%")),"")</f>
        <v>1172</v>
      </c>
      <c r="H148" s="101">
        <f ca="1">IFERROR(IF(LEFT(Lookups!$N$5,6)="Number",SUMIFS(Comparison_Lookup_ED,site_level_range_location,$C148,date_range_board,H$141),TEXT(SUMIFS(Comparison_Lookup_ED,site_level_range_location,$C148,date_range_board,H$141)/SUMIFS(All_Attendances,site_level_range_location,$C148,date_range_board,H$141),"0.0%")),"")</f>
        <v>1119</v>
      </c>
      <c r="I148" s="101">
        <f ca="1">IFERROR(IF(LEFT(Lookups!$N$5,6)="Number",SUMIFS(Comparison_Lookup_ED,site_level_range_location,$C148,date_range_board,I$141),TEXT(SUMIFS(Comparison_Lookup_ED,site_level_range_location,$C148,date_range_board,I$141)/SUMIFS(All_Attendances,site_level_range_location,$C148,date_range_board,I$141),"0.0%")),"")</f>
        <v>1213</v>
      </c>
      <c r="J148" s="101">
        <f ca="1">IFERROR(IF(LEFT(Lookups!$N$5,6)="Number",SUMIFS(Comparison_Lookup_ED,site_level_range_location,$C148,date_range_board,J$141),TEXT(SUMIFS(Comparison_Lookup_ED,site_level_range_location,$C148,date_range_board,J$141)/SUMIFS(All_Attendances,site_level_range_location,$C148,date_range_board,J$141),"0.0%")),"")</f>
        <v>1159</v>
      </c>
      <c r="K148" s="101">
        <f ca="1">IFERROR(IF(LEFT(Lookups!$N$5,6)="Number",SUMIFS(Comparison_Lookup_ED,site_level_range_location,$C148,date_range_board,K$141),TEXT(SUMIFS(Comparison_Lookup_ED,site_level_range_location,$C148,date_range_board,K$141)/SUMIFS(All_Attendances,site_level_range_location,$C148,date_range_board,K$141),"0.0%")),"")</f>
        <v>1059</v>
      </c>
      <c r="L148" s="101">
        <f ca="1">IFERROR(IF(LEFT(Lookups!$N$5,6)="Number",SUMIFS(Comparison_Lookup_ED,site_level_range_location,$C148,date_range_board,L$141),TEXT(SUMIFS(Comparison_Lookup_ED,site_level_range_location,$C148,date_range_board,L$141)/SUMIFS(All_Attendances,site_level_range_location,$C148,date_range_board,L$141),"0.0%")),"")</f>
        <v>1271</v>
      </c>
      <c r="M148" s="101">
        <f ca="1">IFERROR(IF(LEFT(Lookups!$N$5,6)="Number",SUMIFS(Comparison_Lookup_ED,site_level_range_location,$C148,date_range_board,M$141),TEXT(SUMIFS(Comparison_Lookup_ED,site_level_range_location,$C148,date_range_board,M$141)/SUMIFS(All_Attendances,site_level_range_location,$C148,date_range_board,M$141),"0.0%")),"")</f>
        <v>1198</v>
      </c>
      <c r="N148" s="101">
        <f ca="1">IFERROR(IF(LEFT(Lookups!$N$5,6)="Number",SUMIFS(Comparison_Lookup_ED,site_level_range_location,$C148,date_range_board,N$141),TEXT(SUMIFS(Comparison_Lookup_ED,site_level_range_location,$C148,date_range_board,N$141)/SUMIFS(All_Attendances,site_level_range_location,$C148,date_range_board,N$141),"0.0%")),"")</f>
        <v>1104</v>
      </c>
      <c r="O148" s="101">
        <f ca="1">IFERROR(IF(LEFT(Lookups!$N$5,6)="Number",SUMIFS(Comparison_Lookup_ED,site_level_range_location,$C148,date_range_board,O$141),TEXT(SUMIFS(Comparison_Lookup_ED,site_level_range_location,$C148,date_range_board,O$141)/SUMIFS(All_Attendances,site_level_range_location,$C148,date_range_board,O$141),"0.0%")),"")</f>
        <v>1202</v>
      </c>
    </row>
    <row r="149" spans="2:15">
      <c r="B149" s="60" t="s">
        <v>122</v>
      </c>
      <c r="C149" s="60" t="s">
        <v>29</v>
      </c>
      <c r="D149" s="90">
        <f ca="1">IFERROR(IF(LEFT(Lookups!$N$5,6)="Number",SUMIFS(Comparison_Lookup_ED,site_level_range_location,$C149,date_range_board,D$141),TEXT(SUMIFS(Comparison_Lookup_ED,site_level_range_location,$C149,date_range_board,D$141)/SUMIFS(All_Attendances,site_level_range_location,$C149,date_range_board,D$141),"0.0%")),"")</f>
        <v>1127</v>
      </c>
      <c r="E149" s="101">
        <f ca="1">IFERROR(IF(LEFT(Lookups!$N$5,6)="Number",SUMIFS(Comparison_Lookup_ED,site_level_range_location,$C149,date_range_board,E$141),TEXT(SUMIFS(Comparison_Lookup_ED,site_level_range_location,$C149,date_range_board,E$141)/SUMIFS(All_Attendances,site_level_range_location,$C149,date_range_board,E$141),"0.0%")),"")</f>
        <v>1092</v>
      </c>
      <c r="F149" s="101">
        <f ca="1">IFERROR(IF(LEFT(Lookups!$N$5,6)="Number",SUMIFS(Comparison_Lookup_ED,site_level_range_location,$C149,date_range_board,F$141),TEXT(SUMIFS(Comparison_Lookup_ED,site_level_range_location,$C149,date_range_board,F$141)/SUMIFS(All_Attendances,site_level_range_location,$C149,date_range_board,F$141),"0.0%")),"")</f>
        <v>1027</v>
      </c>
      <c r="G149" s="101">
        <f ca="1">IFERROR(IF(LEFT(Lookups!$N$5,6)="Number",SUMIFS(Comparison_Lookup_ED,site_level_range_location,$C149,date_range_board,G$141),TEXT(SUMIFS(Comparison_Lookup_ED,site_level_range_location,$C149,date_range_board,G$141)/SUMIFS(All_Attendances,site_level_range_location,$C149,date_range_board,G$141),"0.0%")),"")</f>
        <v>1055</v>
      </c>
      <c r="H149" s="101">
        <f ca="1">IFERROR(IF(LEFT(Lookups!$N$5,6)="Number",SUMIFS(Comparison_Lookup_ED,site_level_range_location,$C149,date_range_board,H$141),TEXT(SUMIFS(Comparison_Lookup_ED,site_level_range_location,$C149,date_range_board,H$141)/SUMIFS(All_Attendances,site_level_range_location,$C149,date_range_board,H$141),"0.0%")),"")</f>
        <v>1125</v>
      </c>
      <c r="I149" s="101">
        <f ca="1">IFERROR(IF(LEFT(Lookups!$N$5,6)="Number",SUMIFS(Comparison_Lookup_ED,site_level_range_location,$C149,date_range_board,I$141),TEXT(SUMIFS(Comparison_Lookup_ED,site_level_range_location,$C149,date_range_board,I$141)/SUMIFS(All_Attendances,site_level_range_location,$C149,date_range_board,I$141),"0.0%")),"")</f>
        <v>1073</v>
      </c>
      <c r="J149" s="101">
        <f ca="1">IFERROR(IF(LEFT(Lookups!$N$5,6)="Number",SUMIFS(Comparison_Lookup_ED,site_level_range_location,$C149,date_range_board,J$141),TEXT(SUMIFS(Comparison_Lookup_ED,site_level_range_location,$C149,date_range_board,J$141)/SUMIFS(All_Attendances,site_level_range_location,$C149,date_range_board,J$141),"0.0%")),"")</f>
        <v>1047</v>
      </c>
      <c r="K149" s="101">
        <f ca="1">IFERROR(IF(LEFT(Lookups!$N$5,6)="Number",SUMIFS(Comparison_Lookup_ED,site_level_range_location,$C149,date_range_board,K$141),TEXT(SUMIFS(Comparison_Lookup_ED,site_level_range_location,$C149,date_range_board,K$141)/SUMIFS(All_Attendances,site_level_range_location,$C149,date_range_board,K$141),"0.0%")),"")</f>
        <v>954</v>
      </c>
      <c r="L149" s="101">
        <f ca="1">IFERROR(IF(LEFT(Lookups!$N$5,6)="Number",SUMIFS(Comparison_Lookup_ED,site_level_range_location,$C149,date_range_board,L$141),TEXT(SUMIFS(Comparison_Lookup_ED,site_level_range_location,$C149,date_range_board,L$141)/SUMIFS(All_Attendances,site_level_range_location,$C149,date_range_board,L$141),"0.0%")),"")</f>
        <v>1065</v>
      </c>
      <c r="M149" s="101">
        <f ca="1">IFERROR(IF(LEFT(Lookups!$N$5,6)="Number",SUMIFS(Comparison_Lookup_ED,site_level_range_location,$C149,date_range_board,M$141),TEXT(SUMIFS(Comparison_Lookup_ED,site_level_range_location,$C149,date_range_board,M$141)/SUMIFS(All_Attendances,site_level_range_location,$C149,date_range_board,M$141),"0.0%")),"")</f>
        <v>1030</v>
      </c>
      <c r="N149" s="101">
        <f ca="1">IFERROR(IF(LEFT(Lookups!$N$5,6)="Number",SUMIFS(Comparison_Lookup_ED,site_level_range_location,$C149,date_range_board,N$141),TEXT(SUMIFS(Comparison_Lookup_ED,site_level_range_location,$C149,date_range_board,N$141)/SUMIFS(All_Attendances,site_level_range_location,$C149,date_range_board,N$141),"0.0%")),"")</f>
        <v>985</v>
      </c>
      <c r="O149" s="101">
        <f ca="1">IFERROR(IF(LEFT(Lookups!$N$5,6)="Number",SUMIFS(Comparison_Lookup_ED,site_level_range_location,$C149,date_range_board,O$141),TEXT(SUMIFS(Comparison_Lookup_ED,site_level_range_location,$C149,date_range_board,O$141)/SUMIFS(All_Attendances,site_level_range_location,$C149,date_range_board,O$141),"0.0%")),"")</f>
        <v>1013</v>
      </c>
    </row>
    <row r="150" spans="2:15">
      <c r="B150" s="60" t="s">
        <v>122</v>
      </c>
      <c r="C150" s="60" t="s">
        <v>30</v>
      </c>
      <c r="D150" s="90">
        <f ca="1">IFERROR(IF(LEFT(Lookups!$N$5,6)="Number",SUMIFS(Comparison_Lookup_ED,site_level_range_location,$C150,date_range_board,D$141),TEXT(SUMIFS(Comparison_Lookup_ED,site_level_range_location,$C150,date_range_board,D$141)/SUMIFS(All_Attendances,site_level_range_location,$C150,date_range_board,D$141),"0.0%")),"")</f>
        <v>452</v>
      </c>
      <c r="E150" s="101">
        <f ca="1">IFERROR(IF(LEFT(Lookups!$N$5,6)="Number",SUMIFS(Comparison_Lookup_ED,site_level_range_location,$C150,date_range_board,E$141),TEXT(SUMIFS(Comparison_Lookup_ED,site_level_range_location,$C150,date_range_board,E$141)/SUMIFS(All_Attendances,site_level_range_location,$C150,date_range_board,E$141),"0.0%")),"")</f>
        <v>454</v>
      </c>
      <c r="F150" s="101">
        <f ca="1">IFERROR(IF(LEFT(Lookups!$N$5,6)="Number",SUMIFS(Comparison_Lookup_ED,site_level_range_location,$C150,date_range_board,F$141),TEXT(SUMIFS(Comparison_Lookup_ED,site_level_range_location,$C150,date_range_board,F$141)/SUMIFS(All_Attendances,site_level_range_location,$C150,date_range_board,F$141),"0.0%")),"")</f>
        <v>403</v>
      </c>
      <c r="G150" s="101">
        <f ca="1">IFERROR(IF(LEFT(Lookups!$N$5,6)="Number",SUMIFS(Comparison_Lookup_ED,site_level_range_location,$C150,date_range_board,G$141),TEXT(SUMIFS(Comparison_Lookup_ED,site_level_range_location,$C150,date_range_board,G$141)/SUMIFS(All_Attendances,site_level_range_location,$C150,date_range_board,G$141),"0.0%")),"")</f>
        <v>442</v>
      </c>
      <c r="H150" s="101">
        <f ca="1">IFERROR(IF(LEFT(Lookups!$N$5,6)="Number",SUMIFS(Comparison_Lookup_ED,site_level_range_location,$C150,date_range_board,H$141),TEXT(SUMIFS(Comparison_Lookup_ED,site_level_range_location,$C150,date_range_board,H$141)/SUMIFS(All_Attendances,site_level_range_location,$C150,date_range_board,H$141),"0.0%")),"")</f>
        <v>432</v>
      </c>
      <c r="I150" s="101">
        <f ca="1">IFERROR(IF(LEFT(Lookups!$N$5,6)="Number",SUMIFS(Comparison_Lookup_ED,site_level_range_location,$C150,date_range_board,I$141),TEXT(SUMIFS(Comparison_Lookup_ED,site_level_range_location,$C150,date_range_board,I$141)/SUMIFS(All_Attendances,site_level_range_location,$C150,date_range_board,I$141),"0.0%")),"")</f>
        <v>415</v>
      </c>
      <c r="J150" s="101">
        <f ca="1">IFERROR(IF(LEFT(Lookups!$N$5,6)="Number",SUMIFS(Comparison_Lookup_ED,site_level_range_location,$C150,date_range_board,J$141),TEXT(SUMIFS(Comparison_Lookup_ED,site_level_range_location,$C150,date_range_board,J$141)/SUMIFS(All_Attendances,site_level_range_location,$C150,date_range_board,J$141),"0.0%")),"")</f>
        <v>461</v>
      </c>
      <c r="K150" s="101">
        <f ca="1">IFERROR(IF(LEFT(Lookups!$N$5,6)="Number",SUMIFS(Comparison_Lookup_ED,site_level_range_location,$C150,date_range_board,K$141),TEXT(SUMIFS(Comparison_Lookup_ED,site_level_range_location,$C150,date_range_board,K$141)/SUMIFS(All_Attendances,site_level_range_location,$C150,date_range_board,K$141),"0.0%")),"")</f>
        <v>393</v>
      </c>
      <c r="L150" s="101">
        <f ca="1">IFERROR(IF(LEFT(Lookups!$N$5,6)="Number",SUMIFS(Comparison_Lookup_ED,site_level_range_location,$C150,date_range_board,L$141),TEXT(SUMIFS(Comparison_Lookup_ED,site_level_range_location,$C150,date_range_board,L$141)/SUMIFS(All_Attendances,site_level_range_location,$C150,date_range_board,L$141),"0.0%")),"")</f>
        <v>454</v>
      </c>
      <c r="M150" s="101">
        <f ca="1">IFERROR(IF(LEFT(Lookups!$N$5,6)="Number",SUMIFS(Comparison_Lookup_ED,site_level_range_location,$C150,date_range_board,M$141),TEXT(SUMIFS(Comparison_Lookup_ED,site_level_range_location,$C150,date_range_board,M$141)/SUMIFS(All_Attendances,site_level_range_location,$C150,date_range_board,M$141),"0.0%")),"")</f>
        <v>438</v>
      </c>
      <c r="N150" s="101">
        <f ca="1">IFERROR(IF(LEFT(Lookups!$N$5,6)="Number",SUMIFS(Comparison_Lookup_ED,site_level_range_location,$C150,date_range_board,N$141),TEXT(SUMIFS(Comparison_Lookup_ED,site_level_range_location,$C150,date_range_board,N$141)/SUMIFS(All_Attendances,site_level_range_location,$C150,date_range_board,N$141),"0.0%")),"")</f>
        <v>416</v>
      </c>
      <c r="O150" s="101">
        <f ca="1">IFERROR(IF(LEFT(Lookups!$N$5,6)="Number",SUMIFS(Comparison_Lookup_ED,site_level_range_location,$C150,date_range_board,O$141),TEXT(SUMIFS(Comparison_Lookup_ED,site_level_range_location,$C150,date_range_board,O$141)/SUMIFS(All_Attendances,site_level_range_location,$C150,date_range_board,O$141),"0.0%")),"")</f>
        <v>535</v>
      </c>
    </row>
    <row r="151" spans="2:15">
      <c r="B151" s="60" t="s">
        <v>122</v>
      </c>
      <c r="C151" s="60" t="s">
        <v>32</v>
      </c>
      <c r="D151" s="90">
        <f ca="1">IFERROR(IF(LEFT(Lookups!$N$5,6)="Number",SUMIFS(Comparison_Lookup_ED,site_level_range_location,$C151,date_range_board,D$141),TEXT(SUMIFS(Comparison_Lookup_ED,site_level_range_location,$C151,date_range_board,D$141)/SUMIFS(All_Attendances,site_level_range_location,$C151,date_range_board,D$141),"0.0%")),"")</f>
        <v>390</v>
      </c>
      <c r="E151" s="101">
        <f ca="1">IFERROR(IF(LEFT(Lookups!$N$5,6)="Number",SUMIFS(Comparison_Lookup_ED,site_level_range_location,$C151,date_range_board,E$141),TEXT(SUMIFS(Comparison_Lookup_ED,site_level_range_location,$C151,date_range_board,E$141)/SUMIFS(All_Attendances,site_level_range_location,$C151,date_range_board,E$141),"0.0%")),"")</f>
        <v>320</v>
      </c>
      <c r="F151" s="101">
        <f ca="1">IFERROR(IF(LEFT(Lookups!$N$5,6)="Number",SUMIFS(Comparison_Lookup_ED,site_level_range_location,$C151,date_range_board,F$141),TEXT(SUMIFS(Comparison_Lookup_ED,site_level_range_location,$C151,date_range_board,F$141)/SUMIFS(All_Attendances,site_level_range_location,$C151,date_range_board,F$141),"0.0%")),"")</f>
        <v>315</v>
      </c>
      <c r="G151" s="101">
        <f ca="1">IFERROR(IF(LEFT(Lookups!$N$5,6)="Number",SUMIFS(Comparison_Lookup_ED,site_level_range_location,$C151,date_range_board,G$141),TEXT(SUMIFS(Comparison_Lookup_ED,site_level_range_location,$C151,date_range_board,G$141)/SUMIFS(All_Attendances,site_level_range_location,$C151,date_range_board,G$141),"0.0%")),"")</f>
        <v>324</v>
      </c>
      <c r="H151" s="101">
        <f ca="1">IFERROR(IF(LEFT(Lookups!$N$5,6)="Number",SUMIFS(Comparison_Lookup_ED,site_level_range_location,$C151,date_range_board,H$141),TEXT(SUMIFS(Comparison_Lookup_ED,site_level_range_location,$C151,date_range_board,H$141)/SUMIFS(All_Attendances,site_level_range_location,$C151,date_range_board,H$141),"0.0%")),"")</f>
        <v>277</v>
      </c>
      <c r="I151" s="101">
        <f ca="1">IFERROR(IF(LEFT(Lookups!$N$5,6)="Number",SUMIFS(Comparison_Lookup_ED,site_level_range_location,$C151,date_range_board,I$141),TEXT(SUMIFS(Comparison_Lookup_ED,site_level_range_location,$C151,date_range_board,I$141)/SUMIFS(All_Attendances,site_level_range_location,$C151,date_range_board,I$141),"0.0%")),"")</f>
        <v>262</v>
      </c>
      <c r="J151" s="101">
        <f ca="1">IFERROR(IF(LEFT(Lookups!$N$5,6)="Number",SUMIFS(Comparison_Lookup_ED,site_level_range_location,$C151,date_range_board,J$141),TEXT(SUMIFS(Comparison_Lookup_ED,site_level_range_location,$C151,date_range_board,J$141)/SUMIFS(All_Attendances,site_level_range_location,$C151,date_range_board,J$141),"0.0%")),"")</f>
        <v>258</v>
      </c>
      <c r="K151" s="101">
        <f ca="1">IFERROR(IF(LEFT(Lookups!$N$5,6)="Number",SUMIFS(Comparison_Lookup_ED,site_level_range_location,$C151,date_range_board,K$141),TEXT(SUMIFS(Comparison_Lookup_ED,site_level_range_location,$C151,date_range_board,K$141)/SUMIFS(All_Attendances,site_level_range_location,$C151,date_range_board,K$141),"0.0%")),"")</f>
        <v>185</v>
      </c>
      <c r="L151" s="101">
        <f ca="1">IFERROR(IF(LEFT(Lookups!$N$5,6)="Number",SUMIFS(Comparison_Lookup_ED,site_level_range_location,$C151,date_range_board,L$141),TEXT(SUMIFS(Comparison_Lookup_ED,site_level_range_location,$C151,date_range_board,L$141)/SUMIFS(All_Attendances,site_level_range_location,$C151,date_range_board,L$141),"0.0%")),"")</f>
        <v>203</v>
      </c>
      <c r="M151" s="101">
        <f ca="1">IFERROR(IF(LEFT(Lookups!$N$5,6)="Number",SUMIFS(Comparison_Lookup_ED,site_level_range_location,$C151,date_range_board,M$141),TEXT(SUMIFS(Comparison_Lookup_ED,site_level_range_location,$C151,date_range_board,M$141)/SUMIFS(All_Attendances,site_level_range_location,$C151,date_range_board,M$141),"0.0%")),"")</f>
        <v>188</v>
      </c>
      <c r="N151" s="101">
        <f ca="1">IFERROR(IF(LEFT(Lookups!$N$5,6)="Number",SUMIFS(Comparison_Lookup_ED,site_level_range_location,$C151,date_range_board,N$141),TEXT(SUMIFS(Comparison_Lookup_ED,site_level_range_location,$C151,date_range_board,N$141)/SUMIFS(All_Attendances,site_level_range_location,$C151,date_range_board,N$141),"0.0%")),"")</f>
        <v>231</v>
      </c>
      <c r="O151" s="101">
        <f ca="1">IFERROR(IF(LEFT(Lookups!$N$5,6)="Number",SUMIFS(Comparison_Lookup_ED,site_level_range_location,$C151,date_range_board,O$141),TEXT(SUMIFS(Comparison_Lookup_ED,site_level_range_location,$C151,date_range_board,O$141)/SUMIFS(All_Attendances,site_level_range_location,$C151,date_range_board,O$141),"0.0%")),"")</f>
        <v>255</v>
      </c>
    </row>
    <row r="152" spans="2:15">
      <c r="B152" s="60" t="s">
        <v>72</v>
      </c>
      <c r="C152" s="60" t="s">
        <v>33</v>
      </c>
      <c r="D152" s="90">
        <f ca="1">IFERROR(IF(LEFT(Lookups!$N$5,6)="Number",SUMIFS(Comparison_Lookup_ED,site_level_range_location,$C152,date_range_board,D$141),TEXT(SUMIFS(Comparison_Lookup_ED,site_level_range_location,$C152,date_range_board,D$141)/SUMIFS(All_Attendances,site_level_range_location,$C152,date_range_board,D$141),"0.0%")),"")</f>
        <v>1759</v>
      </c>
      <c r="E152" s="101">
        <f ca="1">IFERROR(IF(LEFT(Lookups!$N$5,6)="Number",SUMIFS(Comparison_Lookup_ED,site_level_range_location,$C152,date_range_board,E$141),TEXT(SUMIFS(Comparison_Lookup_ED,site_level_range_location,$C152,date_range_board,E$141)/SUMIFS(All_Attendances,site_level_range_location,$C152,date_range_board,E$141),"0.0%")),"")</f>
        <v>1648</v>
      </c>
      <c r="F152" s="101">
        <f ca="1">IFERROR(IF(LEFT(Lookups!$N$5,6)="Number",SUMIFS(Comparison_Lookup_ED,site_level_range_location,$C152,date_range_board,F$141),TEXT(SUMIFS(Comparison_Lookup_ED,site_level_range_location,$C152,date_range_board,F$141)/SUMIFS(All_Attendances,site_level_range_location,$C152,date_range_board,F$141),"0.0%")),"")</f>
        <v>1675</v>
      </c>
      <c r="G152" s="101">
        <f ca="1">IFERROR(IF(LEFT(Lookups!$N$5,6)="Number",SUMIFS(Comparison_Lookup_ED,site_level_range_location,$C152,date_range_board,G$141),TEXT(SUMIFS(Comparison_Lookup_ED,site_level_range_location,$C152,date_range_board,G$141)/SUMIFS(All_Attendances,site_level_range_location,$C152,date_range_board,G$141),"0.0%")),"")</f>
        <v>1644</v>
      </c>
      <c r="H152" s="101">
        <f ca="1">IFERROR(IF(LEFT(Lookups!$N$5,6)="Number",SUMIFS(Comparison_Lookup_ED,site_level_range_location,$C152,date_range_board,H$141),TEXT(SUMIFS(Comparison_Lookup_ED,site_level_range_location,$C152,date_range_board,H$141)/SUMIFS(All_Attendances,site_level_range_location,$C152,date_range_board,H$141),"0.0%")),"")</f>
        <v>1726</v>
      </c>
      <c r="I152" s="101">
        <f ca="1">IFERROR(IF(LEFT(Lookups!$N$5,6)="Number",SUMIFS(Comparison_Lookup_ED,site_level_range_location,$C152,date_range_board,I$141),TEXT(SUMIFS(Comparison_Lookup_ED,site_level_range_location,$C152,date_range_board,I$141)/SUMIFS(All_Attendances,site_level_range_location,$C152,date_range_board,I$141),"0.0%")),"")</f>
        <v>1765</v>
      </c>
      <c r="J152" s="101">
        <f ca="1">IFERROR(IF(LEFT(Lookups!$N$5,6)="Number",SUMIFS(Comparison_Lookup_ED,site_level_range_location,$C152,date_range_board,J$141),TEXT(SUMIFS(Comparison_Lookup_ED,site_level_range_location,$C152,date_range_board,J$141)/SUMIFS(All_Attendances,site_level_range_location,$C152,date_range_board,J$141),"0.0%")),"")</f>
        <v>1670</v>
      </c>
      <c r="K152" s="101">
        <f ca="1">IFERROR(IF(LEFT(Lookups!$N$5,6)="Number",SUMIFS(Comparison_Lookup_ED,site_level_range_location,$C152,date_range_board,K$141),TEXT(SUMIFS(Comparison_Lookup_ED,site_level_range_location,$C152,date_range_board,K$141)/SUMIFS(All_Attendances,site_level_range_location,$C152,date_range_board,K$141),"0.0%")),"")</f>
        <v>1446</v>
      </c>
      <c r="L152" s="101">
        <f ca="1">IFERROR(IF(LEFT(Lookups!$N$5,6)="Number",SUMIFS(Comparison_Lookup_ED,site_level_range_location,$C152,date_range_board,L$141),TEXT(SUMIFS(Comparison_Lookup_ED,site_level_range_location,$C152,date_range_board,L$141)/SUMIFS(All_Attendances,site_level_range_location,$C152,date_range_board,L$141),"0.0%")),"")</f>
        <v>1717</v>
      </c>
      <c r="M152" s="101">
        <f ca="1">IFERROR(IF(LEFT(Lookups!$N$5,6)="Number",SUMIFS(Comparison_Lookup_ED,site_level_range_location,$C152,date_range_board,M$141),TEXT(SUMIFS(Comparison_Lookup_ED,site_level_range_location,$C152,date_range_board,M$141)/SUMIFS(All_Attendances,site_level_range_location,$C152,date_range_board,M$141),"0.0%")),"")</f>
        <v>1650</v>
      </c>
      <c r="N152" s="101">
        <f ca="1">IFERROR(IF(LEFT(Lookups!$N$5,6)="Number",SUMIFS(Comparison_Lookup_ED,site_level_range_location,$C152,date_range_board,N$141),TEXT(SUMIFS(Comparison_Lookup_ED,site_level_range_location,$C152,date_range_board,N$141)/SUMIFS(All_Attendances,site_level_range_location,$C152,date_range_board,N$141),"0.0%")),"")</f>
        <v>1559</v>
      </c>
      <c r="O152" s="101">
        <f ca="1">IFERROR(IF(LEFT(Lookups!$N$5,6)="Number",SUMIFS(Comparison_Lookup_ED,site_level_range_location,$C152,date_range_board,O$141),TEXT(SUMIFS(Comparison_Lookup_ED,site_level_range_location,$C152,date_range_board,O$141)/SUMIFS(All_Attendances,site_level_range_location,$C152,date_range_board,O$141),"0.0%")),"")</f>
        <v>1613</v>
      </c>
    </row>
    <row r="153" spans="2:15">
      <c r="B153" s="60" t="s">
        <v>72</v>
      </c>
      <c r="C153" s="60" t="s">
        <v>34</v>
      </c>
      <c r="D153" s="90">
        <f ca="1">IFERROR(IF(LEFT(Lookups!$N$5,6)="Number",SUMIFS(Comparison_Lookup_ED,site_level_range_location,$C153,date_range_board,D$141),TEXT(SUMIFS(Comparison_Lookup_ED,site_level_range_location,$C153,date_range_board,D$141)/SUMIFS(All_Attendances,site_level_range_location,$C153,date_range_board,D$141),"0.0%")),"")</f>
        <v>551</v>
      </c>
      <c r="E153" s="101">
        <f ca="1">IFERROR(IF(LEFT(Lookups!$N$5,6)="Number",SUMIFS(Comparison_Lookup_ED,site_level_range_location,$C153,date_range_board,E$141),TEXT(SUMIFS(Comparison_Lookup_ED,site_level_range_location,$C153,date_range_board,E$141)/SUMIFS(All_Attendances,site_level_range_location,$C153,date_range_board,E$141),"0.0%")),"")</f>
        <v>541</v>
      </c>
      <c r="F153" s="101">
        <f ca="1">IFERROR(IF(LEFT(Lookups!$N$5,6)="Number",SUMIFS(Comparison_Lookup_ED,site_level_range_location,$C153,date_range_board,F$141),TEXT(SUMIFS(Comparison_Lookup_ED,site_level_range_location,$C153,date_range_board,F$141)/SUMIFS(All_Attendances,site_level_range_location,$C153,date_range_board,F$141),"0.0%")),"")</f>
        <v>568</v>
      </c>
      <c r="G153" s="101">
        <f ca="1">IFERROR(IF(LEFT(Lookups!$N$5,6)="Number",SUMIFS(Comparison_Lookup_ED,site_level_range_location,$C153,date_range_board,G$141),TEXT(SUMIFS(Comparison_Lookup_ED,site_level_range_location,$C153,date_range_board,G$141)/SUMIFS(All_Attendances,site_level_range_location,$C153,date_range_board,G$141),"0.0%")),"")</f>
        <v>568</v>
      </c>
      <c r="H153" s="101">
        <f ca="1">IFERROR(IF(LEFT(Lookups!$N$5,6)="Number",SUMIFS(Comparison_Lookup_ED,site_level_range_location,$C153,date_range_board,H$141),TEXT(SUMIFS(Comparison_Lookup_ED,site_level_range_location,$C153,date_range_board,H$141)/SUMIFS(All_Attendances,site_level_range_location,$C153,date_range_board,H$141),"0.0%")),"")</f>
        <v>588</v>
      </c>
      <c r="I153" s="101">
        <f ca="1">IFERROR(IF(LEFT(Lookups!$N$5,6)="Number",SUMIFS(Comparison_Lookup_ED,site_level_range_location,$C153,date_range_board,I$141),TEXT(SUMIFS(Comparison_Lookup_ED,site_level_range_location,$C153,date_range_board,I$141)/SUMIFS(All_Attendances,site_level_range_location,$C153,date_range_board,I$141),"0.0%")),"")</f>
        <v>595</v>
      </c>
      <c r="J153" s="101">
        <f ca="1">IFERROR(IF(LEFT(Lookups!$N$5,6)="Number",SUMIFS(Comparison_Lookup_ED,site_level_range_location,$C153,date_range_board,J$141),TEXT(SUMIFS(Comparison_Lookup_ED,site_level_range_location,$C153,date_range_board,J$141)/SUMIFS(All_Attendances,site_level_range_location,$C153,date_range_board,J$141),"0.0%")),"")</f>
        <v>575</v>
      </c>
      <c r="K153" s="101">
        <f ca="1">IFERROR(IF(LEFT(Lookups!$N$5,6)="Number",SUMIFS(Comparison_Lookup_ED,site_level_range_location,$C153,date_range_board,K$141),TEXT(SUMIFS(Comparison_Lookup_ED,site_level_range_location,$C153,date_range_board,K$141)/SUMIFS(All_Attendances,site_level_range_location,$C153,date_range_board,K$141),"0.0%")),"")</f>
        <v>550</v>
      </c>
      <c r="L153" s="101">
        <f ca="1">IFERROR(IF(LEFT(Lookups!$N$5,6)="Number",SUMIFS(Comparison_Lookup_ED,site_level_range_location,$C153,date_range_board,L$141),TEXT(SUMIFS(Comparison_Lookup_ED,site_level_range_location,$C153,date_range_board,L$141)/SUMIFS(All_Attendances,site_level_range_location,$C153,date_range_board,L$141),"0.0%")),"")</f>
        <v>571</v>
      </c>
      <c r="M153" s="101">
        <f ca="1">IFERROR(IF(LEFT(Lookups!$N$5,6)="Number",SUMIFS(Comparison_Lookup_ED,site_level_range_location,$C153,date_range_board,M$141),TEXT(SUMIFS(Comparison_Lookup_ED,site_level_range_location,$C153,date_range_board,M$141)/SUMIFS(All_Attendances,site_level_range_location,$C153,date_range_board,M$141),"0.0%")),"")</f>
        <v>612</v>
      </c>
      <c r="N153" s="101">
        <f ca="1">IFERROR(IF(LEFT(Lookups!$N$5,6)="Number",SUMIFS(Comparison_Lookup_ED,site_level_range_location,$C153,date_range_board,N$141),TEXT(SUMIFS(Comparison_Lookup_ED,site_level_range_location,$C153,date_range_board,N$141)/SUMIFS(All_Attendances,site_level_range_location,$C153,date_range_board,N$141),"0.0%")),"")</f>
        <v>593</v>
      </c>
      <c r="O153" s="101">
        <f ca="1">IFERROR(IF(LEFT(Lookups!$N$5,6)="Number",SUMIFS(Comparison_Lookup_ED,site_level_range_location,$C153,date_range_board,O$141),TEXT(SUMIFS(Comparison_Lookup_ED,site_level_range_location,$C153,date_range_board,O$141)/SUMIFS(All_Attendances,site_level_range_location,$C153,date_range_board,O$141),"0.0%")),"")</f>
        <v>604</v>
      </c>
    </row>
    <row r="154" spans="2:15">
      <c r="B154" s="60" t="s">
        <v>72</v>
      </c>
      <c r="C154" s="60" t="s">
        <v>218</v>
      </c>
      <c r="D154" s="90">
        <f ca="1">IFERROR(IF(LEFT(Lookups!$N$5,6)="Number",SUMIFS(Comparison_Lookup_ED,site_level_range_location,$C154,date_range_board,D$141),TEXT(SUMIFS(Comparison_Lookup_ED,site_level_range_location,$C154,date_range_board,D$141)/SUMIFS(All_Attendances,site_level_range_location,$C154,date_range_board,D$141),"0.0%")),"")</f>
        <v>1672</v>
      </c>
      <c r="E154" s="101">
        <f ca="1">IFERROR(IF(LEFT(Lookups!$N$5,6)="Number",SUMIFS(Comparison_Lookup_ED,site_level_range_location,$C154,date_range_board,E$141),TEXT(SUMIFS(Comparison_Lookup_ED,site_level_range_location,$C154,date_range_board,E$141)/SUMIFS(All_Attendances,site_level_range_location,$C154,date_range_board,E$141),"0.0%")),"")</f>
        <v>1670</v>
      </c>
      <c r="F154" s="101">
        <f ca="1">IFERROR(IF(LEFT(Lookups!$N$5,6)="Number",SUMIFS(Comparison_Lookup_ED,site_level_range_location,$C154,date_range_board,F$141),TEXT(SUMIFS(Comparison_Lookup_ED,site_level_range_location,$C154,date_range_board,F$141)/SUMIFS(All_Attendances,site_level_range_location,$C154,date_range_board,F$141),"0.0%")),"")</f>
        <v>1651</v>
      </c>
      <c r="G154" s="101">
        <f ca="1">IFERROR(IF(LEFT(Lookups!$N$5,6)="Number",SUMIFS(Comparison_Lookup_ED,site_level_range_location,$C154,date_range_board,G$141),TEXT(SUMIFS(Comparison_Lookup_ED,site_level_range_location,$C154,date_range_board,G$141)/SUMIFS(All_Attendances,site_level_range_location,$C154,date_range_board,G$141),"0.0%")),"")</f>
        <v>1569</v>
      </c>
      <c r="H154" s="101">
        <f ca="1">IFERROR(IF(LEFT(Lookups!$N$5,6)="Number",SUMIFS(Comparison_Lookup_ED,site_level_range_location,$C154,date_range_board,H$141),TEXT(SUMIFS(Comparison_Lookup_ED,site_level_range_location,$C154,date_range_board,H$141)/SUMIFS(All_Attendances,site_level_range_location,$C154,date_range_board,H$141),"0.0%")),"")</f>
        <v>1639</v>
      </c>
      <c r="I154" s="101">
        <f ca="1">IFERROR(IF(LEFT(Lookups!$N$5,6)="Number",SUMIFS(Comparison_Lookup_ED,site_level_range_location,$C154,date_range_board,I$141),TEXT(SUMIFS(Comparison_Lookup_ED,site_level_range_location,$C154,date_range_board,I$141)/SUMIFS(All_Attendances,site_level_range_location,$C154,date_range_board,I$141),"0.0%")),"")</f>
        <v>1639</v>
      </c>
      <c r="J154" s="101">
        <f ca="1">IFERROR(IF(LEFT(Lookups!$N$5,6)="Number",SUMIFS(Comparison_Lookup_ED,site_level_range_location,$C154,date_range_board,J$141),TEXT(SUMIFS(Comparison_Lookup_ED,site_level_range_location,$C154,date_range_board,J$141)/SUMIFS(All_Attendances,site_level_range_location,$C154,date_range_board,J$141),"0.0%")),"")</f>
        <v>1741</v>
      </c>
      <c r="K154" s="101">
        <f ca="1">IFERROR(IF(LEFT(Lookups!$N$5,6)="Number",SUMIFS(Comparison_Lookup_ED,site_level_range_location,$C154,date_range_board,K$141),TEXT(SUMIFS(Comparison_Lookup_ED,site_level_range_location,$C154,date_range_board,K$141)/SUMIFS(All_Attendances,site_level_range_location,$C154,date_range_board,K$141),"0.0%")),"")</f>
        <v>1717</v>
      </c>
      <c r="L154" s="101">
        <f ca="1">IFERROR(IF(LEFT(Lookups!$N$5,6)="Number",SUMIFS(Comparison_Lookup_ED,site_level_range_location,$C154,date_range_board,L$141),TEXT(SUMIFS(Comparison_Lookup_ED,site_level_range_location,$C154,date_range_board,L$141)/SUMIFS(All_Attendances,site_level_range_location,$C154,date_range_board,L$141),"0.0%")),"")</f>
        <v>1765</v>
      </c>
      <c r="M154" s="101">
        <f ca="1">IFERROR(IF(LEFT(Lookups!$N$5,6)="Number",SUMIFS(Comparison_Lookup_ED,site_level_range_location,$C154,date_range_board,M$141),TEXT(SUMIFS(Comparison_Lookup_ED,site_level_range_location,$C154,date_range_board,M$141)/SUMIFS(All_Attendances,site_level_range_location,$C154,date_range_board,M$141),"0.0%")),"")</f>
        <v>1762</v>
      </c>
      <c r="N154" s="101">
        <f ca="1">IFERROR(IF(LEFT(Lookups!$N$5,6)="Number",SUMIFS(Comparison_Lookup_ED,site_level_range_location,$C154,date_range_board,N$141),TEXT(SUMIFS(Comparison_Lookup_ED,site_level_range_location,$C154,date_range_board,N$141)/SUMIFS(All_Attendances,site_level_range_location,$C154,date_range_board,N$141),"0.0%")),"")</f>
        <v>1630</v>
      </c>
      <c r="O154" s="101">
        <f ca="1">IFERROR(IF(LEFT(Lookups!$N$5,6)="Number",SUMIFS(Comparison_Lookup_ED,site_level_range_location,$C154,date_range_board,O$141),TEXT(SUMIFS(Comparison_Lookup_ED,site_level_range_location,$C154,date_range_board,O$141)/SUMIFS(All_Attendances,site_level_range_location,$C154,date_range_board,O$141),"0.0%")),"")</f>
        <v>1635</v>
      </c>
    </row>
    <row r="155" spans="2:15">
      <c r="B155" s="60" t="s">
        <v>72</v>
      </c>
      <c r="C155" s="60" t="s">
        <v>35</v>
      </c>
      <c r="D155" s="90">
        <f ca="1">IFERROR(IF(LEFT(Lookups!$N$5,6)="Number",SUMIFS(Comparison_Lookup_ED,site_level_range_location,$C155,date_range_board,D$141),TEXT(SUMIFS(Comparison_Lookup_ED,site_level_range_location,$C155,date_range_board,D$141)/SUMIFS(All_Attendances,site_level_range_location,$C155,date_range_board,D$141),"0.0%")),"")</f>
        <v>1178</v>
      </c>
      <c r="E155" s="101">
        <f ca="1">IFERROR(IF(LEFT(Lookups!$N$5,6)="Number",SUMIFS(Comparison_Lookup_ED,site_level_range_location,$C155,date_range_board,E$141),TEXT(SUMIFS(Comparison_Lookup_ED,site_level_range_location,$C155,date_range_board,E$141)/SUMIFS(All_Attendances,site_level_range_location,$C155,date_range_board,E$141),"0.0%")),"")</f>
        <v>1232</v>
      </c>
      <c r="F155" s="101">
        <f ca="1">IFERROR(IF(LEFT(Lookups!$N$5,6)="Number",SUMIFS(Comparison_Lookup_ED,site_level_range_location,$C155,date_range_board,F$141),TEXT(SUMIFS(Comparison_Lookup_ED,site_level_range_location,$C155,date_range_board,F$141)/SUMIFS(All_Attendances,site_level_range_location,$C155,date_range_board,F$141),"0.0%")),"")</f>
        <v>1208</v>
      </c>
      <c r="G155" s="101">
        <f ca="1">IFERROR(IF(LEFT(Lookups!$N$5,6)="Number",SUMIFS(Comparison_Lookup_ED,site_level_range_location,$C155,date_range_board,G$141),TEXT(SUMIFS(Comparison_Lookup_ED,site_level_range_location,$C155,date_range_board,G$141)/SUMIFS(All_Attendances,site_level_range_location,$C155,date_range_board,G$141),"0.0%")),"")</f>
        <v>1241</v>
      </c>
      <c r="H155" s="101">
        <f ca="1">IFERROR(IF(LEFT(Lookups!$N$5,6)="Number",SUMIFS(Comparison_Lookup_ED,site_level_range_location,$C155,date_range_board,H$141),TEXT(SUMIFS(Comparison_Lookup_ED,site_level_range_location,$C155,date_range_board,H$141)/SUMIFS(All_Attendances,site_level_range_location,$C155,date_range_board,H$141),"0.0%")),"")</f>
        <v>1226</v>
      </c>
      <c r="I155" s="101">
        <f ca="1">IFERROR(IF(LEFT(Lookups!$N$5,6)="Number",SUMIFS(Comparison_Lookup_ED,site_level_range_location,$C155,date_range_board,I$141),TEXT(SUMIFS(Comparison_Lookup_ED,site_level_range_location,$C155,date_range_board,I$141)/SUMIFS(All_Attendances,site_level_range_location,$C155,date_range_board,I$141),"0.0%")),"")</f>
        <v>1229</v>
      </c>
      <c r="J155" s="101">
        <f ca="1">IFERROR(IF(LEFT(Lookups!$N$5,6)="Number",SUMIFS(Comparison_Lookup_ED,site_level_range_location,$C155,date_range_board,J$141),TEXT(SUMIFS(Comparison_Lookup_ED,site_level_range_location,$C155,date_range_board,J$141)/SUMIFS(All_Attendances,site_level_range_location,$C155,date_range_board,J$141),"0.0%")),"")</f>
        <v>1262</v>
      </c>
      <c r="K155" s="101">
        <f ca="1">IFERROR(IF(LEFT(Lookups!$N$5,6)="Number",SUMIFS(Comparison_Lookup_ED,site_level_range_location,$C155,date_range_board,K$141),TEXT(SUMIFS(Comparison_Lookup_ED,site_level_range_location,$C155,date_range_board,K$141)/SUMIFS(All_Attendances,site_level_range_location,$C155,date_range_board,K$141),"0.0%")),"")</f>
        <v>1129</v>
      </c>
      <c r="L155" s="101">
        <f ca="1">IFERROR(IF(LEFT(Lookups!$N$5,6)="Number",SUMIFS(Comparison_Lookup_ED,site_level_range_location,$C155,date_range_board,L$141),TEXT(SUMIFS(Comparison_Lookup_ED,site_level_range_location,$C155,date_range_board,L$141)/SUMIFS(All_Attendances,site_level_range_location,$C155,date_range_board,L$141),"0.0%")),"")</f>
        <v>1240</v>
      </c>
      <c r="M155" s="101">
        <f ca="1">IFERROR(IF(LEFT(Lookups!$N$5,6)="Number",SUMIFS(Comparison_Lookup_ED,site_level_range_location,$C155,date_range_board,M$141),TEXT(SUMIFS(Comparison_Lookup_ED,site_level_range_location,$C155,date_range_board,M$141)/SUMIFS(All_Attendances,site_level_range_location,$C155,date_range_board,M$141),"0.0%")),"")</f>
        <v>1356</v>
      </c>
      <c r="N155" s="101">
        <f ca="1">IFERROR(IF(LEFT(Lookups!$N$5,6)="Number",SUMIFS(Comparison_Lookup_ED,site_level_range_location,$C155,date_range_board,N$141),TEXT(SUMIFS(Comparison_Lookup_ED,site_level_range_location,$C155,date_range_board,N$141)/SUMIFS(All_Attendances,site_level_range_location,$C155,date_range_board,N$141),"0.0%")),"")</f>
        <v>1237</v>
      </c>
      <c r="O155" s="101">
        <f ca="1">IFERROR(IF(LEFT(Lookups!$N$5,6)="Number",SUMIFS(Comparison_Lookup_ED,site_level_range_location,$C155,date_range_board,O$141),TEXT(SUMIFS(Comparison_Lookup_ED,site_level_range_location,$C155,date_range_board,O$141)/SUMIFS(All_Attendances,site_level_range_location,$C155,date_range_board,O$141),"0.0%")),"")</f>
        <v>1209</v>
      </c>
    </row>
    <row r="156" spans="2:15">
      <c r="B156" s="60" t="s">
        <v>72</v>
      </c>
      <c r="C156" s="110" t="s">
        <v>219</v>
      </c>
      <c r="D156" s="90">
        <f ca="1">IFERROR(IF(LEFT(Lookups!$N$5,6)="Number",SUMIFS(Comparison_Lookup_ED,site_level_range_location,$C156,date_range_board,D$141),TEXT(SUMIFS(Comparison_Lookup_ED,site_level_range_location,$C156,date_range_board,D$141)/SUMIFS(All_Attendances,site_level_range_location,$C156,date_range_board,D$141),"0.0%")),"")</f>
        <v>1147</v>
      </c>
      <c r="E156" s="101">
        <f ca="1">IFERROR(IF(LEFT(Lookups!$N$5,6)="Number",SUMIFS(Comparison_Lookup_ED,site_level_range_location,$C156,date_range_board,E$141),TEXT(SUMIFS(Comparison_Lookup_ED,site_level_range_location,$C156,date_range_board,E$141)/SUMIFS(All_Attendances,site_level_range_location,$C156,date_range_board,E$141),"0.0%")),"")</f>
        <v>1260</v>
      </c>
      <c r="F156" s="101">
        <f ca="1">IFERROR(IF(LEFT(Lookups!$N$5,6)="Number",SUMIFS(Comparison_Lookup_ED,site_level_range_location,$C156,date_range_board,F$141),TEXT(SUMIFS(Comparison_Lookup_ED,site_level_range_location,$C156,date_range_board,F$141)/SUMIFS(All_Attendances,site_level_range_location,$C156,date_range_board,F$141),"0.0%")),"")</f>
        <v>1179</v>
      </c>
      <c r="G156" s="101">
        <f ca="1">IFERROR(IF(LEFT(Lookups!$N$5,6)="Number",SUMIFS(Comparison_Lookup_ED,site_level_range_location,$C156,date_range_board,G$141),TEXT(SUMIFS(Comparison_Lookup_ED,site_level_range_location,$C156,date_range_board,G$141)/SUMIFS(All_Attendances,site_level_range_location,$C156,date_range_board,G$141),"0.0%")),"")</f>
        <v>1216</v>
      </c>
      <c r="H156" s="101">
        <f ca="1">IFERROR(IF(LEFT(Lookups!$N$5,6)="Number",SUMIFS(Comparison_Lookup_ED,site_level_range_location,$C156,date_range_board,H$141),TEXT(SUMIFS(Comparison_Lookup_ED,site_level_range_location,$C156,date_range_board,H$141)/SUMIFS(All_Attendances,site_level_range_location,$C156,date_range_board,H$141),"0.0%")),"")</f>
        <v>1130</v>
      </c>
      <c r="I156" s="101">
        <f ca="1">IFERROR(IF(LEFT(Lookups!$N$5,6)="Number",SUMIFS(Comparison_Lookup_ED,site_level_range_location,$C156,date_range_board,I$141),TEXT(SUMIFS(Comparison_Lookup_ED,site_level_range_location,$C156,date_range_board,I$141)/SUMIFS(All_Attendances,site_level_range_location,$C156,date_range_board,I$141),"0.0%")),"")</f>
        <v>1151</v>
      </c>
      <c r="J156" s="101">
        <f ca="1">IFERROR(IF(LEFT(Lookups!$N$5,6)="Number",SUMIFS(Comparison_Lookup_ED,site_level_range_location,$C156,date_range_board,J$141),TEXT(SUMIFS(Comparison_Lookup_ED,site_level_range_location,$C156,date_range_board,J$141)/SUMIFS(All_Attendances,site_level_range_location,$C156,date_range_board,J$141),"0.0%")),"")</f>
        <v>1049</v>
      </c>
      <c r="K156" s="101">
        <f ca="1">IFERROR(IF(LEFT(Lookups!$N$5,6)="Number",SUMIFS(Comparison_Lookup_ED,site_level_range_location,$C156,date_range_board,K$141),TEXT(SUMIFS(Comparison_Lookup_ED,site_level_range_location,$C156,date_range_board,K$141)/SUMIFS(All_Attendances,site_level_range_location,$C156,date_range_board,K$141),"0.0%")),"")</f>
        <v>962</v>
      </c>
      <c r="L156" s="101">
        <f ca="1">IFERROR(IF(LEFT(Lookups!$N$5,6)="Number",SUMIFS(Comparison_Lookup_ED,site_level_range_location,$C156,date_range_board,L$141),TEXT(SUMIFS(Comparison_Lookup_ED,site_level_range_location,$C156,date_range_board,L$141)/SUMIFS(All_Attendances,site_level_range_location,$C156,date_range_board,L$141),"0.0%")),"")</f>
        <v>981</v>
      </c>
      <c r="M156" s="101">
        <f ca="1">IFERROR(IF(LEFT(Lookups!$N$5,6)="Number",SUMIFS(Comparison_Lookup_ED,site_level_range_location,$C156,date_range_board,M$141),TEXT(SUMIFS(Comparison_Lookup_ED,site_level_range_location,$C156,date_range_board,M$141)/SUMIFS(All_Attendances,site_level_range_location,$C156,date_range_board,M$141),"0.0%")),"")</f>
        <v>973</v>
      </c>
      <c r="N156" s="101">
        <f ca="1">IFERROR(IF(LEFT(Lookups!$N$5,6)="Number",SUMIFS(Comparison_Lookup_ED,site_level_range_location,$C156,date_range_board,N$141),TEXT(SUMIFS(Comparison_Lookup_ED,site_level_range_location,$C156,date_range_board,N$141)/SUMIFS(All_Attendances,site_level_range_location,$C156,date_range_board,N$141),"0.0%")),"")</f>
        <v>900</v>
      </c>
      <c r="O156" s="101">
        <f ca="1">IFERROR(IF(LEFT(Lookups!$N$5,6)="Number",SUMIFS(Comparison_Lookup_ED,site_level_range_location,$C156,date_range_board,O$141),TEXT(SUMIFS(Comparison_Lookup_ED,site_level_range_location,$C156,date_range_board,O$141)/SUMIFS(All_Attendances,site_level_range_location,$C156,date_range_board,O$141),"0.0%")),"")</f>
        <v>1051</v>
      </c>
    </row>
    <row r="157" spans="2:15">
      <c r="B157" s="60" t="s">
        <v>129</v>
      </c>
      <c r="C157" s="108" t="s">
        <v>42</v>
      </c>
      <c r="D157" s="90">
        <f ca="1">IFERROR(IF(LEFT(Lookups!$N$5,6)="Number",SUMIFS(Comparison_Lookup_ED,site_level_range_location,$C157,date_range_board,D$141),TEXT(SUMIFS(Comparison_Lookup_ED,site_level_range_location,$C157,date_range_board,D$141)/SUMIFS(All_Attendances,site_level_range_location,$C157,date_range_board,D$141),"0.0%")),"")</f>
        <v>168</v>
      </c>
      <c r="E157" s="101">
        <f ca="1">IFERROR(IF(LEFT(Lookups!$N$5,6)="Number",SUMIFS(Comparison_Lookup_ED,site_level_range_location,$C157,date_range_board,E$141),TEXT(SUMIFS(Comparison_Lookup_ED,site_level_range_location,$C157,date_range_board,E$141)/SUMIFS(All_Attendances,site_level_range_location,$C157,date_range_board,E$141),"0.0%")),"")</f>
        <v>123</v>
      </c>
      <c r="F157" s="101">
        <f ca="1">IFERROR(IF(LEFT(Lookups!$N$5,6)="Number",SUMIFS(Comparison_Lookup_ED,site_level_range_location,$C157,date_range_board,F$141),TEXT(SUMIFS(Comparison_Lookup_ED,site_level_range_location,$C157,date_range_board,F$141)/SUMIFS(All_Attendances,site_level_range_location,$C157,date_range_board,F$141),"0.0%")),"")</f>
        <v>144</v>
      </c>
      <c r="G157" s="101">
        <f ca="1">IFERROR(IF(LEFT(Lookups!$N$5,6)="Number",SUMIFS(Comparison_Lookup_ED,site_level_range_location,$C157,date_range_board,G$141),TEXT(SUMIFS(Comparison_Lookup_ED,site_level_range_location,$C157,date_range_board,G$141)/SUMIFS(All_Attendances,site_level_range_location,$C157,date_range_board,G$141),"0.0%")),"")</f>
        <v>120</v>
      </c>
      <c r="H157" s="101">
        <f ca="1">IFERROR(IF(LEFT(Lookups!$N$5,6)="Number",SUMIFS(Comparison_Lookup_ED,site_level_range_location,$C157,date_range_board,H$141),TEXT(SUMIFS(Comparison_Lookup_ED,site_level_range_location,$C157,date_range_board,H$141)/SUMIFS(All_Attendances,site_level_range_location,$C157,date_range_board,H$141),"0.0%")),"")</f>
        <v>131</v>
      </c>
      <c r="I157" s="101">
        <f ca="1">IFERROR(IF(LEFT(Lookups!$N$5,6)="Number",SUMIFS(Comparison_Lookup_ED,site_level_range_location,$C157,date_range_board,I$141),TEXT(SUMIFS(Comparison_Lookup_ED,site_level_range_location,$C157,date_range_board,I$141)/SUMIFS(All_Attendances,site_level_range_location,$C157,date_range_board,I$141),"0.0%")),"")</f>
        <v>134</v>
      </c>
      <c r="J157" s="101">
        <f ca="1">IFERROR(IF(LEFT(Lookups!$N$5,6)="Number",SUMIFS(Comparison_Lookup_ED,site_level_range_location,$C157,date_range_board,J$141),TEXT(SUMIFS(Comparison_Lookup_ED,site_level_range_location,$C157,date_range_board,J$141)/SUMIFS(All_Attendances,site_level_range_location,$C157,date_range_board,J$141),"0.0%")),"")</f>
        <v>114</v>
      </c>
      <c r="K157" s="101">
        <f ca="1">IFERROR(IF(LEFT(Lookups!$N$5,6)="Number",SUMIFS(Comparison_Lookup_ED,site_level_range_location,$C157,date_range_board,K$141),TEXT(SUMIFS(Comparison_Lookup_ED,site_level_range_location,$C157,date_range_board,K$141)/SUMIFS(All_Attendances,site_level_range_location,$C157,date_range_board,K$141),"0.0%")),"")</f>
        <v>123</v>
      </c>
      <c r="L157" s="101">
        <f ca="1">IFERROR(IF(LEFT(Lookups!$N$5,6)="Number",SUMIFS(Comparison_Lookup_ED,site_level_range_location,$C157,date_range_board,L$141),TEXT(SUMIFS(Comparison_Lookup_ED,site_level_range_location,$C157,date_range_board,L$141)/SUMIFS(All_Attendances,site_level_range_location,$C157,date_range_board,L$141),"0.0%")),"")</f>
        <v>146</v>
      </c>
      <c r="M157" s="101">
        <f ca="1">IFERROR(IF(LEFT(Lookups!$N$5,6)="Number",SUMIFS(Comparison_Lookup_ED,site_level_range_location,$C157,date_range_board,M$141),TEXT(SUMIFS(Comparison_Lookup_ED,site_level_range_location,$C157,date_range_board,M$141)/SUMIFS(All_Attendances,site_level_range_location,$C157,date_range_board,M$141),"0.0%")),"")</f>
        <v>151</v>
      </c>
      <c r="N157" s="101">
        <f ca="1">IFERROR(IF(LEFT(Lookups!$N$5,6)="Number",SUMIFS(Comparison_Lookup_ED,site_level_range_location,$C157,date_range_board,N$141),TEXT(SUMIFS(Comparison_Lookup_ED,site_level_range_location,$C157,date_range_board,N$141)/SUMIFS(All_Attendances,site_level_range_location,$C157,date_range_board,N$141),"0.0%")),"")</f>
        <v>140</v>
      </c>
      <c r="O157" s="101">
        <f ca="1">IFERROR(IF(LEFT(Lookups!$N$5,6)="Number",SUMIFS(Comparison_Lookup_ED,site_level_range_location,$C157,date_range_board,O$141),TEXT(SUMIFS(Comparison_Lookup_ED,site_level_range_location,$C157,date_range_board,O$141)/SUMIFS(All_Attendances,site_level_range_location,$C157,date_range_board,O$141),"0.0%")),"")</f>
        <v>112</v>
      </c>
    </row>
    <row r="158" spans="2:15">
      <c r="B158" s="60" t="s">
        <v>129</v>
      </c>
      <c r="C158" s="60" t="s">
        <v>43</v>
      </c>
      <c r="D158" s="90">
        <f ca="1">IFERROR(IF(LEFT(Lookups!$N$5,6)="Number",SUMIFS(Comparison_Lookup_ED,site_level_range_location,$C158,date_range_board,D$141),TEXT(SUMIFS(Comparison_Lookup_ED,site_level_range_location,$C158,date_range_board,D$141)/SUMIFS(All_Attendances,site_level_range_location,$C158,date_range_board,D$141),"0.0%")),"")</f>
        <v>143</v>
      </c>
      <c r="E158" s="101">
        <f ca="1">IFERROR(IF(LEFT(Lookups!$N$5,6)="Number",SUMIFS(Comparison_Lookup_ED,site_level_range_location,$C158,date_range_board,E$141),TEXT(SUMIFS(Comparison_Lookup_ED,site_level_range_location,$C158,date_range_board,E$141)/SUMIFS(All_Attendances,site_level_range_location,$C158,date_range_board,E$141),"0.0%")),"")</f>
        <v>116</v>
      </c>
      <c r="F158" s="101">
        <f ca="1">IFERROR(IF(LEFT(Lookups!$N$5,6)="Number",SUMIFS(Comparison_Lookup_ED,site_level_range_location,$C158,date_range_board,F$141),TEXT(SUMIFS(Comparison_Lookup_ED,site_level_range_location,$C158,date_range_board,F$141)/SUMIFS(All_Attendances,site_level_range_location,$C158,date_range_board,F$141),"0.0%")),"")</f>
        <v>124</v>
      </c>
      <c r="G158" s="101">
        <f ca="1">IFERROR(IF(LEFT(Lookups!$N$5,6)="Number",SUMIFS(Comparison_Lookup_ED,site_level_range_location,$C158,date_range_board,G$141),TEXT(SUMIFS(Comparison_Lookup_ED,site_level_range_location,$C158,date_range_board,G$141)/SUMIFS(All_Attendances,site_level_range_location,$C158,date_range_board,G$141),"0.0%")),"")</f>
        <v>91</v>
      </c>
      <c r="H158" s="101">
        <f ca="1">IFERROR(IF(LEFT(Lookups!$N$5,6)="Number",SUMIFS(Comparison_Lookup_ED,site_level_range_location,$C158,date_range_board,H$141),TEXT(SUMIFS(Comparison_Lookup_ED,site_level_range_location,$C158,date_range_board,H$141)/SUMIFS(All_Attendances,site_level_range_location,$C158,date_range_board,H$141),"0.0%")),"")</f>
        <v>129</v>
      </c>
      <c r="I158" s="101">
        <f ca="1">IFERROR(IF(LEFT(Lookups!$N$5,6)="Number",SUMIFS(Comparison_Lookup_ED,site_level_range_location,$C158,date_range_board,I$141),TEXT(SUMIFS(Comparison_Lookup_ED,site_level_range_location,$C158,date_range_board,I$141)/SUMIFS(All_Attendances,site_level_range_location,$C158,date_range_board,I$141),"0.0%")),"")</f>
        <v>133</v>
      </c>
      <c r="J158" s="101">
        <f ca="1">IFERROR(IF(LEFT(Lookups!$N$5,6)="Number",SUMIFS(Comparison_Lookup_ED,site_level_range_location,$C158,date_range_board,J$141),TEXT(SUMIFS(Comparison_Lookup_ED,site_level_range_location,$C158,date_range_board,J$141)/SUMIFS(All_Attendances,site_level_range_location,$C158,date_range_board,J$141),"0.0%")),"")</f>
        <v>110</v>
      </c>
      <c r="K158" s="101">
        <f ca="1">IFERROR(IF(LEFT(Lookups!$N$5,6)="Number",SUMIFS(Comparison_Lookup_ED,site_level_range_location,$C158,date_range_board,K$141),TEXT(SUMIFS(Comparison_Lookup_ED,site_level_range_location,$C158,date_range_board,K$141)/SUMIFS(All_Attendances,site_level_range_location,$C158,date_range_board,K$141),"0.0%")),"")</f>
        <v>118</v>
      </c>
      <c r="L158" s="101">
        <f ca="1">IFERROR(IF(LEFT(Lookups!$N$5,6)="Number",SUMIFS(Comparison_Lookup_ED,site_level_range_location,$C158,date_range_board,L$141),TEXT(SUMIFS(Comparison_Lookup_ED,site_level_range_location,$C158,date_range_board,L$141)/SUMIFS(All_Attendances,site_level_range_location,$C158,date_range_board,L$141),"0.0%")),"")</f>
        <v>123</v>
      </c>
      <c r="M158" s="101">
        <f ca="1">IFERROR(IF(LEFT(Lookups!$N$5,6)="Number",SUMIFS(Comparison_Lookup_ED,site_level_range_location,$C158,date_range_board,M$141),TEXT(SUMIFS(Comparison_Lookup_ED,site_level_range_location,$C158,date_range_board,M$141)/SUMIFS(All_Attendances,site_level_range_location,$C158,date_range_board,M$141),"0.0%")),"")</f>
        <v>124</v>
      </c>
      <c r="N158" s="101">
        <f ca="1">IFERROR(IF(LEFT(Lookups!$N$5,6)="Number",SUMIFS(Comparison_Lookup_ED,site_level_range_location,$C158,date_range_board,N$141),TEXT(SUMIFS(Comparison_Lookup_ED,site_level_range_location,$C158,date_range_board,N$141)/SUMIFS(All_Attendances,site_level_range_location,$C158,date_range_board,N$141),"0.0%")),"")</f>
        <v>115</v>
      </c>
      <c r="O158" s="101">
        <f ca="1">IFERROR(IF(LEFT(Lookups!$N$5,6)="Number",SUMIFS(Comparison_Lookup_ED,site_level_range_location,$C158,date_range_board,O$141),TEXT(SUMIFS(Comparison_Lookup_ED,site_level_range_location,$C158,date_range_board,O$141)/SUMIFS(All_Attendances,site_level_range_location,$C158,date_range_board,O$141),"0.0%")),"")</f>
        <v>122</v>
      </c>
    </row>
    <row r="159" spans="2:15">
      <c r="B159" s="60" t="s">
        <v>129</v>
      </c>
      <c r="C159" s="60" t="s">
        <v>44</v>
      </c>
      <c r="D159" s="90">
        <f ca="1">IFERROR(IF(LEFT(Lookups!$N$5,6)="Number",SUMIFS(Comparison_Lookup_ED,site_level_range_location,$C159,date_range_board,D$141),TEXT(SUMIFS(Comparison_Lookup_ED,site_level_range_location,$C159,date_range_board,D$141)/SUMIFS(All_Attendances,site_level_range_location,$C159,date_range_board,D$141),"0.0%")),"")</f>
        <v>146</v>
      </c>
      <c r="E159" s="101">
        <f ca="1">IFERROR(IF(LEFT(Lookups!$N$5,6)="Number",SUMIFS(Comparison_Lookup_ED,site_level_range_location,$C159,date_range_board,E$141),TEXT(SUMIFS(Comparison_Lookup_ED,site_level_range_location,$C159,date_range_board,E$141)/SUMIFS(All_Attendances,site_level_range_location,$C159,date_range_board,E$141),"0.0%")),"")</f>
        <v>117</v>
      </c>
      <c r="F159" s="101">
        <f ca="1">IFERROR(IF(LEFT(Lookups!$N$5,6)="Number",SUMIFS(Comparison_Lookup_ED,site_level_range_location,$C159,date_range_board,F$141),TEXT(SUMIFS(Comparison_Lookup_ED,site_level_range_location,$C159,date_range_board,F$141)/SUMIFS(All_Attendances,site_level_range_location,$C159,date_range_board,F$141),"0.0%")),"")</f>
        <v>117</v>
      </c>
      <c r="G159" s="101">
        <f ca="1">IFERROR(IF(LEFT(Lookups!$N$5,6)="Number",SUMIFS(Comparison_Lookup_ED,site_level_range_location,$C159,date_range_board,G$141),TEXT(SUMIFS(Comparison_Lookup_ED,site_level_range_location,$C159,date_range_board,G$141)/SUMIFS(All_Attendances,site_level_range_location,$C159,date_range_board,G$141),"0.0%")),"")</f>
        <v>101</v>
      </c>
      <c r="H159" s="101">
        <f ca="1">IFERROR(IF(LEFT(Lookups!$N$5,6)="Number",SUMIFS(Comparison_Lookup_ED,site_level_range_location,$C159,date_range_board,H$141),TEXT(SUMIFS(Comparison_Lookup_ED,site_level_range_location,$C159,date_range_board,H$141)/SUMIFS(All_Attendances,site_level_range_location,$C159,date_range_board,H$141),"0.0%")),"")</f>
        <v>112</v>
      </c>
      <c r="I159" s="101">
        <f ca="1">IFERROR(IF(LEFT(Lookups!$N$5,6)="Number",SUMIFS(Comparison_Lookup_ED,site_level_range_location,$C159,date_range_board,I$141),TEXT(SUMIFS(Comparison_Lookup_ED,site_level_range_location,$C159,date_range_board,I$141)/SUMIFS(All_Attendances,site_level_range_location,$C159,date_range_board,I$141),"0.0%")),"")</f>
        <v>112</v>
      </c>
      <c r="J159" s="101">
        <f ca="1">IFERROR(IF(LEFT(Lookups!$N$5,6)="Number",SUMIFS(Comparison_Lookup_ED,site_level_range_location,$C159,date_range_board,J$141),TEXT(SUMIFS(Comparison_Lookup_ED,site_level_range_location,$C159,date_range_board,J$141)/SUMIFS(All_Attendances,site_level_range_location,$C159,date_range_board,J$141),"0.0%")),"")</f>
        <v>110</v>
      </c>
      <c r="K159" s="101">
        <f ca="1">IFERROR(IF(LEFT(Lookups!$N$5,6)="Number",SUMIFS(Comparison_Lookup_ED,site_level_range_location,$C159,date_range_board,K$141),TEXT(SUMIFS(Comparison_Lookup_ED,site_level_range_location,$C159,date_range_board,K$141)/SUMIFS(All_Attendances,site_level_range_location,$C159,date_range_board,K$141),"0.0%")),"")</f>
        <v>114</v>
      </c>
      <c r="L159" s="101">
        <f ca="1">IFERROR(IF(LEFT(Lookups!$N$5,6)="Number",SUMIFS(Comparison_Lookup_ED,site_level_range_location,$C159,date_range_board,L$141),TEXT(SUMIFS(Comparison_Lookup_ED,site_level_range_location,$C159,date_range_board,L$141)/SUMIFS(All_Attendances,site_level_range_location,$C159,date_range_board,L$141),"0.0%")),"")</f>
        <v>117</v>
      </c>
      <c r="M159" s="101">
        <f ca="1">IFERROR(IF(LEFT(Lookups!$N$5,6)="Number",SUMIFS(Comparison_Lookup_ED,site_level_range_location,$C159,date_range_board,M$141),TEXT(SUMIFS(Comparison_Lookup_ED,site_level_range_location,$C159,date_range_board,M$141)/SUMIFS(All_Attendances,site_level_range_location,$C159,date_range_board,M$141),"0.0%")),"")</f>
        <v>104</v>
      </c>
      <c r="N159" s="101">
        <f ca="1">IFERROR(IF(LEFT(Lookups!$N$5,6)="Number",SUMIFS(Comparison_Lookup_ED,site_level_range_location,$C159,date_range_board,N$141),TEXT(SUMIFS(Comparison_Lookup_ED,site_level_range_location,$C159,date_range_board,N$141)/SUMIFS(All_Attendances,site_level_range_location,$C159,date_range_board,N$141),"0.0%")),"")</f>
        <v>122</v>
      </c>
      <c r="O159" s="101">
        <f ca="1">IFERROR(IF(LEFT(Lookups!$N$5,6)="Number",SUMIFS(Comparison_Lookup_ED,site_level_range_location,$C159,date_range_board,O$141),TEXT(SUMIFS(Comparison_Lookup_ED,site_level_range_location,$C159,date_range_board,O$141)/SUMIFS(All_Attendances,site_level_range_location,$C159,date_range_board,O$141),"0.0%")),"")</f>
        <v>95</v>
      </c>
    </row>
    <row r="160" spans="2:15">
      <c r="B160" s="60" t="s">
        <v>129</v>
      </c>
      <c r="C160" s="60" t="s">
        <v>45</v>
      </c>
      <c r="D160" s="90">
        <f ca="1">IFERROR(IF(LEFT(Lookups!$N$5,6)="Number",SUMIFS(Comparison_Lookup_ED,site_level_range_location,$C160,date_range_board,D$141),TEXT(SUMIFS(Comparison_Lookup_ED,site_level_range_location,$C160,date_range_board,D$141)/SUMIFS(All_Attendances,site_level_range_location,$C160,date_range_board,D$141),"0.0%")),"")</f>
        <v>665</v>
      </c>
      <c r="E160" s="101">
        <f ca="1">IFERROR(IF(LEFT(Lookups!$N$5,6)="Number",SUMIFS(Comparison_Lookup_ED,site_level_range_location,$C160,date_range_board,E$141),TEXT(SUMIFS(Comparison_Lookup_ED,site_level_range_location,$C160,date_range_board,E$141)/SUMIFS(All_Attendances,site_level_range_location,$C160,date_range_board,E$141),"0.0%")),"")</f>
        <v>653</v>
      </c>
      <c r="F160" s="101">
        <f ca="1">IFERROR(IF(LEFT(Lookups!$N$5,6)="Number",SUMIFS(Comparison_Lookup_ED,site_level_range_location,$C160,date_range_board,F$141),TEXT(SUMIFS(Comparison_Lookup_ED,site_level_range_location,$C160,date_range_board,F$141)/SUMIFS(All_Attendances,site_level_range_location,$C160,date_range_board,F$141),"0.0%")),"")</f>
        <v>581</v>
      </c>
      <c r="G160" s="101">
        <f ca="1">IFERROR(IF(LEFT(Lookups!$N$5,6)="Number",SUMIFS(Comparison_Lookup_ED,site_level_range_location,$C160,date_range_board,G$141),TEXT(SUMIFS(Comparison_Lookup_ED,site_level_range_location,$C160,date_range_board,G$141)/SUMIFS(All_Attendances,site_level_range_location,$C160,date_range_board,G$141),"0.0%")),"")</f>
        <v>586</v>
      </c>
      <c r="H160" s="101">
        <f ca="1">IFERROR(IF(LEFT(Lookups!$N$5,6)="Number",SUMIFS(Comparison_Lookup_ED,site_level_range_location,$C160,date_range_board,H$141),TEXT(SUMIFS(Comparison_Lookup_ED,site_level_range_location,$C160,date_range_board,H$141)/SUMIFS(All_Attendances,site_level_range_location,$C160,date_range_board,H$141),"0.0%")),"")</f>
        <v>615</v>
      </c>
      <c r="I160" s="101">
        <f ca="1">IFERROR(IF(LEFT(Lookups!$N$5,6)="Number",SUMIFS(Comparison_Lookup_ED,site_level_range_location,$C160,date_range_board,I$141),TEXT(SUMIFS(Comparison_Lookup_ED,site_level_range_location,$C160,date_range_board,I$141)/SUMIFS(All_Attendances,site_level_range_location,$C160,date_range_board,I$141),"0.0%")),"")</f>
        <v>645</v>
      </c>
      <c r="J160" s="101">
        <f ca="1">IFERROR(IF(LEFT(Lookups!$N$5,6)="Number",SUMIFS(Comparison_Lookup_ED,site_level_range_location,$C160,date_range_board,J$141),TEXT(SUMIFS(Comparison_Lookup_ED,site_level_range_location,$C160,date_range_board,J$141)/SUMIFS(All_Attendances,site_level_range_location,$C160,date_range_board,J$141),"0.0%")),"")</f>
        <v>583</v>
      </c>
      <c r="K160" s="101">
        <f ca="1">IFERROR(IF(LEFT(Lookups!$N$5,6)="Number",SUMIFS(Comparison_Lookup_ED,site_level_range_location,$C160,date_range_board,K$141),TEXT(SUMIFS(Comparison_Lookup_ED,site_level_range_location,$C160,date_range_board,K$141)/SUMIFS(All_Attendances,site_level_range_location,$C160,date_range_board,K$141),"0.0%")),"")</f>
        <v>534</v>
      </c>
      <c r="L160" s="101">
        <f ca="1">IFERROR(IF(LEFT(Lookups!$N$5,6)="Number",SUMIFS(Comparison_Lookup_ED,site_level_range_location,$C160,date_range_board,L$141),TEXT(SUMIFS(Comparison_Lookup_ED,site_level_range_location,$C160,date_range_board,L$141)/SUMIFS(All_Attendances,site_level_range_location,$C160,date_range_board,L$141),"0.0%")),"")</f>
        <v>640</v>
      </c>
      <c r="M160" s="101">
        <f ca="1">IFERROR(IF(LEFT(Lookups!$N$5,6)="Number",SUMIFS(Comparison_Lookup_ED,site_level_range_location,$C160,date_range_board,M$141),TEXT(SUMIFS(Comparison_Lookup_ED,site_level_range_location,$C160,date_range_board,M$141)/SUMIFS(All_Attendances,site_level_range_location,$C160,date_range_board,M$141),"0.0%")),"")</f>
        <v>593</v>
      </c>
      <c r="N160" s="101">
        <f ca="1">IFERROR(IF(LEFT(Lookups!$N$5,6)="Number",SUMIFS(Comparison_Lookup_ED,site_level_range_location,$C160,date_range_board,N$141),TEXT(SUMIFS(Comparison_Lookup_ED,site_level_range_location,$C160,date_range_board,N$141)/SUMIFS(All_Attendances,site_level_range_location,$C160,date_range_board,N$141),"0.0%")),"")</f>
        <v>578</v>
      </c>
      <c r="O160" s="101">
        <f ca="1">IFERROR(IF(LEFT(Lookups!$N$5,6)="Number",SUMIFS(Comparison_Lookup_ED,site_level_range_location,$C160,date_range_board,O$141),TEXT(SUMIFS(Comparison_Lookup_ED,site_level_range_location,$C160,date_range_board,O$141)/SUMIFS(All_Attendances,site_level_range_location,$C160,date_range_board,O$141),"0.0%")),"")</f>
        <v>638</v>
      </c>
    </row>
    <row r="161" spans="2:15">
      <c r="B161" s="60" t="s">
        <v>73</v>
      </c>
      <c r="C161" s="60" t="s">
        <v>46</v>
      </c>
      <c r="D161" s="90">
        <f ca="1">IFERROR(IF(LEFT(Lookups!$N$5,6)="Number",SUMIFS(Comparison_Lookup_ED,site_level_range_location,$C161,date_range_board,D$141),TEXT(SUMIFS(Comparison_Lookup_ED,site_level_range_location,$C161,date_range_board,D$141)/SUMIFS(All_Attendances,site_level_range_location,$C161,date_range_board,D$141),"0.0%")),"")</f>
        <v>1081</v>
      </c>
      <c r="E161" s="101">
        <f ca="1">IFERROR(IF(LEFT(Lookups!$N$5,6)="Number",SUMIFS(Comparison_Lookup_ED,site_level_range_location,$C161,date_range_board,E$141),TEXT(SUMIFS(Comparison_Lookup_ED,site_level_range_location,$C161,date_range_board,E$141)/SUMIFS(All_Attendances,site_level_range_location,$C161,date_range_board,E$141),"0.0%")),"")</f>
        <v>1099</v>
      </c>
      <c r="F161" s="101">
        <f ca="1">IFERROR(IF(LEFT(Lookups!$N$5,6)="Number",SUMIFS(Comparison_Lookup_ED,site_level_range_location,$C161,date_range_board,F$141),TEXT(SUMIFS(Comparison_Lookup_ED,site_level_range_location,$C161,date_range_board,F$141)/SUMIFS(All_Attendances,site_level_range_location,$C161,date_range_board,F$141),"0.0%")),"")</f>
        <v>1094</v>
      </c>
      <c r="G161" s="101">
        <f ca="1">IFERROR(IF(LEFT(Lookups!$N$5,6)="Number",SUMIFS(Comparison_Lookup_ED,site_level_range_location,$C161,date_range_board,G$141),TEXT(SUMIFS(Comparison_Lookup_ED,site_level_range_location,$C161,date_range_board,G$141)/SUMIFS(All_Attendances,site_level_range_location,$C161,date_range_board,G$141),"0.0%")),"")</f>
        <v>1173</v>
      </c>
      <c r="H161" s="101">
        <f ca="1">IFERROR(IF(LEFT(Lookups!$N$5,6)="Number",SUMIFS(Comparison_Lookup_ED,site_level_range_location,$C161,date_range_board,H$141),TEXT(SUMIFS(Comparison_Lookup_ED,site_level_range_location,$C161,date_range_board,H$141)/SUMIFS(All_Attendances,site_level_range_location,$C161,date_range_board,H$141),"0.0%")),"")</f>
        <v>1116</v>
      </c>
      <c r="I161" s="101">
        <f ca="1">IFERROR(IF(LEFT(Lookups!$N$5,6)="Number",SUMIFS(Comparison_Lookup_ED,site_level_range_location,$C161,date_range_board,I$141),TEXT(SUMIFS(Comparison_Lookup_ED,site_level_range_location,$C161,date_range_board,I$141)/SUMIFS(All_Attendances,site_level_range_location,$C161,date_range_board,I$141),"0.0%")),"")</f>
        <v>1081</v>
      </c>
      <c r="J161" s="101">
        <f ca="1">IFERROR(IF(LEFT(Lookups!$N$5,6)="Number",SUMIFS(Comparison_Lookup_ED,site_level_range_location,$C161,date_range_board,J$141),TEXT(SUMIFS(Comparison_Lookup_ED,site_level_range_location,$C161,date_range_board,J$141)/SUMIFS(All_Attendances,site_level_range_location,$C161,date_range_board,J$141),"0.0%")),"")</f>
        <v>1154</v>
      </c>
      <c r="K161" s="101">
        <f ca="1">IFERROR(IF(LEFT(Lookups!$N$5,6)="Number",SUMIFS(Comparison_Lookup_ED,site_level_range_location,$C161,date_range_board,K$141),TEXT(SUMIFS(Comparison_Lookup_ED,site_level_range_location,$C161,date_range_board,K$141)/SUMIFS(All_Attendances,site_level_range_location,$C161,date_range_board,K$141),"0.0%")),"")</f>
        <v>995</v>
      </c>
      <c r="L161" s="101">
        <f ca="1">IFERROR(IF(LEFT(Lookups!$N$5,6)="Number",SUMIFS(Comparison_Lookup_ED,site_level_range_location,$C161,date_range_board,L$141),TEXT(SUMIFS(Comparison_Lookup_ED,site_level_range_location,$C161,date_range_board,L$141)/SUMIFS(All_Attendances,site_level_range_location,$C161,date_range_board,L$141),"0.0%")),"")</f>
        <v>1086</v>
      </c>
      <c r="M161" s="101">
        <f ca="1">IFERROR(IF(LEFT(Lookups!$N$5,6)="Number",SUMIFS(Comparison_Lookup_ED,site_level_range_location,$C161,date_range_board,M$141),TEXT(SUMIFS(Comparison_Lookup_ED,site_level_range_location,$C161,date_range_board,M$141)/SUMIFS(All_Attendances,site_level_range_location,$C161,date_range_board,M$141),"0.0%")),"")</f>
        <v>1182</v>
      </c>
      <c r="N161" s="101">
        <f ca="1">IFERROR(IF(LEFT(Lookups!$N$5,6)="Number",SUMIFS(Comparison_Lookup_ED,site_level_range_location,$C161,date_range_board,N$141),TEXT(SUMIFS(Comparison_Lookup_ED,site_level_range_location,$C161,date_range_board,N$141)/SUMIFS(All_Attendances,site_level_range_location,$C161,date_range_board,N$141),"0.0%")),"")</f>
        <v>1079</v>
      </c>
      <c r="O161" s="101">
        <f ca="1">IFERROR(IF(LEFT(Lookups!$N$5,6)="Number",SUMIFS(Comparison_Lookup_ED,site_level_range_location,$C161,date_range_board,O$141),TEXT(SUMIFS(Comparison_Lookup_ED,site_level_range_location,$C161,date_range_board,O$141)/SUMIFS(All_Attendances,site_level_range_location,$C161,date_range_board,O$141),"0.0%")),"")</f>
        <v>1143</v>
      </c>
    </row>
    <row r="162" spans="2:15">
      <c r="B162" s="60" t="s">
        <v>73</v>
      </c>
      <c r="C162" s="60" t="s">
        <v>76</v>
      </c>
      <c r="D162" s="90">
        <f ca="1">IFERROR(IF(LEFT(Lookups!$N$5,6)="Number",SUMIFS(Comparison_Lookup_ED,site_level_range_location,$C162,date_range_board,D$141),TEXT(SUMIFS(Comparison_Lookup_ED,site_level_range_location,$C162,date_range_board,D$141)/SUMIFS(All_Attendances,site_level_range_location,$C162,date_range_board,D$141),"0.0%")),"")</f>
        <v>1304</v>
      </c>
      <c r="E162" s="101">
        <f ca="1">IFERROR(IF(LEFT(Lookups!$N$5,6)="Number",SUMIFS(Comparison_Lookup_ED,site_level_range_location,$C162,date_range_board,E$141),TEXT(SUMIFS(Comparison_Lookup_ED,site_level_range_location,$C162,date_range_board,E$141)/SUMIFS(All_Attendances,site_level_range_location,$C162,date_range_board,E$141),"0.0%")),"")</f>
        <v>1248</v>
      </c>
      <c r="F162" s="101">
        <f ca="1">IFERROR(IF(LEFT(Lookups!$N$5,6)="Number",SUMIFS(Comparison_Lookup_ED,site_level_range_location,$C162,date_range_board,F$141),TEXT(SUMIFS(Comparison_Lookup_ED,site_level_range_location,$C162,date_range_board,F$141)/SUMIFS(All_Attendances,site_level_range_location,$C162,date_range_board,F$141),"0.0%")),"")</f>
        <v>1196</v>
      </c>
      <c r="G162" s="101">
        <f ca="1">IFERROR(IF(LEFT(Lookups!$N$5,6)="Number",SUMIFS(Comparison_Lookup_ED,site_level_range_location,$C162,date_range_board,G$141),TEXT(SUMIFS(Comparison_Lookup_ED,site_level_range_location,$C162,date_range_board,G$141)/SUMIFS(All_Attendances,site_level_range_location,$C162,date_range_board,G$141),"0.0%")),"")</f>
        <v>1184</v>
      </c>
      <c r="H162" s="101">
        <f ca="1">IFERROR(IF(LEFT(Lookups!$N$5,6)="Number",SUMIFS(Comparison_Lookup_ED,site_level_range_location,$C162,date_range_board,H$141),TEXT(SUMIFS(Comparison_Lookup_ED,site_level_range_location,$C162,date_range_board,H$141)/SUMIFS(All_Attendances,site_level_range_location,$C162,date_range_board,H$141),"0.0%")),"")</f>
        <v>1199</v>
      </c>
      <c r="I162" s="101">
        <f ca="1">IFERROR(IF(LEFT(Lookups!$N$5,6)="Number",SUMIFS(Comparison_Lookup_ED,site_level_range_location,$C162,date_range_board,I$141),TEXT(SUMIFS(Comparison_Lookup_ED,site_level_range_location,$C162,date_range_board,I$141)/SUMIFS(All_Attendances,site_level_range_location,$C162,date_range_board,I$141),"0.0%")),"")</f>
        <v>1247</v>
      </c>
      <c r="J162" s="101">
        <f ca="1">IFERROR(IF(LEFT(Lookups!$N$5,6)="Number",SUMIFS(Comparison_Lookup_ED,site_level_range_location,$C162,date_range_board,J$141),TEXT(SUMIFS(Comparison_Lookup_ED,site_level_range_location,$C162,date_range_board,J$141)/SUMIFS(All_Attendances,site_level_range_location,$C162,date_range_board,J$141),"0.0%")),"")</f>
        <v>1246</v>
      </c>
      <c r="K162" s="101">
        <f ca="1">IFERROR(IF(LEFT(Lookups!$N$5,6)="Number",SUMIFS(Comparison_Lookup_ED,site_level_range_location,$C162,date_range_board,K$141),TEXT(SUMIFS(Comparison_Lookup_ED,site_level_range_location,$C162,date_range_board,K$141)/SUMIFS(All_Attendances,site_level_range_location,$C162,date_range_board,K$141),"0.0%")),"")</f>
        <v>1115</v>
      </c>
      <c r="L162" s="101">
        <f ca="1">IFERROR(IF(LEFT(Lookups!$N$5,6)="Number",SUMIFS(Comparison_Lookup_ED,site_level_range_location,$C162,date_range_board,L$141),TEXT(SUMIFS(Comparison_Lookup_ED,site_level_range_location,$C162,date_range_board,L$141)/SUMIFS(All_Attendances,site_level_range_location,$C162,date_range_board,L$141),"0.0%")),"")</f>
        <v>1203</v>
      </c>
      <c r="M162" s="101">
        <f ca="1">IFERROR(IF(LEFT(Lookups!$N$5,6)="Number",SUMIFS(Comparison_Lookup_ED,site_level_range_location,$C162,date_range_board,M$141),TEXT(SUMIFS(Comparison_Lookup_ED,site_level_range_location,$C162,date_range_board,M$141)/SUMIFS(All_Attendances,site_level_range_location,$C162,date_range_board,M$141),"0.0%")),"")</f>
        <v>1230</v>
      </c>
      <c r="N162" s="101">
        <f ca="1">IFERROR(IF(LEFT(Lookups!$N$5,6)="Number",SUMIFS(Comparison_Lookup_ED,site_level_range_location,$C162,date_range_board,N$141),TEXT(SUMIFS(Comparison_Lookup_ED,site_level_range_location,$C162,date_range_board,N$141)/SUMIFS(All_Attendances,site_level_range_location,$C162,date_range_board,N$141),"0.0%")),"")</f>
        <v>1209</v>
      </c>
      <c r="O162" s="101">
        <f ca="1">IFERROR(IF(LEFT(Lookups!$N$5,6)="Number",SUMIFS(Comparison_Lookup_ED,site_level_range_location,$C162,date_range_board,O$141),TEXT(SUMIFS(Comparison_Lookup_ED,site_level_range_location,$C162,date_range_board,O$141)/SUMIFS(All_Attendances,site_level_range_location,$C162,date_range_board,O$141),"0.0%")),"")</f>
        <v>1254</v>
      </c>
    </row>
    <row r="163" spans="2:15">
      <c r="B163" s="60" t="s">
        <v>73</v>
      </c>
      <c r="C163" s="60" t="s">
        <v>47</v>
      </c>
      <c r="D163" s="90">
        <f ca="1">IFERROR(IF(LEFT(Lookups!$N$5,6)="Number",SUMIFS(Comparison_Lookup_ED,site_level_range_location,$C163,date_range_board,D$141),TEXT(SUMIFS(Comparison_Lookup_ED,site_level_range_location,$C163,date_range_board,D$141)/SUMIFS(All_Attendances,site_level_range_location,$C163,date_range_board,D$141),"0.0%")),"")</f>
        <v>1205</v>
      </c>
      <c r="E163" s="101">
        <f ca="1">IFERROR(IF(LEFT(Lookups!$N$5,6)="Number",SUMIFS(Comparison_Lookup_ED,site_level_range_location,$C163,date_range_board,E$141),TEXT(SUMIFS(Comparison_Lookup_ED,site_level_range_location,$C163,date_range_board,E$141)/SUMIFS(All_Attendances,site_level_range_location,$C163,date_range_board,E$141),"0.0%")),"")</f>
        <v>1139</v>
      </c>
      <c r="F163" s="101">
        <f ca="1">IFERROR(IF(LEFT(Lookups!$N$5,6)="Number",SUMIFS(Comparison_Lookup_ED,site_level_range_location,$C163,date_range_board,F$141),TEXT(SUMIFS(Comparison_Lookup_ED,site_level_range_location,$C163,date_range_board,F$141)/SUMIFS(All_Attendances,site_level_range_location,$C163,date_range_board,F$141),"0.0%")),"")</f>
        <v>1070</v>
      </c>
      <c r="G163" s="101">
        <f ca="1">IFERROR(IF(LEFT(Lookups!$N$5,6)="Number",SUMIFS(Comparison_Lookup_ED,site_level_range_location,$C163,date_range_board,G$141),TEXT(SUMIFS(Comparison_Lookup_ED,site_level_range_location,$C163,date_range_board,G$141)/SUMIFS(All_Attendances,site_level_range_location,$C163,date_range_board,G$141),"0.0%")),"")</f>
        <v>1209</v>
      </c>
      <c r="H163" s="101">
        <f ca="1">IFERROR(IF(LEFT(Lookups!$N$5,6)="Number",SUMIFS(Comparison_Lookup_ED,site_level_range_location,$C163,date_range_board,H$141),TEXT(SUMIFS(Comparison_Lookup_ED,site_level_range_location,$C163,date_range_board,H$141)/SUMIFS(All_Attendances,site_level_range_location,$C163,date_range_board,H$141),"0.0%")),"")</f>
        <v>1147</v>
      </c>
      <c r="I163" s="101">
        <f ca="1">IFERROR(IF(LEFT(Lookups!$N$5,6)="Number",SUMIFS(Comparison_Lookup_ED,site_level_range_location,$C163,date_range_board,I$141),TEXT(SUMIFS(Comparison_Lookup_ED,site_level_range_location,$C163,date_range_board,I$141)/SUMIFS(All_Attendances,site_level_range_location,$C163,date_range_board,I$141),"0.0%")),"")</f>
        <v>1117</v>
      </c>
      <c r="J163" s="101">
        <f ca="1">IFERROR(IF(LEFT(Lookups!$N$5,6)="Number",SUMIFS(Comparison_Lookup_ED,site_level_range_location,$C163,date_range_board,J$141),TEXT(SUMIFS(Comparison_Lookup_ED,site_level_range_location,$C163,date_range_board,J$141)/SUMIFS(All_Attendances,site_level_range_location,$C163,date_range_board,J$141),"0.0%")),"")</f>
        <v>1118</v>
      </c>
      <c r="K163" s="101">
        <f ca="1">IFERROR(IF(LEFT(Lookups!$N$5,6)="Number",SUMIFS(Comparison_Lookup_ED,site_level_range_location,$C163,date_range_board,K$141),TEXT(SUMIFS(Comparison_Lookup_ED,site_level_range_location,$C163,date_range_board,K$141)/SUMIFS(All_Attendances,site_level_range_location,$C163,date_range_board,K$141),"0.0%")),"")</f>
        <v>1020</v>
      </c>
      <c r="L163" s="101">
        <f ca="1">IFERROR(IF(LEFT(Lookups!$N$5,6)="Number",SUMIFS(Comparison_Lookup_ED,site_level_range_location,$C163,date_range_board,L$141),TEXT(SUMIFS(Comparison_Lookup_ED,site_level_range_location,$C163,date_range_board,L$141)/SUMIFS(All_Attendances,site_level_range_location,$C163,date_range_board,L$141),"0.0%")),"")</f>
        <v>1214</v>
      </c>
      <c r="M163" s="101">
        <f ca="1">IFERROR(IF(LEFT(Lookups!$N$5,6)="Number",SUMIFS(Comparison_Lookup_ED,site_level_range_location,$C163,date_range_board,M$141),TEXT(SUMIFS(Comparison_Lookup_ED,site_level_range_location,$C163,date_range_board,M$141)/SUMIFS(All_Attendances,site_level_range_location,$C163,date_range_board,M$141),"0.0%")),"")</f>
        <v>1270</v>
      </c>
      <c r="N163" s="101">
        <f ca="1">IFERROR(IF(LEFT(Lookups!$N$5,6)="Number",SUMIFS(Comparison_Lookup_ED,site_level_range_location,$C163,date_range_board,N$141),TEXT(SUMIFS(Comparison_Lookup_ED,site_level_range_location,$C163,date_range_board,N$141)/SUMIFS(All_Attendances,site_level_range_location,$C163,date_range_board,N$141),"0.0%")),"")</f>
        <v>1126</v>
      </c>
      <c r="O163" s="101">
        <f ca="1">IFERROR(IF(LEFT(Lookups!$N$5,6)="Number",SUMIFS(Comparison_Lookup_ED,site_level_range_location,$C163,date_range_board,O$141),TEXT(SUMIFS(Comparison_Lookup_ED,site_level_range_location,$C163,date_range_board,O$141)/SUMIFS(All_Attendances,site_level_range_location,$C163,date_range_board,O$141),"0.0%")),"")</f>
        <v>1177</v>
      </c>
    </row>
    <row r="164" spans="2:15">
      <c r="B164" s="60" t="s">
        <v>123</v>
      </c>
      <c r="C164" s="60" t="s">
        <v>77</v>
      </c>
      <c r="D164" s="90">
        <f ca="1">IFERROR(IF(LEFT(Lookups!$N$5,6)="Number",SUMIFS(Comparison_Lookup_ED,site_level_range_location,$C164,date_range_board,D$141),TEXT(SUMIFS(Comparison_Lookup_ED,site_level_range_location,$C164,date_range_board,D$141)/SUMIFS(All_Attendances,site_level_range_location,$C164,date_range_board,D$141),"0.0%")),"")</f>
        <v>941</v>
      </c>
      <c r="E164" s="101">
        <f ca="1">IFERROR(IF(LEFT(Lookups!$N$5,6)="Number",SUMIFS(Comparison_Lookup_ED,site_level_range_location,$C164,date_range_board,E$141),TEXT(SUMIFS(Comparison_Lookup_ED,site_level_range_location,$C164,date_range_board,E$141)/SUMIFS(All_Attendances,site_level_range_location,$C164,date_range_board,E$141),"0.0%")),"")</f>
        <v>1002</v>
      </c>
      <c r="F164" s="101">
        <f ca="1">IFERROR(IF(LEFT(Lookups!$N$5,6)="Number",SUMIFS(Comparison_Lookup_ED,site_level_range_location,$C164,date_range_board,F$141),TEXT(SUMIFS(Comparison_Lookup_ED,site_level_range_location,$C164,date_range_board,F$141)/SUMIFS(All_Attendances,site_level_range_location,$C164,date_range_board,F$141),"0.0%")),"")</f>
        <v>1035</v>
      </c>
      <c r="G164" s="101">
        <f ca="1">IFERROR(IF(LEFT(Lookups!$N$5,6)="Number",SUMIFS(Comparison_Lookup_ED,site_level_range_location,$C164,date_range_board,G$141),TEXT(SUMIFS(Comparison_Lookup_ED,site_level_range_location,$C164,date_range_board,G$141)/SUMIFS(All_Attendances,site_level_range_location,$C164,date_range_board,G$141),"0.0%")),"")</f>
        <v>973</v>
      </c>
      <c r="H164" s="101">
        <f ca="1">IFERROR(IF(LEFT(Lookups!$N$5,6)="Number",SUMIFS(Comparison_Lookup_ED,site_level_range_location,$C164,date_range_board,H$141),TEXT(SUMIFS(Comparison_Lookup_ED,site_level_range_location,$C164,date_range_board,H$141)/SUMIFS(All_Attendances,site_level_range_location,$C164,date_range_board,H$141),"0.0%")),"")</f>
        <v>905</v>
      </c>
      <c r="I164" s="101">
        <f ca="1">IFERROR(IF(LEFT(Lookups!$N$5,6)="Number",SUMIFS(Comparison_Lookup_ED,site_level_range_location,$C164,date_range_board,I$141),TEXT(SUMIFS(Comparison_Lookup_ED,site_level_range_location,$C164,date_range_board,I$141)/SUMIFS(All_Attendances,site_level_range_location,$C164,date_range_board,I$141),"0.0%")),"")</f>
        <v>903</v>
      </c>
      <c r="J164" s="101">
        <f ca="1">IFERROR(IF(LEFT(Lookups!$N$5,6)="Number",SUMIFS(Comparison_Lookup_ED,site_level_range_location,$C164,date_range_board,J$141),TEXT(SUMIFS(Comparison_Lookup_ED,site_level_range_location,$C164,date_range_board,J$141)/SUMIFS(All_Attendances,site_level_range_location,$C164,date_range_board,J$141),"0.0%")),"")</f>
        <v>899</v>
      </c>
      <c r="K164" s="101">
        <f ca="1">IFERROR(IF(LEFT(Lookups!$N$5,6)="Number",SUMIFS(Comparison_Lookup_ED,site_level_range_location,$C164,date_range_board,K$141),TEXT(SUMIFS(Comparison_Lookup_ED,site_level_range_location,$C164,date_range_board,K$141)/SUMIFS(All_Attendances,site_level_range_location,$C164,date_range_board,K$141),"0.0%")),"")</f>
        <v>776</v>
      </c>
      <c r="L164" s="101">
        <f ca="1">IFERROR(IF(LEFT(Lookups!$N$5,6)="Number",SUMIFS(Comparison_Lookup_ED,site_level_range_location,$C164,date_range_board,L$141),TEXT(SUMIFS(Comparison_Lookup_ED,site_level_range_location,$C164,date_range_board,L$141)/SUMIFS(All_Attendances,site_level_range_location,$C164,date_range_board,L$141),"0.0%")),"")</f>
        <v>719</v>
      </c>
      <c r="M164" s="101">
        <f ca="1">IFERROR(IF(LEFT(Lookups!$N$5,6)="Number",SUMIFS(Comparison_Lookup_ED,site_level_range_location,$C164,date_range_board,M$141),TEXT(SUMIFS(Comparison_Lookup_ED,site_level_range_location,$C164,date_range_board,M$141)/SUMIFS(All_Attendances,site_level_range_location,$C164,date_range_board,M$141),"0.0%")),"")</f>
        <v>743</v>
      </c>
      <c r="N164" s="101">
        <f ca="1">IFERROR(IF(LEFT(Lookups!$N$5,6)="Number",SUMIFS(Comparison_Lookup_ED,site_level_range_location,$C164,date_range_board,N$141),TEXT(SUMIFS(Comparison_Lookup_ED,site_level_range_location,$C164,date_range_board,N$141)/SUMIFS(All_Attendances,site_level_range_location,$C164,date_range_board,N$141),"0.0%")),"")</f>
        <v>801</v>
      </c>
      <c r="O164" s="101">
        <f ca="1">IFERROR(IF(LEFT(Lookups!$N$5,6)="Number",SUMIFS(Comparison_Lookup_ED,site_level_range_location,$C164,date_range_board,O$141),TEXT(SUMIFS(Comparison_Lookup_ED,site_level_range_location,$C164,date_range_board,O$141)/SUMIFS(All_Attendances,site_level_range_location,$C164,date_range_board,O$141),"0.0%")),"")</f>
        <v>940</v>
      </c>
    </row>
    <row r="165" spans="2:15">
      <c r="B165" s="60" t="s">
        <v>123</v>
      </c>
      <c r="C165" s="60" t="s">
        <v>48</v>
      </c>
      <c r="D165" s="90">
        <f ca="1">IFERROR(IF(LEFT(Lookups!$N$5,6)="Number",SUMIFS(Comparison_Lookup_ED,site_level_range_location,$C165,date_range_board,D$141),TEXT(SUMIFS(Comparison_Lookup_ED,site_level_range_location,$C165,date_range_board,D$141)/SUMIFS(All_Attendances,site_level_range_location,$C165,date_range_board,D$141),"0.0%")),"")</f>
        <v>2316</v>
      </c>
      <c r="E165" s="101">
        <f ca="1">IFERROR(IF(LEFT(Lookups!$N$5,6)="Number",SUMIFS(Comparison_Lookup_ED,site_level_range_location,$C165,date_range_board,E$141),TEXT(SUMIFS(Comparison_Lookup_ED,site_level_range_location,$C165,date_range_board,E$141)/SUMIFS(All_Attendances,site_level_range_location,$C165,date_range_board,E$141),"0.0%")),"")</f>
        <v>2166</v>
      </c>
      <c r="F165" s="101">
        <f ca="1">IFERROR(IF(LEFT(Lookups!$N$5,6)="Number",SUMIFS(Comparison_Lookup_ED,site_level_range_location,$C165,date_range_board,F$141),TEXT(SUMIFS(Comparison_Lookup_ED,site_level_range_location,$C165,date_range_board,F$141)/SUMIFS(All_Attendances,site_level_range_location,$C165,date_range_board,F$141),"0.0%")),"")</f>
        <v>2151</v>
      </c>
      <c r="G165" s="101">
        <f ca="1">IFERROR(IF(LEFT(Lookups!$N$5,6)="Number",SUMIFS(Comparison_Lookup_ED,site_level_range_location,$C165,date_range_board,G$141),TEXT(SUMIFS(Comparison_Lookup_ED,site_level_range_location,$C165,date_range_board,G$141)/SUMIFS(All_Attendances,site_level_range_location,$C165,date_range_board,G$141),"0.0%")),"")</f>
        <v>2282</v>
      </c>
      <c r="H165" s="101">
        <f ca="1">IFERROR(IF(LEFT(Lookups!$N$5,6)="Number",SUMIFS(Comparison_Lookup_ED,site_level_range_location,$C165,date_range_board,H$141),TEXT(SUMIFS(Comparison_Lookup_ED,site_level_range_location,$C165,date_range_board,H$141)/SUMIFS(All_Attendances,site_level_range_location,$C165,date_range_board,H$141),"0.0%")),"")</f>
        <v>2147</v>
      </c>
      <c r="I165" s="101">
        <f ca="1">IFERROR(IF(LEFT(Lookups!$N$5,6)="Number",SUMIFS(Comparison_Lookup_ED,site_level_range_location,$C165,date_range_board,I$141),TEXT(SUMIFS(Comparison_Lookup_ED,site_level_range_location,$C165,date_range_board,I$141)/SUMIFS(All_Attendances,site_level_range_location,$C165,date_range_board,I$141),"0.0%")),"")</f>
        <v>2159</v>
      </c>
      <c r="J165" s="101">
        <f ca="1">IFERROR(IF(LEFT(Lookups!$N$5,6)="Number",SUMIFS(Comparison_Lookup_ED,site_level_range_location,$C165,date_range_board,J$141),TEXT(SUMIFS(Comparison_Lookup_ED,site_level_range_location,$C165,date_range_board,J$141)/SUMIFS(All_Attendances,site_level_range_location,$C165,date_range_board,J$141),"0.0%")),"")</f>
        <v>2233</v>
      </c>
      <c r="K165" s="101">
        <f ca="1">IFERROR(IF(LEFT(Lookups!$N$5,6)="Number",SUMIFS(Comparison_Lookup_ED,site_level_range_location,$C165,date_range_board,K$141),TEXT(SUMIFS(Comparison_Lookup_ED,site_level_range_location,$C165,date_range_board,K$141)/SUMIFS(All_Attendances,site_level_range_location,$C165,date_range_board,K$141),"0.0%")),"")</f>
        <v>1896</v>
      </c>
      <c r="L165" s="101">
        <f ca="1">IFERROR(IF(LEFT(Lookups!$N$5,6)="Number",SUMIFS(Comparison_Lookup_ED,site_level_range_location,$C165,date_range_board,L$141),TEXT(SUMIFS(Comparison_Lookup_ED,site_level_range_location,$C165,date_range_board,L$141)/SUMIFS(All_Attendances,site_level_range_location,$C165,date_range_board,L$141),"0.0%")),"")</f>
        <v>2289</v>
      </c>
      <c r="M165" s="101">
        <f ca="1">IFERROR(IF(LEFT(Lookups!$N$5,6)="Number",SUMIFS(Comparison_Lookup_ED,site_level_range_location,$C165,date_range_board,M$141),TEXT(SUMIFS(Comparison_Lookup_ED,site_level_range_location,$C165,date_range_board,M$141)/SUMIFS(All_Attendances,site_level_range_location,$C165,date_range_board,M$141),"0.0%")),"")</f>
        <v>2268</v>
      </c>
      <c r="N165" s="101">
        <f ca="1">IFERROR(IF(LEFT(Lookups!$N$5,6)="Number",SUMIFS(Comparison_Lookup_ED,site_level_range_location,$C165,date_range_board,N$141),TEXT(SUMIFS(Comparison_Lookup_ED,site_level_range_location,$C165,date_range_board,N$141)/SUMIFS(All_Attendances,site_level_range_location,$C165,date_range_board,N$141),"0.0%")),"")</f>
        <v>2110</v>
      </c>
      <c r="O165" s="101">
        <f ca="1">IFERROR(IF(LEFT(Lookups!$N$5,6)="Number",SUMIFS(Comparison_Lookup_ED,site_level_range_location,$C165,date_range_board,O$141),TEXT(SUMIFS(Comparison_Lookup_ED,site_level_range_location,$C165,date_range_board,O$141)/SUMIFS(All_Attendances,site_level_range_location,$C165,date_range_board,O$141),"0.0%")),"")</f>
        <v>2156</v>
      </c>
    </row>
    <row r="166" spans="2:15">
      <c r="B166" s="60" t="s">
        <v>123</v>
      </c>
      <c r="C166" s="60" t="s">
        <v>49</v>
      </c>
      <c r="D166" s="90">
        <f ca="1">IFERROR(IF(LEFT(Lookups!$N$5,6)="Number",SUMIFS(Comparison_Lookup_ED,site_level_range_location,$C166,date_range_board,D$141),TEXT(SUMIFS(Comparison_Lookup_ED,site_level_range_location,$C166,date_range_board,D$141)/SUMIFS(All_Attendances,site_level_range_location,$C166,date_range_board,D$141),"0.0%")),"")</f>
        <v>1059</v>
      </c>
      <c r="E166" s="101">
        <f ca="1">IFERROR(IF(LEFT(Lookups!$N$5,6)="Number",SUMIFS(Comparison_Lookup_ED,site_level_range_location,$C166,date_range_board,E$141),TEXT(SUMIFS(Comparison_Lookup_ED,site_level_range_location,$C166,date_range_board,E$141)/SUMIFS(All_Attendances,site_level_range_location,$C166,date_range_board,E$141),"0.0%")),"")</f>
        <v>937</v>
      </c>
      <c r="F166" s="101">
        <f ca="1">IFERROR(IF(LEFT(Lookups!$N$5,6)="Number",SUMIFS(Comparison_Lookup_ED,site_level_range_location,$C166,date_range_board,F$141),TEXT(SUMIFS(Comparison_Lookup_ED,site_level_range_location,$C166,date_range_board,F$141)/SUMIFS(All_Attendances,site_level_range_location,$C166,date_range_board,F$141),"0.0%")),"")</f>
        <v>1004</v>
      </c>
      <c r="G166" s="101">
        <f ca="1">IFERROR(IF(LEFT(Lookups!$N$5,6)="Number",SUMIFS(Comparison_Lookup_ED,site_level_range_location,$C166,date_range_board,G$141),TEXT(SUMIFS(Comparison_Lookup_ED,site_level_range_location,$C166,date_range_board,G$141)/SUMIFS(All_Attendances,site_level_range_location,$C166,date_range_board,G$141),"0.0%")),"")</f>
        <v>935</v>
      </c>
      <c r="H166" s="101">
        <f ca="1">IFERROR(IF(LEFT(Lookups!$N$5,6)="Number",SUMIFS(Comparison_Lookup_ED,site_level_range_location,$C166,date_range_board,H$141),TEXT(SUMIFS(Comparison_Lookup_ED,site_level_range_location,$C166,date_range_board,H$141)/SUMIFS(All_Attendances,site_level_range_location,$C166,date_range_board,H$141),"0.0%")),"")</f>
        <v>992</v>
      </c>
      <c r="I166" s="101">
        <f ca="1">IFERROR(IF(LEFT(Lookups!$N$5,6)="Number",SUMIFS(Comparison_Lookup_ED,site_level_range_location,$C166,date_range_board,I$141),TEXT(SUMIFS(Comparison_Lookup_ED,site_level_range_location,$C166,date_range_board,I$141)/SUMIFS(All_Attendances,site_level_range_location,$C166,date_range_board,I$141),"0.0%")),"")</f>
        <v>995</v>
      </c>
      <c r="J166" s="101">
        <f ca="1">IFERROR(IF(LEFT(Lookups!$N$5,6)="Number",SUMIFS(Comparison_Lookup_ED,site_level_range_location,$C166,date_range_board,J$141),TEXT(SUMIFS(Comparison_Lookup_ED,site_level_range_location,$C166,date_range_board,J$141)/SUMIFS(All_Attendances,site_level_range_location,$C166,date_range_board,J$141),"0.0%")),"")</f>
        <v>1010</v>
      </c>
      <c r="K166" s="101">
        <f ca="1">IFERROR(IF(LEFT(Lookups!$N$5,6)="Number",SUMIFS(Comparison_Lookup_ED,site_level_range_location,$C166,date_range_board,K$141),TEXT(SUMIFS(Comparison_Lookup_ED,site_level_range_location,$C166,date_range_board,K$141)/SUMIFS(All_Attendances,site_level_range_location,$C166,date_range_board,K$141),"0.0%")),"")</f>
        <v>949</v>
      </c>
      <c r="L166" s="101">
        <f ca="1">IFERROR(IF(LEFT(Lookups!$N$5,6)="Number",SUMIFS(Comparison_Lookup_ED,site_level_range_location,$C166,date_range_board,L$141),TEXT(SUMIFS(Comparison_Lookup_ED,site_level_range_location,$C166,date_range_board,L$141)/SUMIFS(All_Attendances,site_level_range_location,$C166,date_range_board,L$141),"0.0%")),"")</f>
        <v>1024</v>
      </c>
      <c r="M166" s="101">
        <f ca="1">IFERROR(IF(LEFT(Lookups!$N$5,6)="Number",SUMIFS(Comparison_Lookup_ED,site_level_range_location,$C166,date_range_board,M$141),TEXT(SUMIFS(Comparison_Lookup_ED,site_level_range_location,$C166,date_range_board,M$141)/SUMIFS(All_Attendances,site_level_range_location,$C166,date_range_board,M$141),"0.0%")),"")</f>
        <v>1059</v>
      </c>
      <c r="N166" s="101">
        <f ca="1">IFERROR(IF(LEFT(Lookups!$N$5,6)="Number",SUMIFS(Comparison_Lookup_ED,site_level_range_location,$C166,date_range_board,N$141),TEXT(SUMIFS(Comparison_Lookup_ED,site_level_range_location,$C166,date_range_board,N$141)/SUMIFS(All_Attendances,site_level_range_location,$C166,date_range_board,N$141),"0.0%")),"")</f>
        <v>988</v>
      </c>
      <c r="O166" s="101">
        <f ca="1">IFERROR(IF(LEFT(Lookups!$N$5,6)="Number",SUMIFS(Comparison_Lookup_ED,site_level_range_location,$C166,date_range_board,O$141),TEXT(SUMIFS(Comparison_Lookup_ED,site_level_range_location,$C166,date_range_board,O$141)/SUMIFS(All_Attendances,site_level_range_location,$C166,date_range_board,O$141),"0.0%")),"")</f>
        <v>1035</v>
      </c>
    </row>
    <row r="167" spans="2:15">
      <c r="B167" s="60" t="s">
        <v>117</v>
      </c>
      <c r="C167" s="60" t="s">
        <v>51</v>
      </c>
      <c r="D167" s="90">
        <f ca="1">IFERROR(IF(LEFT(Lookups!$N$5,6)="Number",SUMIFS(Comparison_Lookup_ED,site_level_range_location,$C167,date_range_board,D$141),TEXT(SUMIFS(Comparison_Lookup_ED,site_level_range_location,$C167,date_range_board,D$141)/SUMIFS(All_Attendances,site_level_range_location,$C167,date_range_board,D$141),"0.0%")),"")</f>
        <v>90</v>
      </c>
      <c r="E167" s="101">
        <f ca="1">IFERROR(IF(LEFT(Lookups!$N$5,6)="Number",SUMIFS(Comparison_Lookup_ED,site_level_range_location,$C167,date_range_board,E$141),TEXT(SUMIFS(Comparison_Lookup_ED,site_level_range_location,$C167,date_range_board,E$141)/SUMIFS(All_Attendances,site_level_range_location,$C167,date_range_board,E$141),"0.0%")),"")</f>
        <v>84</v>
      </c>
      <c r="F167" s="101">
        <f ca="1">IFERROR(IF(LEFT(Lookups!$N$5,6)="Number",SUMIFS(Comparison_Lookup_ED,site_level_range_location,$C167,date_range_board,F$141),TEXT(SUMIFS(Comparison_Lookup_ED,site_level_range_location,$C167,date_range_board,F$141)/SUMIFS(All_Attendances,site_level_range_location,$C167,date_range_board,F$141),"0.0%")),"")</f>
        <v>107</v>
      </c>
      <c r="G167" s="101">
        <f ca="1">IFERROR(IF(LEFT(Lookups!$N$5,6)="Number",SUMIFS(Comparison_Lookup_ED,site_level_range_location,$C167,date_range_board,G$141),TEXT(SUMIFS(Comparison_Lookup_ED,site_level_range_location,$C167,date_range_board,G$141)/SUMIFS(All_Attendances,site_level_range_location,$C167,date_range_board,G$141),"0.0%")),"")</f>
        <v>93</v>
      </c>
      <c r="H167" s="101">
        <f ca="1">IFERROR(IF(LEFT(Lookups!$N$5,6)="Number",SUMIFS(Comparison_Lookup_ED,site_level_range_location,$C167,date_range_board,H$141),TEXT(SUMIFS(Comparison_Lookup_ED,site_level_range_location,$C167,date_range_board,H$141)/SUMIFS(All_Attendances,site_level_range_location,$C167,date_range_board,H$141),"0.0%")),"")</f>
        <v>95</v>
      </c>
      <c r="I167" s="101">
        <f ca="1">IFERROR(IF(LEFT(Lookups!$N$5,6)="Number",SUMIFS(Comparison_Lookup_ED,site_level_range_location,$C167,date_range_board,I$141),TEXT(SUMIFS(Comparison_Lookup_ED,site_level_range_location,$C167,date_range_board,I$141)/SUMIFS(All_Attendances,site_level_range_location,$C167,date_range_board,I$141),"0.0%")),"")</f>
        <v>97</v>
      </c>
      <c r="J167" s="101">
        <f ca="1">IFERROR(IF(LEFT(Lookups!$N$5,6)="Number",SUMIFS(Comparison_Lookup_ED,site_level_range_location,$C167,date_range_board,J$141),TEXT(SUMIFS(Comparison_Lookup_ED,site_level_range_location,$C167,date_range_board,J$141)/SUMIFS(All_Attendances,site_level_range_location,$C167,date_range_board,J$141),"0.0%")),"")</f>
        <v>108</v>
      </c>
      <c r="K167" s="101">
        <f ca="1">IFERROR(IF(LEFT(Lookups!$N$5,6)="Number",SUMIFS(Comparison_Lookup_ED,site_level_range_location,$C167,date_range_board,K$141),TEXT(SUMIFS(Comparison_Lookup_ED,site_level_range_location,$C167,date_range_board,K$141)/SUMIFS(All_Attendances,site_level_range_location,$C167,date_range_board,K$141),"0.0%")),"")</f>
        <v>92</v>
      </c>
      <c r="L167" s="101">
        <f ca="1">IFERROR(IF(LEFT(Lookups!$N$5,6)="Number",SUMIFS(Comparison_Lookup_ED,site_level_range_location,$C167,date_range_board,L$141),TEXT(SUMIFS(Comparison_Lookup_ED,site_level_range_location,$C167,date_range_board,L$141)/SUMIFS(All_Attendances,site_level_range_location,$C167,date_range_board,L$141),"0.0%")),"")</f>
        <v>108</v>
      </c>
      <c r="M167" s="101">
        <f ca="1">IFERROR(IF(LEFT(Lookups!$N$5,6)="Number",SUMIFS(Comparison_Lookup_ED,site_level_range_location,$C167,date_range_board,M$141),TEXT(SUMIFS(Comparison_Lookup_ED,site_level_range_location,$C167,date_range_board,M$141)/SUMIFS(All_Attendances,site_level_range_location,$C167,date_range_board,M$141),"0.0%")),"")</f>
        <v>91</v>
      </c>
      <c r="N167" s="101">
        <f ca="1">IFERROR(IF(LEFT(Lookups!$N$5,6)="Number",SUMIFS(Comparison_Lookup_ED,site_level_range_location,$C167,date_range_board,N$141),TEXT(SUMIFS(Comparison_Lookup_ED,site_level_range_location,$C167,date_range_board,N$141)/SUMIFS(All_Attendances,site_level_range_location,$C167,date_range_board,N$141),"0.0%")),"")</f>
        <v>110</v>
      </c>
      <c r="O167" s="101">
        <f ca="1">IFERROR(IF(LEFT(Lookups!$N$5,6)="Number",SUMIFS(Comparison_Lookup_ED,site_level_range_location,$C167,date_range_board,O$141),TEXT(SUMIFS(Comparison_Lookup_ED,site_level_range_location,$C167,date_range_board,O$141)/SUMIFS(All_Attendances,site_level_range_location,$C167,date_range_board,O$141),"0.0%")),"")</f>
        <v>103</v>
      </c>
    </row>
    <row r="168" spans="2:15">
      <c r="B168" s="60" t="s">
        <v>141</v>
      </c>
      <c r="C168" s="60" t="s">
        <v>52</v>
      </c>
      <c r="D168" s="90">
        <f ca="1">IFERROR(IF(LEFT(Lookups!$N$5,6)="Number",SUMIFS(Comparison_Lookup_ED,site_level_range_location,$C168,date_range_board,D$141),TEXT(SUMIFS(Comparison_Lookup_ED,site_level_range_location,$C168,date_range_board,D$141)/SUMIFS(All_Attendances,site_level_range_location,$C168,date_range_board,D$141),"0.0%")),"")</f>
        <v>132</v>
      </c>
      <c r="E168" s="101">
        <f ca="1">IFERROR(IF(LEFT(Lookups!$N$5,6)="Number",SUMIFS(Comparison_Lookup_ED,site_level_range_location,$C168,date_range_board,E$141),TEXT(SUMIFS(Comparison_Lookup_ED,site_level_range_location,$C168,date_range_board,E$141)/SUMIFS(All_Attendances,site_level_range_location,$C168,date_range_board,E$141),"0.0%")),"")</f>
        <v>117</v>
      </c>
      <c r="F168" s="101">
        <f ca="1">IFERROR(IF(LEFT(Lookups!$N$5,6)="Number",SUMIFS(Comparison_Lookup_ED,site_level_range_location,$C168,date_range_board,F$141),TEXT(SUMIFS(Comparison_Lookup_ED,site_level_range_location,$C168,date_range_board,F$141)/SUMIFS(All_Attendances,site_level_range_location,$C168,date_range_board,F$141),"0.0%")),"")</f>
        <v>131</v>
      </c>
      <c r="G168" s="101">
        <f ca="1">IFERROR(IF(LEFT(Lookups!$N$5,6)="Number",SUMIFS(Comparison_Lookup_ED,site_level_range_location,$C168,date_range_board,G$141),TEXT(SUMIFS(Comparison_Lookup_ED,site_level_range_location,$C168,date_range_board,G$141)/SUMIFS(All_Attendances,site_level_range_location,$C168,date_range_board,G$141),"0.0%")),"")</f>
        <v>132</v>
      </c>
      <c r="H168" s="101">
        <f ca="1">IFERROR(IF(LEFT(Lookups!$N$5,6)="Number",SUMIFS(Comparison_Lookup_ED,site_level_range_location,$C168,date_range_board,H$141),TEXT(SUMIFS(Comparison_Lookup_ED,site_level_range_location,$C168,date_range_board,H$141)/SUMIFS(All_Attendances,site_level_range_location,$C168,date_range_board,H$141),"0.0%")),"")</f>
        <v>129</v>
      </c>
      <c r="I168" s="101">
        <f ca="1">IFERROR(IF(LEFT(Lookups!$N$5,6)="Number",SUMIFS(Comparison_Lookup_ED,site_level_range_location,$C168,date_range_board,I$141),TEXT(SUMIFS(Comparison_Lookup_ED,site_level_range_location,$C168,date_range_board,I$141)/SUMIFS(All_Attendances,site_level_range_location,$C168,date_range_board,I$141),"0.0%")),"")</f>
        <v>157</v>
      </c>
      <c r="J168" s="101">
        <f ca="1">IFERROR(IF(LEFT(Lookups!$N$5,6)="Number",SUMIFS(Comparison_Lookup_ED,site_level_range_location,$C168,date_range_board,J$141),TEXT(SUMIFS(Comparison_Lookup_ED,site_level_range_location,$C168,date_range_board,J$141)/SUMIFS(All_Attendances,site_level_range_location,$C168,date_range_board,J$141),"0.0%")),"")</f>
        <v>174</v>
      </c>
      <c r="K168" s="101">
        <f ca="1">IFERROR(IF(LEFT(Lookups!$N$5,6)="Number",SUMIFS(Comparison_Lookup_ED,site_level_range_location,$C168,date_range_board,K$141),TEXT(SUMIFS(Comparison_Lookup_ED,site_level_range_location,$C168,date_range_board,K$141)/SUMIFS(All_Attendances,site_level_range_location,$C168,date_range_board,K$141),"0.0%")),"")</f>
        <v>119</v>
      </c>
      <c r="L168" s="101">
        <f ca="1">IFERROR(IF(LEFT(Lookups!$N$5,6)="Number",SUMIFS(Comparison_Lookup_ED,site_level_range_location,$C168,date_range_board,L$141),TEXT(SUMIFS(Comparison_Lookup_ED,site_level_range_location,$C168,date_range_board,L$141)/SUMIFS(All_Attendances,site_level_range_location,$C168,date_range_board,L$141),"0.0%")),"")</f>
        <v>130</v>
      </c>
      <c r="M168" s="101">
        <f ca="1">IFERROR(IF(LEFT(Lookups!$N$5,6)="Number",SUMIFS(Comparison_Lookup_ED,site_level_range_location,$C168,date_range_board,M$141),TEXT(SUMIFS(Comparison_Lookup_ED,site_level_range_location,$C168,date_range_board,M$141)/SUMIFS(All_Attendances,site_level_range_location,$C168,date_range_board,M$141),"0.0%")),"")</f>
        <v>120</v>
      </c>
      <c r="N168" s="101">
        <f ca="1">IFERROR(IF(LEFT(Lookups!$N$5,6)="Number",SUMIFS(Comparison_Lookup_ED,site_level_range_location,$C168,date_range_board,N$141),TEXT(SUMIFS(Comparison_Lookup_ED,site_level_range_location,$C168,date_range_board,N$141)/SUMIFS(All_Attendances,site_level_range_location,$C168,date_range_board,N$141),"0.0%")),"")</f>
        <v>127</v>
      </c>
      <c r="O168" s="101">
        <f ca="1">IFERROR(IF(LEFT(Lookups!$N$5,6)="Number",SUMIFS(Comparison_Lookup_ED,site_level_range_location,$C168,date_range_board,O$141),TEXT(SUMIFS(Comparison_Lookup_ED,site_level_range_location,$C168,date_range_board,O$141)/SUMIFS(All_Attendances,site_level_range_location,$C168,date_range_board,O$141),"0.0%")),"")</f>
        <v>154</v>
      </c>
    </row>
    <row r="169" spans="2:15">
      <c r="B169" s="60" t="s">
        <v>136</v>
      </c>
      <c r="C169" s="60" t="s">
        <v>58</v>
      </c>
      <c r="D169" s="90">
        <f ca="1">IFERROR(IF(LEFT(Lookups!$N$5,6)="Number",SUMIFS(Comparison_Lookup_ED,site_level_range_location,$C169,date_range_board,D$141),TEXT(SUMIFS(Comparison_Lookup_ED,site_level_range_location,$C169,date_range_board,D$141)/SUMIFS(All_Attendances,site_level_range_location,$C169,date_range_board,D$141),"0.0%")),"")</f>
        <v>866</v>
      </c>
      <c r="E169" s="101">
        <f ca="1">IFERROR(IF(LEFT(Lookups!$N$5,6)="Number",SUMIFS(Comparison_Lookup_ED,site_level_range_location,$C169,date_range_board,E$141),TEXT(SUMIFS(Comparison_Lookup_ED,site_level_range_location,$C169,date_range_board,E$141)/SUMIFS(All_Attendances,site_level_range_location,$C169,date_range_board,E$141),"0.0%")),"")</f>
        <v>856</v>
      </c>
      <c r="F169" s="101">
        <f ca="1">IFERROR(IF(LEFT(Lookups!$N$5,6)="Number",SUMIFS(Comparison_Lookup_ED,site_level_range_location,$C169,date_range_board,F$141),TEXT(SUMIFS(Comparison_Lookup_ED,site_level_range_location,$C169,date_range_board,F$141)/SUMIFS(All_Attendances,site_level_range_location,$C169,date_range_board,F$141),"0.0%")),"")</f>
        <v>870</v>
      </c>
      <c r="G169" s="101">
        <f ca="1">IFERROR(IF(LEFT(Lookups!$N$5,6)="Number",SUMIFS(Comparison_Lookup_ED,site_level_range_location,$C169,date_range_board,G$141),TEXT(SUMIFS(Comparison_Lookup_ED,site_level_range_location,$C169,date_range_board,G$141)/SUMIFS(All_Attendances,site_level_range_location,$C169,date_range_board,G$141),"0.0%")),"")</f>
        <v>887</v>
      </c>
      <c r="H169" s="101">
        <f ca="1">IFERROR(IF(LEFT(Lookups!$N$5,6)="Number",SUMIFS(Comparison_Lookup_ED,site_level_range_location,$C169,date_range_board,H$141),TEXT(SUMIFS(Comparison_Lookup_ED,site_level_range_location,$C169,date_range_board,H$141)/SUMIFS(All_Attendances,site_level_range_location,$C169,date_range_board,H$141),"0.0%")),"")</f>
        <v>895</v>
      </c>
      <c r="I169" s="101">
        <f ca="1">IFERROR(IF(LEFT(Lookups!$N$5,6)="Number",SUMIFS(Comparison_Lookup_ED,site_level_range_location,$C169,date_range_board,I$141),TEXT(SUMIFS(Comparison_Lookup_ED,site_level_range_location,$C169,date_range_board,I$141)/SUMIFS(All_Attendances,site_level_range_location,$C169,date_range_board,I$141),"0.0%")),"")</f>
        <v>867</v>
      </c>
      <c r="J169" s="101">
        <f ca="1">IFERROR(IF(LEFT(Lookups!$N$5,6)="Number",SUMIFS(Comparison_Lookup_ED,site_level_range_location,$C169,date_range_board,J$141),TEXT(SUMIFS(Comparison_Lookup_ED,site_level_range_location,$C169,date_range_board,J$141)/SUMIFS(All_Attendances,site_level_range_location,$C169,date_range_board,J$141),"0.0%")),"")</f>
        <v>874</v>
      </c>
      <c r="K169" s="101">
        <f ca="1">IFERROR(IF(LEFT(Lookups!$N$5,6)="Number",SUMIFS(Comparison_Lookup_ED,site_level_range_location,$C169,date_range_board,K$141),TEXT(SUMIFS(Comparison_Lookup_ED,site_level_range_location,$C169,date_range_board,K$141)/SUMIFS(All_Attendances,site_level_range_location,$C169,date_range_board,K$141),"0.0%")),"")</f>
        <v>799</v>
      </c>
      <c r="L169" s="101">
        <f ca="1">IFERROR(IF(LEFT(Lookups!$N$5,6)="Number",SUMIFS(Comparison_Lookup_ED,site_level_range_location,$C169,date_range_board,L$141),TEXT(SUMIFS(Comparison_Lookup_ED,site_level_range_location,$C169,date_range_board,L$141)/SUMIFS(All_Attendances,site_level_range_location,$C169,date_range_board,L$141),"0.0%")),"")</f>
        <v>838</v>
      </c>
      <c r="M169" s="101">
        <f ca="1">IFERROR(IF(LEFT(Lookups!$N$5,6)="Number",SUMIFS(Comparison_Lookup_ED,site_level_range_location,$C169,date_range_board,M$141),TEXT(SUMIFS(Comparison_Lookup_ED,site_level_range_location,$C169,date_range_board,M$141)/SUMIFS(All_Attendances,site_level_range_location,$C169,date_range_board,M$141),"0.0%")),"")</f>
        <v>782</v>
      </c>
      <c r="N169" s="101">
        <f ca="1">IFERROR(IF(LEFT(Lookups!$N$5,6)="Number",SUMIFS(Comparison_Lookup_ED,site_level_range_location,$C169,date_range_board,N$141),TEXT(SUMIFS(Comparison_Lookup_ED,site_level_range_location,$C169,date_range_board,N$141)/SUMIFS(All_Attendances,site_level_range_location,$C169,date_range_board,N$141),"0.0%")),"")</f>
        <v>805</v>
      </c>
      <c r="O169" s="101">
        <f ca="1">IFERROR(IF(LEFT(Lookups!$N$5,6)="Number",SUMIFS(Comparison_Lookup_ED,site_level_range_location,$C169,date_range_board,O$141),TEXT(SUMIFS(Comparison_Lookup_ED,site_level_range_location,$C169,date_range_board,O$141)/SUMIFS(All_Attendances,site_level_range_location,$C169,date_range_board,O$141),"0.0%")),"")</f>
        <v>854</v>
      </c>
    </row>
    <row r="170" spans="2:15">
      <c r="B170" s="60" t="s">
        <v>136</v>
      </c>
      <c r="C170" s="60" t="s">
        <v>59</v>
      </c>
      <c r="D170" s="90">
        <f ca="1">IFERROR(IF(LEFT(Lookups!$N$5,6)="Number",SUMIFS(Comparison_Lookup_ED,site_level_range_location,$C170,date_range_board,D$141),TEXT(SUMIFS(Comparison_Lookup_ED,site_level_range_location,$C170,date_range_board,D$141)/SUMIFS(All_Attendances,site_level_range_location,$C170,date_range_board,D$141),"0.0%")),"")</f>
        <v>484</v>
      </c>
      <c r="E170" s="101">
        <f ca="1">IFERROR(IF(LEFT(Lookups!$N$5,6)="Number",SUMIFS(Comparison_Lookup_ED,site_level_range_location,$C170,date_range_board,E$141),TEXT(SUMIFS(Comparison_Lookup_ED,site_level_range_location,$C170,date_range_board,E$141)/SUMIFS(All_Attendances,site_level_range_location,$C170,date_range_board,E$141),"0.0%")),"")</f>
        <v>479</v>
      </c>
      <c r="F170" s="101">
        <f ca="1">IFERROR(IF(LEFT(Lookups!$N$5,6)="Number",SUMIFS(Comparison_Lookup_ED,site_level_range_location,$C170,date_range_board,F$141),TEXT(SUMIFS(Comparison_Lookup_ED,site_level_range_location,$C170,date_range_board,F$141)/SUMIFS(All_Attendances,site_level_range_location,$C170,date_range_board,F$141),"0.0%")),"")</f>
        <v>411</v>
      </c>
      <c r="G170" s="101">
        <f ca="1">IFERROR(IF(LEFT(Lookups!$N$5,6)="Number",SUMIFS(Comparison_Lookup_ED,site_level_range_location,$C170,date_range_board,G$141),TEXT(SUMIFS(Comparison_Lookup_ED,site_level_range_location,$C170,date_range_board,G$141)/SUMIFS(All_Attendances,site_level_range_location,$C170,date_range_board,G$141),"0.0%")),"")</f>
        <v>426</v>
      </c>
      <c r="H170" s="101">
        <f ca="1">IFERROR(IF(LEFT(Lookups!$N$5,6)="Number",SUMIFS(Comparison_Lookup_ED,site_level_range_location,$C170,date_range_board,H$141),TEXT(SUMIFS(Comparison_Lookup_ED,site_level_range_location,$C170,date_range_board,H$141)/SUMIFS(All_Attendances,site_level_range_location,$C170,date_range_board,H$141),"0.0%")),"")</f>
        <v>428</v>
      </c>
      <c r="I170" s="101">
        <f ca="1">IFERROR(IF(LEFT(Lookups!$N$5,6)="Number",SUMIFS(Comparison_Lookup_ED,site_level_range_location,$C170,date_range_board,I$141),TEXT(SUMIFS(Comparison_Lookup_ED,site_level_range_location,$C170,date_range_board,I$141)/SUMIFS(All_Attendances,site_level_range_location,$C170,date_range_board,I$141),"0.0%")),"")</f>
        <v>459</v>
      </c>
      <c r="J170" s="101">
        <f ca="1">IFERROR(IF(LEFT(Lookups!$N$5,6)="Number",SUMIFS(Comparison_Lookup_ED,site_level_range_location,$C170,date_range_board,J$141),TEXT(SUMIFS(Comparison_Lookup_ED,site_level_range_location,$C170,date_range_board,J$141)/SUMIFS(All_Attendances,site_level_range_location,$C170,date_range_board,J$141),"0.0%")),"")</f>
        <v>442</v>
      </c>
      <c r="K170" s="101">
        <f ca="1">IFERROR(IF(LEFT(Lookups!$N$5,6)="Number",SUMIFS(Comparison_Lookup_ED,site_level_range_location,$C170,date_range_board,K$141),TEXT(SUMIFS(Comparison_Lookup_ED,site_level_range_location,$C170,date_range_board,K$141)/SUMIFS(All_Attendances,site_level_range_location,$C170,date_range_board,K$141),"0.0%")),"")</f>
        <v>435</v>
      </c>
      <c r="L170" s="101">
        <f ca="1">IFERROR(IF(LEFT(Lookups!$N$5,6)="Number",SUMIFS(Comparison_Lookup_ED,site_level_range_location,$C170,date_range_board,L$141),TEXT(SUMIFS(Comparison_Lookup_ED,site_level_range_location,$C170,date_range_board,L$141)/SUMIFS(All_Attendances,site_level_range_location,$C170,date_range_board,L$141),"0.0%")),"")</f>
        <v>456</v>
      </c>
      <c r="M170" s="101">
        <f ca="1">IFERROR(IF(LEFT(Lookups!$N$5,6)="Number",SUMIFS(Comparison_Lookup_ED,site_level_range_location,$C170,date_range_board,M$141),TEXT(SUMIFS(Comparison_Lookup_ED,site_level_range_location,$C170,date_range_board,M$141)/SUMIFS(All_Attendances,site_level_range_location,$C170,date_range_board,M$141),"0.0%")),"")</f>
        <v>435</v>
      </c>
      <c r="N170" s="101">
        <f ca="1">IFERROR(IF(LEFT(Lookups!$N$5,6)="Number",SUMIFS(Comparison_Lookup_ED,site_level_range_location,$C170,date_range_board,N$141),TEXT(SUMIFS(Comparison_Lookup_ED,site_level_range_location,$C170,date_range_board,N$141)/SUMIFS(All_Attendances,site_level_range_location,$C170,date_range_board,N$141),"0.0%")),"")</f>
        <v>455</v>
      </c>
      <c r="O170" s="101">
        <f ca="1">IFERROR(IF(LEFT(Lookups!$N$5,6)="Number",SUMIFS(Comparison_Lookup_ED,site_level_range_location,$C170,date_range_board,O$141),TEXT(SUMIFS(Comparison_Lookup_ED,site_level_range_location,$C170,date_range_board,O$141)/SUMIFS(All_Attendances,site_level_range_location,$C170,date_range_board,O$141),"0.0%")),"")</f>
        <v>433</v>
      </c>
    </row>
    <row r="171" spans="2:15" ht="15" thickBot="1">
      <c r="B171" s="108" t="s">
        <v>139</v>
      </c>
      <c r="C171" s="108" t="s">
        <v>61</v>
      </c>
      <c r="D171" s="90">
        <f ca="1">IFERROR(IF(LEFT(Lookups!$N$5,6)="Number",SUMIFS(Comparison_Lookup_ED,site_level_range_location,$C171,date_range_board,D$141),TEXT(SUMIFS(Comparison_Lookup_ED,site_level_range_location,$C171,date_range_board,D$141)/SUMIFS(All_Attendances,site_level_range_location,$C171,date_range_board,D$141),"0.0%")),"")</f>
        <v>109</v>
      </c>
      <c r="E171" s="101">
        <f ca="1">IFERROR(IF(LEFT(Lookups!$N$5,6)="Number",SUMIFS(Comparison_Lookup_ED,site_level_range_location,$C171,date_range_board,E$141),TEXT(SUMIFS(Comparison_Lookup_ED,site_level_range_location,$C171,date_range_board,E$141)/SUMIFS(All_Attendances,site_level_range_location,$C171,date_range_board,E$141),"0.0%")),"")</f>
        <v>106</v>
      </c>
      <c r="F171" s="101">
        <f ca="1">IFERROR(IF(LEFT(Lookups!$N$5,6)="Number",SUMIFS(Comparison_Lookup_ED,site_level_range_location,$C171,date_range_board,F$141),TEXT(SUMIFS(Comparison_Lookup_ED,site_level_range_location,$C171,date_range_board,F$141)/SUMIFS(All_Attendances,site_level_range_location,$C171,date_range_board,F$141),"0.0%")),"")</f>
        <v>119</v>
      </c>
      <c r="G171" s="101">
        <f ca="1">IFERROR(IF(LEFT(Lookups!$N$5,6)="Number",SUMIFS(Comparison_Lookup_ED,site_level_range_location,$C171,date_range_board,G$141),TEXT(SUMIFS(Comparison_Lookup_ED,site_level_range_location,$C171,date_range_board,G$141)/SUMIFS(All_Attendances,site_level_range_location,$C171,date_range_board,G$141),"0.0%")),"")</f>
        <v>108</v>
      </c>
      <c r="H171" s="101">
        <f ca="1">IFERROR(IF(LEFT(Lookups!$N$5,6)="Number",SUMIFS(Comparison_Lookup_ED,site_level_range_location,$C171,date_range_board,H$141),TEXT(SUMIFS(Comparison_Lookup_ED,site_level_range_location,$C171,date_range_board,H$141)/SUMIFS(All_Attendances,site_level_range_location,$C171,date_range_board,H$141),"0.0%")),"")</f>
        <v>100</v>
      </c>
      <c r="I171" s="101">
        <f ca="1">IFERROR(IF(LEFT(Lookups!$N$5,6)="Number",SUMIFS(Comparison_Lookup_ED,site_level_range_location,$C171,date_range_board,I$141),TEXT(SUMIFS(Comparison_Lookup_ED,site_level_range_location,$C171,date_range_board,I$141)/SUMIFS(All_Attendances,site_level_range_location,$C171,date_range_board,I$141),"0.0%")),"")</f>
        <v>128</v>
      </c>
      <c r="J171" s="101">
        <f ca="1">IFERROR(IF(LEFT(Lookups!$N$5,6)="Number",SUMIFS(Comparison_Lookup_ED,site_level_range_location,$C171,date_range_board,J$141),TEXT(SUMIFS(Comparison_Lookup_ED,site_level_range_location,$C171,date_range_board,J$141)/SUMIFS(All_Attendances,site_level_range_location,$C171,date_range_board,J$141),"0.0%")),"")</f>
        <v>117</v>
      </c>
      <c r="K171" s="101">
        <f ca="1">IFERROR(IF(LEFT(Lookups!$N$5,6)="Number",SUMIFS(Comparison_Lookup_ED,site_level_range_location,$C171,date_range_board,K$141),TEXT(SUMIFS(Comparison_Lookup_ED,site_level_range_location,$C171,date_range_board,K$141)/SUMIFS(All_Attendances,site_level_range_location,$C171,date_range_board,K$141),"0.0%")),"")</f>
        <v>120</v>
      </c>
      <c r="L171" s="101">
        <f ca="1">IFERROR(IF(LEFT(Lookups!$N$5,6)="Number",SUMIFS(Comparison_Lookup_ED,site_level_range_location,$C171,date_range_board,L$141),TEXT(SUMIFS(Comparison_Lookup_ED,site_level_range_location,$C171,date_range_board,L$141)/SUMIFS(All_Attendances,site_level_range_location,$C171,date_range_board,L$141),"0.0%")),"")</f>
        <v>104</v>
      </c>
      <c r="M171" s="101">
        <f ca="1">IFERROR(IF(LEFT(Lookups!$N$5,6)="Number",SUMIFS(Comparison_Lookup_ED,site_level_range_location,$C171,date_range_board,M$141),TEXT(SUMIFS(Comparison_Lookup_ED,site_level_range_location,$C171,date_range_board,M$141)/SUMIFS(All_Attendances,site_level_range_location,$C171,date_range_board,M$141),"0.0%")),"")</f>
        <v>105</v>
      </c>
      <c r="N171" s="101">
        <f ca="1">IFERROR(IF(LEFT(Lookups!$N$5,6)="Number",SUMIFS(Comparison_Lookup_ED,site_level_range_location,$C171,date_range_board,N$141),TEXT(SUMIFS(Comparison_Lookup_ED,site_level_range_location,$C171,date_range_board,N$141)/SUMIFS(All_Attendances,site_level_range_location,$C171,date_range_board,N$141),"0.0%")),"")</f>
        <v>104</v>
      </c>
      <c r="O171" s="101">
        <f ca="1">IFERROR(IF(LEFT(Lookups!$N$5,6)="Number",SUMIFS(Comparison_Lookup_ED,site_level_range_location,$C171,date_range_board,O$141),TEXT(SUMIFS(Comparison_Lookup_ED,site_level_range_location,$C171,date_range_board,O$141)/SUMIFS(All_Attendances,site_level_range_location,$C171,date_range_board,O$141),"0.0%")),"")</f>
        <v>105</v>
      </c>
    </row>
    <row r="172" spans="2:15" ht="15" thickBot="1">
      <c r="B172" s="62" t="s">
        <v>143</v>
      </c>
      <c r="C172" s="106"/>
      <c r="D172" s="89">
        <f ca="1">IFERROR(IF(LEFT(Lookups!$N$5,6)="Number",SUMIFS(Comparison_Lookup_ED,date_range_board,D$141),TEXT(SUMIFS(Comparison_Lookup_ED,date_range_board,D$141)/SUMIFS(All_Attendances,date_range_board,D$141),"0.0%")),"")</f>
        <v>25009</v>
      </c>
      <c r="E172" s="89">
        <f ca="1">IFERROR(IF(LEFT(Lookups!$N$5,6)="Number",SUMIFS(Comparison_Lookup_ED,date_range_board,E$141),TEXT(SUMIFS(Comparison_Lookup_ED,date_range_board,E$141)/SUMIFS(All_Attendances,date_range_board,E$141),"0.0%")),"")</f>
        <v>24150</v>
      </c>
      <c r="F172" s="89">
        <f ca="1">IFERROR(IF(LEFT(Lookups!$N$5,6)="Number",SUMIFS(Comparison_Lookup_ED,date_range_board,F$141),TEXT(SUMIFS(Comparison_Lookup_ED,date_range_board,F$141)/SUMIFS(All_Attendances,date_range_board,F$141),"0.0%")),"")</f>
        <v>23936</v>
      </c>
      <c r="G172" s="89">
        <f ca="1">IFERROR(IF(LEFT(Lookups!$N$5,6)="Number",SUMIFS(Comparison_Lookup_ED,date_range_board,G$141),TEXT(SUMIFS(Comparison_Lookup_ED,date_range_board,G$141)/SUMIFS(All_Attendances,date_range_board,G$141),"0.0%")),"")</f>
        <v>24149</v>
      </c>
      <c r="H172" s="89">
        <f ca="1">IFERROR(IF(LEFT(Lookups!$N$5,6)="Number",SUMIFS(Comparison_Lookup_ED,date_range_board,H$141),TEXT(SUMIFS(Comparison_Lookup_ED,date_range_board,H$141)/SUMIFS(All_Attendances,date_range_board,H$141),"0.0%")),"")</f>
        <v>23838</v>
      </c>
      <c r="I172" s="89">
        <f ca="1">IFERROR(IF(LEFT(Lookups!$N$5,6)="Number",SUMIFS(Comparison_Lookup_ED,date_range_board,I$141),TEXT(SUMIFS(Comparison_Lookup_ED,date_range_board,I$141)/SUMIFS(All_Attendances,date_range_board,I$141),"0.0%")),"")</f>
        <v>24127</v>
      </c>
      <c r="J172" s="89">
        <f ca="1">IFERROR(IF(LEFT(Lookups!$N$5,6)="Number",SUMIFS(Comparison_Lookup_ED,date_range_board,J$141),TEXT(SUMIFS(Comparison_Lookup_ED,date_range_board,J$141)/SUMIFS(All_Attendances,date_range_board,J$141),"0.0%")),"")</f>
        <v>24282</v>
      </c>
      <c r="K172" s="89">
        <f ca="1">IFERROR(IF(LEFT(Lookups!$N$5,6)="Number",SUMIFS(Comparison_Lookup_ED,date_range_board,K$141),TEXT(SUMIFS(Comparison_Lookup_ED,date_range_board,K$141)/SUMIFS(All_Attendances,date_range_board,K$141),"0.0%")),"")</f>
        <v>21940</v>
      </c>
      <c r="L172" s="89">
        <f ca="1">IFERROR(IF(LEFT(Lookups!$N$5,6)="Number",SUMIFS(Comparison_Lookup_ED,date_range_board,L$141),TEXT(SUMIFS(Comparison_Lookup_ED,date_range_board,L$141)/SUMIFS(All_Attendances,date_range_board,L$141),"0.0%")),"")</f>
        <v>24453</v>
      </c>
      <c r="M172" s="89">
        <f ca="1">IFERROR(IF(LEFT(Lookups!$N$5,6)="Number",SUMIFS(Comparison_Lookup_ED,date_range_board,M$141),TEXT(SUMIFS(Comparison_Lookup_ED,date_range_board,M$141)/SUMIFS(All_Attendances,date_range_board,M$141),"0.0%")),"")</f>
        <v>24171</v>
      </c>
      <c r="N172" s="89">
        <f ca="1">IFERROR(IF(LEFT(Lookups!$N$5,6)="Number",SUMIFS(Comparison_Lookup_ED,date_range_board,N$141),TEXT(SUMIFS(Comparison_Lookup_ED,date_range_board,N$141)/SUMIFS(All_Attendances,date_range_board,N$141),"0.0%")),"")</f>
        <v>23144</v>
      </c>
      <c r="O172" s="89">
        <f ca="1">IFERROR(IF(LEFT(Lookups!$N$5,6)="Number",SUMIFS(Comparison_Lookup_ED,date_range_board,O$141),TEXT(SUMIFS(Comparison_Lookup_ED,date_range_board,O$141)/SUMIFS(All_Attendances,date_range_board,O$141),"0.0%")),"")</f>
        <v>23841</v>
      </c>
    </row>
    <row r="173" spans="2:15">
      <c r="B173" s="271" t="s">
        <v>150</v>
      </c>
      <c r="C173" s="271"/>
      <c r="D173" s="271"/>
      <c r="E173" s="271"/>
      <c r="F173" s="271"/>
      <c r="G173" s="271"/>
      <c r="H173" s="271"/>
      <c r="I173" s="271"/>
      <c r="J173" s="271"/>
      <c r="K173" s="271"/>
      <c r="L173" s="271"/>
      <c r="M173" s="271"/>
      <c r="N173" s="271"/>
      <c r="O173" s="271"/>
    </row>
    <row r="174" spans="2:15">
      <c r="B174" s="272"/>
      <c r="C174" s="272"/>
      <c r="D174" s="272"/>
      <c r="E174" s="272"/>
      <c r="F174" s="272"/>
      <c r="G174" s="272"/>
      <c r="H174" s="272"/>
      <c r="I174" s="272"/>
      <c r="J174" s="272"/>
      <c r="K174" s="272"/>
      <c r="L174" s="272"/>
      <c r="M174" s="272"/>
      <c r="N174" s="272"/>
      <c r="O174" s="272"/>
    </row>
  </sheetData>
  <dataConsolidate/>
  <mergeCells count="4">
    <mergeCell ref="M2:O2"/>
    <mergeCell ref="B5:O5"/>
    <mergeCell ref="B173:O173"/>
    <mergeCell ref="B174:O174"/>
  </mergeCells>
  <hyperlinks>
    <hyperlink ref="M2" location="'Contents&amp;Notes'!A1" display="Return to Contents &amp; Notes"/>
  </hyperlinks>
  <pageMargins left="0.70866141732283472" right="0.70866141732283472" top="0.74803149606299213" bottom="0.74803149606299213" header="0.31496062992125984" footer="0.31496062992125984"/>
  <pageSetup paperSize="9" scale="42" orientation="landscape" r:id="rId1"/>
  <rowBreaks count="2" manualBreakCount="2">
    <brk id="73" max="14" man="1"/>
    <brk id="139" max="14" man="1"/>
  </rowBreaks>
  <legacyDrawing r:id="rId2"/>
  <controls>
    <control shapeId="9218" r:id="rId3" name="ComboBox2"/>
  </controls>
</worksheet>
</file>

<file path=xl/worksheets/sheet4.xml><?xml version="1.0" encoding="utf-8"?>
<worksheet xmlns="http://schemas.openxmlformats.org/spreadsheetml/2006/main" xmlns:r="http://schemas.openxmlformats.org/officeDocument/2006/relationships">
  <sheetPr codeName="Sheet1"/>
  <dimension ref="B1:V100"/>
  <sheetViews>
    <sheetView showGridLines="0" zoomScaleNormal="100" workbookViewId="0"/>
  </sheetViews>
  <sheetFormatPr defaultRowHeight="14.25"/>
  <cols>
    <col min="1" max="1" width="2.28515625" style="64" customWidth="1"/>
    <col min="2" max="2" width="15.42578125" style="64" customWidth="1"/>
    <col min="3" max="3" width="13.42578125" style="64" customWidth="1"/>
    <col min="4" max="4" width="13" style="64" customWidth="1"/>
    <col min="5" max="5" width="13.140625" style="64" customWidth="1"/>
    <col min="6" max="6" width="12.5703125" style="64" customWidth="1"/>
    <col min="7" max="7" width="12" style="64" customWidth="1"/>
    <col min="8" max="9" width="11.42578125" style="64" customWidth="1"/>
    <col min="10" max="10" width="12.28515625" style="64" customWidth="1"/>
    <col min="11" max="11" width="14" style="64" bestFit="1" customWidth="1"/>
    <col min="12" max="12" width="14" style="64" customWidth="1"/>
    <col min="13" max="13" width="11" style="64" customWidth="1"/>
    <col min="14" max="14" width="12" style="64" customWidth="1"/>
    <col min="15" max="15" width="11.28515625" style="64" customWidth="1"/>
    <col min="16" max="16" width="9.140625" style="64"/>
    <col min="17" max="17" width="12.7109375" style="64" bestFit="1" customWidth="1"/>
    <col min="18" max="18" width="14.42578125" style="64" bestFit="1" customWidth="1"/>
    <col min="19" max="19" width="12.7109375" style="64" bestFit="1" customWidth="1"/>
    <col min="20" max="22" width="10.140625" style="64" bestFit="1" customWidth="1"/>
    <col min="23" max="16384" width="9.140625" style="64"/>
  </cols>
  <sheetData>
    <row r="1" spans="2:15" ht="20.25">
      <c r="B1" s="63" t="s">
        <v>181</v>
      </c>
      <c r="C1" s="63"/>
      <c r="D1" s="63"/>
      <c r="E1" s="63"/>
      <c r="F1" s="63"/>
      <c r="G1" s="63"/>
      <c r="H1" s="63"/>
      <c r="I1" s="63"/>
      <c r="J1" s="63"/>
      <c r="K1" s="63"/>
      <c r="L1" s="63"/>
      <c r="M1" s="63"/>
      <c r="N1" s="63"/>
      <c r="O1" s="80" t="str">
        <f>'Contents&amp;Notes'!M1</f>
        <v>Official Statistics Publication - 25-Dec-2016</v>
      </c>
    </row>
    <row r="2" spans="2:15" ht="15" customHeight="1">
      <c r="B2" s="3" t="s">
        <v>238</v>
      </c>
      <c r="M2" s="275" t="s">
        <v>18</v>
      </c>
      <c r="N2" s="275"/>
      <c r="O2" s="275"/>
    </row>
    <row r="3" spans="2:15" ht="13.5" customHeight="1">
      <c r="B3" s="151"/>
      <c r="M3" s="120"/>
      <c r="N3" s="120"/>
      <c r="O3" s="120"/>
    </row>
    <row r="4" spans="2:15">
      <c r="B4" s="276" t="s">
        <v>19</v>
      </c>
      <c r="C4" s="276"/>
      <c r="D4" s="276"/>
      <c r="E4" s="1"/>
      <c r="F4" s="1"/>
      <c r="G4" s="276"/>
      <c r="H4" s="276"/>
      <c r="I4" s="276"/>
    </row>
    <row r="5" spans="2:15" ht="28.5" customHeight="1">
      <c r="F5" s="285" t="str">
        <f>IF(VLOOKUP(Lookups!J5,Lookups!B4:F53,4,FALSE)=0,"",VLOOKUP(Lookups!J5,Lookups!B4:F53,4,FALSE))</f>
        <v>Please refer to all the notes when interpreting NHS Scotland level data</v>
      </c>
      <c r="G5" s="285"/>
      <c r="H5" s="285"/>
      <c r="I5" s="285"/>
      <c r="J5" s="285"/>
      <c r="K5" s="285"/>
      <c r="L5" s="285"/>
      <c r="M5" s="135"/>
    </row>
    <row r="9" spans="2:15" ht="15">
      <c r="B9" s="65"/>
    </row>
    <row r="10" spans="2:15" ht="15">
      <c r="B10" s="65"/>
    </row>
    <row r="11" spans="2:15" ht="15">
      <c r="B11" s="65"/>
    </row>
    <row r="12" spans="2:15" ht="15">
      <c r="B12" s="65"/>
    </row>
    <row r="13" spans="2:15" ht="15">
      <c r="B13" s="65"/>
    </row>
    <row r="14" spans="2:15" ht="15">
      <c r="B14" s="65"/>
    </row>
    <row r="15" spans="2:15" ht="15">
      <c r="B15" s="65"/>
    </row>
    <row r="16" spans="2:15" ht="15">
      <c r="B16" s="65"/>
    </row>
    <row r="17" spans="2:12" ht="15">
      <c r="B17" s="65"/>
    </row>
    <row r="18" spans="2:12" ht="15">
      <c r="B18" s="65"/>
    </row>
    <row r="19" spans="2:12" ht="15">
      <c r="B19" s="65"/>
    </row>
    <row r="20" spans="2:12" ht="15">
      <c r="B20" s="65"/>
    </row>
    <row r="21" spans="2:12" ht="15">
      <c r="B21" s="65"/>
    </row>
    <row r="22" spans="2:12" ht="15">
      <c r="B22" s="65"/>
    </row>
    <row r="23" spans="2:12" ht="15">
      <c r="B23" s="65"/>
    </row>
    <row r="24" spans="2:12" ht="15">
      <c r="B24" s="65"/>
    </row>
    <row r="25" spans="2:12" ht="15">
      <c r="B25" s="65"/>
    </row>
    <row r="26" spans="2:12" ht="15">
      <c r="B26" s="65"/>
    </row>
    <row r="27" spans="2:12" ht="15">
      <c r="B27" s="65"/>
    </row>
    <row r="28" spans="2:12" ht="15">
      <c r="B28" s="65"/>
    </row>
    <row r="29" spans="2:12" ht="15">
      <c r="B29" s="65"/>
    </row>
    <row r="30" spans="2:12" ht="15">
      <c r="B30" s="65"/>
    </row>
    <row r="31" spans="2:12" ht="15">
      <c r="B31" s="65"/>
    </row>
    <row r="32" spans="2:12" ht="15">
      <c r="B32" s="65"/>
      <c r="K32" s="197" t="s">
        <v>235</v>
      </c>
      <c r="L32" s="202" t="s">
        <v>236</v>
      </c>
    </row>
    <row r="33" spans="2:22" ht="14.25" customHeight="1" thickBot="1">
      <c r="B33" s="65" t="s">
        <v>221</v>
      </c>
      <c r="D33" s="134">
        <f t="shared" ref="D33:N33" si="0">INT((D34-DATE(YEAR(D34-WEEKDAY(D34-1)+4),1,3)+WEEKDAY(DATE(YEAR(D34-WEEKDAY(D34-1)+4),1,3))+5)/7)</f>
        <v>40</v>
      </c>
      <c r="E33" s="134">
        <f t="shared" si="0"/>
        <v>41</v>
      </c>
      <c r="F33" s="134">
        <f t="shared" si="0"/>
        <v>42</v>
      </c>
      <c r="G33" s="134">
        <f t="shared" si="0"/>
        <v>43</v>
      </c>
      <c r="H33" s="134">
        <f t="shared" si="0"/>
        <v>44</v>
      </c>
      <c r="I33" s="134">
        <f t="shared" si="0"/>
        <v>45</v>
      </c>
      <c r="J33" s="134">
        <f t="shared" si="0"/>
        <v>46</v>
      </c>
      <c r="K33" s="134">
        <f t="shared" si="0"/>
        <v>47</v>
      </c>
      <c r="L33" s="221">
        <f t="shared" si="0"/>
        <v>48</v>
      </c>
      <c r="M33" s="134">
        <f t="shared" si="0"/>
        <v>49</v>
      </c>
      <c r="N33" s="134">
        <f t="shared" si="0"/>
        <v>50</v>
      </c>
      <c r="O33" s="134">
        <f t="shared" ref="O33" si="1">INT((O34-DATE(YEAR(O34-WEEKDAY(O34-1)+4),1,3)+WEEKDAY(DATE(YEAR(O34-WEEKDAY(O34-1)+4),1,3))+5)/7)</f>
        <v>51</v>
      </c>
    </row>
    <row r="34" spans="2:22" ht="15.75" thickBot="1">
      <c r="B34" s="277" t="s">
        <v>220</v>
      </c>
      <c r="C34" s="278"/>
      <c r="D34" s="105">
        <f>O43+7</f>
        <v>42652</v>
      </c>
      <c r="E34" s="105">
        <f>D34+7</f>
        <v>42659</v>
      </c>
      <c r="F34" s="105">
        <f t="shared" ref="F34:O34" si="2">E34+7</f>
        <v>42666</v>
      </c>
      <c r="G34" s="189">
        <f t="shared" si="2"/>
        <v>42673</v>
      </c>
      <c r="H34" s="189">
        <f t="shared" si="2"/>
        <v>42680</v>
      </c>
      <c r="I34" s="189">
        <f t="shared" si="2"/>
        <v>42687</v>
      </c>
      <c r="J34" s="189">
        <f t="shared" si="2"/>
        <v>42694</v>
      </c>
      <c r="K34" s="105">
        <f t="shared" si="2"/>
        <v>42701</v>
      </c>
      <c r="L34" s="250">
        <f t="shared" si="2"/>
        <v>42708</v>
      </c>
      <c r="M34" s="163">
        <f t="shared" si="2"/>
        <v>42715</v>
      </c>
      <c r="N34" s="161">
        <f t="shared" si="2"/>
        <v>42722</v>
      </c>
      <c r="O34" s="162">
        <f t="shared" si="2"/>
        <v>42729</v>
      </c>
    </row>
    <row r="35" spans="2:22" ht="15" customHeight="1" thickBot="1">
      <c r="B35" s="279" t="s">
        <v>20</v>
      </c>
      <c r="C35" s="280"/>
      <c r="D35" s="112">
        <f ca="1">IF(D$34&lt;=MonthDate,IF(SUMIFS(sum_range,site_level_range,Lookups!$J$5,date_range,D34)=0,"-",SUMIFS(sum_range,site_level_range,Lookups!$J$5,date_range,D34)),IF(SUMIFS(sum_rangeW,site_level_rangeW,Lookups!$J$5,date_rangeW,D34)=0,"-",SUMIFS(sum_rangeW,site_level_rangeW,Lookups!$J$5,date_rangeW,D34)))</f>
        <v>26351</v>
      </c>
      <c r="E35" s="158">
        <f ca="1">IF(E$34&lt;=MonthDate,IF(SUMIFS(sum_range,site_level_range,Lookups!$J$5,date_range,E34)=0,"-",SUMIFS(sum_range,site_level_range,Lookups!$J$5,date_range,E34)),IF(SUMIFS(sum_rangeW,site_level_rangeW,Lookups!$J$5,date_rangeW,E34)=0,"-",SUMIFS(sum_rangeW,site_level_rangeW,Lookups!$J$5,date_rangeW,E34)))</f>
        <v>24888</v>
      </c>
      <c r="F35" s="158">
        <f ca="1">IF(F$34&lt;=MonthDate,IF(SUMIFS(sum_range,site_level_range,Lookups!$J$5,date_range,F34)=0,"-",SUMIFS(sum_range,site_level_range,Lookups!$J$5,date_range,F34)),IF(SUMIFS(sum_rangeW,site_level_rangeW,Lookups!$J$5,date_rangeW,F34)=0,"-",SUMIFS(sum_rangeW,site_level_rangeW,Lookups!$J$5,date_rangeW,F34)))</f>
        <v>24238</v>
      </c>
      <c r="G35" s="198">
        <f ca="1">IF(G$34&lt;=MonthDate,IF(SUMIFS(sum_range,site_level_range,Lookups!$J$5,date_range,G34)=0,"-",SUMIFS(sum_range,site_level_range,Lookups!$J$5,date_range,G34)),IF(SUMIFS(sum_rangeW,site_level_rangeW,Lookups!$J$5,date_rangeW,G34)=0,"-",SUMIFS(sum_rangeW,site_level_rangeW,Lookups!$J$5,date_rangeW,G34)))</f>
        <v>25391</v>
      </c>
      <c r="H35" s="198">
        <f ca="1">IF(H$34&lt;=MonthDate,IF(SUMIFS(sum_range,site_level_range,Lookups!$J$5,date_range,H34)=0,"-",SUMIFS(sum_range,site_level_range,Lookups!$J$5,date_range,H34)),IF(SUMIFS(sum_rangeW,site_level_rangeW,Lookups!$J$5,date_rangeW,H34)=0,"-",SUMIFS(sum_rangeW,site_level_rangeW,Lookups!$J$5,date_rangeW,H34)))</f>
        <v>25038</v>
      </c>
      <c r="I35" s="198">
        <f ca="1">IF(I$34&lt;=MonthDate,IF(SUMIFS(sum_range,site_level_range,Lookups!$J$5,date_range,I34)=0,"-",SUMIFS(sum_range,site_level_range,Lookups!$J$5,date_range,I34)),IF(SUMIFS(sum_rangeW,site_level_rangeW,Lookups!$J$5,date_rangeW,I34)=0,"-",SUMIFS(sum_rangeW,site_level_rangeW,Lookups!$J$5,date_rangeW,I34)))</f>
        <v>24648</v>
      </c>
      <c r="J35" s="198">
        <f ca="1">IF(J$34&lt;=MonthDate,IF(SUMIFS(sum_range,site_level_range,Lookups!$J$5,date_range,J34)=0,"-",SUMIFS(sum_range,site_level_range,Lookups!$J$5,date_range,J34)),IF(SUMIFS(sum_rangeW,site_level_rangeW,Lookups!$J$5,date_rangeW,J34)=0,"-",SUMIFS(sum_rangeW,site_level_rangeW,Lookups!$J$5,date_rangeW,J34)))</f>
        <v>25331</v>
      </c>
      <c r="K35" s="158">
        <f ca="1">IF(K$34&lt;=MonthDate,IF(SUMIFS(sum_range,site_level_range,Lookups!$J$5,date_range,K34)=0,"-",SUMIFS(sum_range,site_level_range,Lookups!$J$5,date_range,K34)),IF(SUMIFS(sum_rangeW,site_level_rangeW,Lookups!$J$5,date_rangeW,K34)=0,"-",SUMIFS(sum_rangeW,site_level_rangeW,Lookups!$J$5,date_rangeW,K34)))</f>
        <v>24494</v>
      </c>
      <c r="L35" s="256">
        <f ca="1">IF(L$34&lt;=MonthDate,IF(SUMIFS(sum_range,site_level_range,Lookups!$J$5,date_range,L34)=0,"-",SUMIFS(sum_range,site_level_range,Lookups!$J$5,date_range,L34)),IF(SUMIFS(sum_rangeW,site_level_rangeW,Lookups!$J$5,date_rangeW,L34)=0,"-",SUMIFS(sum_rangeW,site_level_rangeW,Lookups!$J$5,date_rangeW,L34)))</f>
        <v>25443</v>
      </c>
      <c r="M35" s="246">
        <f ca="1">IF(M$34&lt;=MonthDate,IF(SUMIFS(sum_range,site_level_range,Lookups!$J$5,date_range,M34)=0,"-",SUMIFS(sum_range,site_level_range,Lookups!$J$5,date_range,M34)),IF(SUMIFS(sum_rangeW,site_level_rangeW,Lookups!$J$5,date_rangeW,M34)=0,"-",SUMIFS(sum_rangeW,site_level_rangeW,Lookups!$J$5,date_rangeW,M34)))</f>
        <v>25351</v>
      </c>
      <c r="N35" s="164">
        <f ca="1">IF(N$34&lt;=MonthDate,IF(SUMIFS(sum_range,site_level_range,Lookups!$J$5,date_range,N34)=0,"-",SUMIFS(sum_range,site_level_range,Lookups!$J$5,date_range,N34)),IF(SUMIFS(sum_rangeW,site_level_rangeW,Lookups!$J$5,date_rangeW,N34)=0,"-",SUMIFS(sum_rangeW,site_level_rangeW,Lookups!$J$5,date_rangeW,N34)))</f>
        <v>25223</v>
      </c>
      <c r="O35" s="165">
        <f ca="1">IF(O$34&lt;=MonthDate,IF(SUMIFS(sum_range,site_level_range,Lookups!$J$5,date_range,O34)=0,"-",SUMIFS(sum_range,site_level_range,Lookups!$J$5,date_range,O34)),IF(SUMIFS(sum_rangeW,site_level_rangeW,Lookups!$J$5,date_rangeW,O34)=0,"-",SUMIFS(sum_rangeW,site_level_rangeW,Lookups!$J$5,date_rangeW,O34)))</f>
        <v>22267</v>
      </c>
    </row>
    <row r="36" spans="2:22">
      <c r="B36" s="286" t="s">
        <v>114</v>
      </c>
      <c r="C36" s="287"/>
      <c r="D36" s="155">
        <f ca="1">IF(D$34&lt;=MonthDate,IF(SUMIFS(sum_over_4,site_level_range,Lookups!$J$5,date_range,D34)=0,"-", SUMIFS(sum_over_4,site_level_range,Lookups!$J$5,date_range,D34)),IF(SUMIFS(sum_over_4W,site_level_rangeW,Lookups!$J$5,date_rangeW,D34)=0,"-", SUMIFS(sum_over_4W,site_level_rangeW,Lookups!$J$5,date_rangeW,D34)))</f>
        <v>1927</v>
      </c>
      <c r="E36" s="156">
        <f ca="1">IF(E$34&lt;=MonthDate,IF(SUMIFS(sum_over_4,site_level_range,Lookups!$J$5,date_range,E34)=0,"-", SUMIFS(sum_over_4,site_level_range,Lookups!$J$5,date_range,E34)),IF(SUMIFS(sum_over_4W,site_level_rangeW,Lookups!$J$5,date_rangeW,E34)=0,"-", SUMIFS(sum_over_4W,site_level_rangeW,Lookups!$J$5,date_rangeW,E34)))</f>
        <v>1359</v>
      </c>
      <c r="F36" s="156">
        <f ca="1">IF(F$34&lt;=MonthDate,IF(SUMIFS(sum_over_4,site_level_range,Lookups!$J$5,date_range,F34)=0,"-", SUMIFS(sum_over_4,site_level_range,Lookups!$J$5,date_range,F34)),IF(SUMIFS(sum_over_4W,site_level_rangeW,Lookups!$J$5,date_rangeW,F34)=0,"-", SUMIFS(sum_over_4W,site_level_rangeW,Lookups!$J$5,date_rangeW,F34)))</f>
        <v>1738</v>
      </c>
      <c r="G36" s="199">
        <f ca="1">IF(G$34&lt;=MonthDate,IF(SUMIFS(sum_over_4,site_level_range,Lookups!$J$5,date_range,G34)=0,"-", SUMIFS(sum_over_4,site_level_range,Lookups!$J$5,date_range,G34)),IF(SUMIFS(sum_over_4W,site_level_rangeW,Lookups!$J$5,date_rangeW,G34)=0,"-", SUMIFS(sum_over_4W,site_level_rangeW,Lookups!$J$5,date_rangeW,G34)))</f>
        <v>1924</v>
      </c>
      <c r="H36" s="199">
        <f ca="1">IF(H$34&lt;=MonthDate,IF(SUMIFS(sum_over_4,site_level_range,Lookups!$J$5,date_range,H34)=0,"-", SUMIFS(sum_over_4,site_level_range,Lookups!$J$5,date_range,H34)),IF(SUMIFS(sum_over_4W,site_level_rangeW,Lookups!$J$5,date_rangeW,H34)=0,"-", SUMIFS(sum_over_4W,site_level_rangeW,Lookups!$J$5,date_rangeW,H34)))</f>
        <v>1584</v>
      </c>
      <c r="I36" s="199">
        <f ca="1">IF(I$34&lt;=MonthDate,IF(SUMIFS(sum_over_4,site_level_range,Lookups!$J$5,date_range,I34)=0,"-", SUMIFS(sum_over_4,site_level_range,Lookups!$J$5,date_range,I34)),IF(SUMIFS(sum_over_4W,site_level_rangeW,Lookups!$J$5,date_rangeW,I34)=0,"-", SUMIFS(sum_over_4W,site_level_rangeW,Lookups!$J$5,date_rangeW,I34)))</f>
        <v>1759</v>
      </c>
      <c r="J36" s="199">
        <f ca="1">IF(J$34&lt;=MonthDate,IF(SUMIFS(sum_over_4,site_level_range,Lookups!$J$5,date_range,J34)=0,"-", SUMIFS(sum_over_4,site_level_range,Lookups!$J$5,date_range,J34)),IF(SUMIFS(sum_over_4W,site_level_rangeW,Lookups!$J$5,date_rangeW,J34)=0,"-", SUMIFS(sum_over_4W,site_level_rangeW,Lookups!$J$5,date_rangeW,J34)))</f>
        <v>2124</v>
      </c>
      <c r="K36" s="156">
        <f ca="1">IF(K$34&lt;=MonthDate,IF(SUMIFS(sum_over_4,site_level_range,Lookups!$J$5,date_range,K34)=0,"-", SUMIFS(sum_over_4,site_level_range,Lookups!$J$5,date_range,K34)),IF(SUMIFS(sum_over_4W,site_level_rangeW,Lookups!$J$5,date_rangeW,K34)=0,"-", SUMIFS(sum_over_4W,site_level_rangeW,Lookups!$J$5,date_rangeW,K34)))</f>
        <v>1762</v>
      </c>
      <c r="L36" s="257">
        <f ca="1">IF(L$34&lt;=MonthDate,IF(SUMIFS(sum_over_4,site_level_range,Lookups!$J$5,date_range,L34)=0,"-", SUMIFS(sum_over_4,site_level_range,Lookups!$J$5,date_range,L34)),IF(SUMIFS(sum_over_4W,site_level_rangeW,Lookups!$J$5,date_rangeW,L34)=0,"-", SUMIFS(sum_over_4W,site_level_rangeW,Lookups!$J$5,date_rangeW,L34)))</f>
        <v>2098</v>
      </c>
      <c r="M36" s="247">
        <f ca="1">IF(M$34&lt;=MonthDate,IF(SUMIFS(sum_over_4,site_level_range,Lookups!$J$5,date_range,M34)=0,"-", SUMIFS(sum_over_4,site_level_range,Lookups!$J$5,date_range,M34)),IF(SUMIFS(sum_over_4W,site_level_rangeW,Lookups!$J$5,date_rangeW,M34)=0,"-", SUMIFS(sum_over_4W,site_level_rangeW,Lookups!$J$5,date_rangeW,M34)))</f>
        <v>2551</v>
      </c>
      <c r="N36" s="166">
        <f ca="1">IF(N$34&lt;=MonthDate,IF(SUMIFS(sum_over_4,site_level_range,Lookups!$J$5,date_range,N34)=0,"-", SUMIFS(sum_over_4,site_level_range,Lookups!$J$5,date_range,N34)),IF(SUMIFS(sum_over_4W,site_level_rangeW,Lookups!$J$5,date_rangeW,N34)=0,"-", SUMIFS(sum_over_4W,site_level_rangeW,Lookups!$J$5,date_rangeW,N34)))</f>
        <v>2463</v>
      </c>
      <c r="O36" s="167">
        <f ca="1">IF(O$34&lt;=MonthDate,IF(SUMIFS(sum_over_4,site_level_range,Lookups!$J$5,date_range,O34)=0,"-", SUMIFS(sum_over_4,site_level_range,Lookups!$J$5,date_range,O34)),IF(SUMIFS(sum_over_4W,site_level_rangeW,Lookups!$J$5,date_rangeW,O34)=0,"-", SUMIFS(sum_over_4W,site_level_rangeW,Lookups!$J$5,date_rangeW,O34)))</f>
        <v>1441</v>
      </c>
    </row>
    <row r="37" spans="2:22" ht="15" thickBot="1">
      <c r="B37" s="283" t="s">
        <v>130</v>
      </c>
      <c r="C37" s="284"/>
      <c r="D37" s="111">
        <f ca="1">IF(ISERROR(1-D36/D35), 100%,(1-D36/D35))</f>
        <v>0.92687184547076007</v>
      </c>
      <c r="E37" s="154">
        <f ca="1">IF(ISERROR(1-E36/E35), 100%,(1-E36/E35))</f>
        <v>0.94539537126325945</v>
      </c>
      <c r="F37" s="154">
        <f t="shared" ref="F37:N37" ca="1" si="3">IF(ISERROR(1-F36/F35), 100%,(1-F36/F35))</f>
        <v>0.92829441373050581</v>
      </c>
      <c r="G37" s="200">
        <f t="shared" ca="1" si="3"/>
        <v>0.92422511913670202</v>
      </c>
      <c r="H37" s="200">
        <f t="shared" ca="1" si="3"/>
        <v>0.9367361610352265</v>
      </c>
      <c r="I37" s="200">
        <f t="shared" ca="1" si="3"/>
        <v>0.92863518338201878</v>
      </c>
      <c r="J37" s="200">
        <f t="shared" ca="1" si="3"/>
        <v>0.91615017172634317</v>
      </c>
      <c r="K37" s="154">
        <f t="shared" ca="1" si="3"/>
        <v>0.92806401567730878</v>
      </c>
      <c r="L37" s="258">
        <f t="shared" ca="1" si="3"/>
        <v>0.91754117045945838</v>
      </c>
      <c r="M37" s="248">
        <f t="shared" ca="1" si="3"/>
        <v>0.89937280580647705</v>
      </c>
      <c r="N37" s="168">
        <f t="shared" ca="1" si="3"/>
        <v>0.90235102882289975</v>
      </c>
      <c r="O37" s="169">
        <f ca="1">IF(ISERROR(1-O36/O35), 100%,(1-O36/O35))</f>
        <v>0.93528539991916293</v>
      </c>
    </row>
    <row r="38" spans="2:22">
      <c r="B38" s="286" t="s">
        <v>115</v>
      </c>
      <c r="C38" s="287"/>
      <c r="D38" s="157">
        <f ca="1">IF(D$34&lt;=MonthDate,IF(SUMIFS(Sum_over_8,site_level_range,Lookups!$J$5,date_range,D34)=0,"-", SUMIFS(Sum_over_8,site_level_range,Lookups!$J$5,date_range,D34)),IF(SUMIFS(Sum_over_8W,site_level_rangeW,Lookups!$J$5,date_rangeW,D34)=0,"-", SUMIFS(Sum_over_8W,site_level_rangeW,Lookups!$J$5,date_rangeW,D34)))</f>
        <v>128</v>
      </c>
      <c r="E38" s="76">
        <f ca="1">IF(E$34&lt;=MonthDate,IF(SUMIFS(Sum_over_8,site_level_range,Lookups!$J$5,date_range,E34)=0,"-", SUMIFS(Sum_over_8,site_level_range,Lookups!$J$5,date_range,E34)),IF(SUMIFS(Sum_over_8W,site_level_rangeW,Lookups!$J$5,date_rangeW,E34)=0,"-", SUMIFS(Sum_over_8W,site_level_rangeW,Lookups!$J$5,date_rangeW,E34)))</f>
        <v>56</v>
      </c>
      <c r="F38" s="76">
        <f ca="1">IF(F$34&lt;=MonthDate,IF(SUMIFS(Sum_over_8,site_level_range,Lookups!$J$5,date_range,F34)=0,"-", SUMIFS(Sum_over_8,site_level_range,Lookups!$J$5,date_range,F34)),IF(SUMIFS(Sum_over_8W,site_level_rangeW,Lookups!$J$5,date_rangeW,F34)=0,"-", SUMIFS(Sum_over_8W,site_level_rangeW,Lookups!$J$5,date_rangeW,F34)))</f>
        <v>241</v>
      </c>
      <c r="G38" s="201">
        <f ca="1">IF(G$34&lt;=MonthDate,IF(SUMIFS(Sum_over_8,site_level_range,Lookups!$J$5,date_range,G34)=0,"-", SUMIFS(Sum_over_8,site_level_range,Lookups!$J$5,date_range,G34)),IF(SUMIFS(Sum_over_8W,site_level_rangeW,Lookups!$J$5,date_rangeW,G34)=0,"-", SUMIFS(Sum_over_8W,site_level_rangeW,Lookups!$J$5,date_rangeW,G34)))</f>
        <v>144</v>
      </c>
      <c r="H38" s="201">
        <f ca="1">IF(H$34&lt;=MonthDate,IF(SUMIFS(Sum_over_8,site_level_range,Lookups!$J$5,date_range,H34)=0,"-", SUMIFS(Sum_over_8,site_level_range,Lookups!$J$5,date_range,H34)),IF(SUMIFS(Sum_over_8W,site_level_rangeW,Lookups!$J$5,date_rangeW,H34)=0,"-", SUMIFS(Sum_over_8W,site_level_rangeW,Lookups!$J$5,date_rangeW,H34)))</f>
        <v>115</v>
      </c>
      <c r="I38" s="201">
        <f ca="1">IF(I$34&lt;=MonthDate,IF(SUMIFS(Sum_over_8,site_level_range,Lookups!$J$5,date_range,I34)=0,"-", SUMIFS(Sum_over_8,site_level_range,Lookups!$J$5,date_range,I34)),IF(SUMIFS(Sum_over_8W,site_level_rangeW,Lookups!$J$5,date_rangeW,I34)=0,"-", SUMIFS(Sum_over_8W,site_level_rangeW,Lookups!$J$5,date_rangeW,I34)))</f>
        <v>154</v>
      </c>
      <c r="J38" s="201">
        <f ca="1">IF(J$34&lt;=MonthDate,IF(SUMIFS(Sum_over_8,site_level_range,Lookups!$J$5,date_range,J34)=0,"-", SUMIFS(Sum_over_8,site_level_range,Lookups!$J$5,date_range,J34)),IF(SUMIFS(Sum_over_8W,site_level_rangeW,Lookups!$J$5,date_rangeW,J34)=0,"-", SUMIFS(Sum_over_8W,site_level_rangeW,Lookups!$J$5,date_rangeW,J34)))</f>
        <v>184</v>
      </c>
      <c r="K38" s="76">
        <f ca="1">IF(K$34&lt;=MonthDate,IF(SUMIFS(Sum_over_8,site_level_range,Lookups!$J$5,date_range,K34)=0,"-", SUMIFS(Sum_over_8,site_level_range,Lookups!$J$5,date_range,K34)),IF(SUMIFS(Sum_over_8W,site_level_rangeW,Lookups!$J$5,date_rangeW,K34)=0,"-", SUMIFS(Sum_over_8W,site_level_rangeW,Lookups!$J$5,date_rangeW,K34)))</f>
        <v>144</v>
      </c>
      <c r="L38" s="259">
        <f ca="1">IF(L$34&lt;=MonthDate,IF(SUMIFS(Sum_over_8,site_level_range,Lookups!$J$5,date_range,L34)=0,"-", SUMIFS(Sum_over_8,site_level_range,Lookups!$J$5,date_range,L34)),IF(SUMIFS(Sum_over_8W,site_level_rangeW,Lookups!$J$5,date_rangeW,L34)=0,"-", SUMIFS(Sum_over_8W,site_level_rangeW,Lookups!$J$5,date_rangeW,L34)))</f>
        <v>176</v>
      </c>
      <c r="M38" s="249">
        <f ca="1">IF(M$34&lt;=MonthDate,IF(SUMIFS(Sum_over_8,site_level_range,Lookups!$J$5,date_range,M34)=0,"-", SUMIFS(Sum_over_8,site_level_range,Lookups!$J$5,date_range,M34)),IF(SUMIFS(Sum_over_8W,site_level_rangeW,Lookups!$J$5,date_rangeW,M34)=0,"-", SUMIFS(Sum_over_8W,site_level_rangeW,Lookups!$J$5,date_rangeW,M34)))</f>
        <v>284</v>
      </c>
      <c r="N38" s="170">
        <f ca="1">IF(N$34&lt;=MonthDate,IF(SUMIFS(Sum_over_8,site_level_range,Lookups!$J$5,date_range,N34)=0,"-", SUMIFS(Sum_over_8,site_level_range,Lookups!$J$5,date_range,N34)),IF(SUMIFS(Sum_over_8W,site_level_rangeW,Lookups!$J$5,date_rangeW,N34)=0,"-", SUMIFS(Sum_over_8W,site_level_rangeW,Lookups!$J$5,date_rangeW,N34)))</f>
        <v>252</v>
      </c>
      <c r="O38" s="171">
        <f ca="1">IF(O$34&lt;=MonthDate,IF(SUMIFS(Sum_over_8,site_level_range,Lookups!$J$5,date_range,O34)=0,"-", SUMIFS(Sum_over_8,site_level_range,Lookups!$J$5,date_range,O34)),IF(SUMIFS(Sum_over_8W,site_level_rangeW,Lookups!$J$5,date_rangeW,O34)=0,"-", SUMIFS(Sum_over_8W,site_level_rangeW,Lookups!$J$5,date_rangeW,O34)))</f>
        <v>75</v>
      </c>
    </row>
    <row r="39" spans="2:22" ht="15" thickBot="1">
      <c r="B39" s="283" t="s">
        <v>256</v>
      </c>
      <c r="C39" s="284"/>
      <c r="D39" s="111">
        <f ca="1">IF(ISERROR(1-D38/D35),"-",1-D38/D35)</f>
        <v>0.99514249933588861</v>
      </c>
      <c r="E39" s="154">
        <f t="shared" ref="E39:G39" ca="1" si="4">IF(ISERROR(1-E38/E35),"-",1-E38/E35)</f>
        <v>0.99774991963998716</v>
      </c>
      <c r="F39" s="154">
        <f t="shared" ca="1" si="4"/>
        <v>0.99005693539070883</v>
      </c>
      <c r="G39" s="200">
        <f t="shared" ca="1" si="4"/>
        <v>0.99432869914536648</v>
      </c>
      <c r="H39" s="200">
        <f t="shared" ref="H39:L39" ca="1" si="5">IF(ISERROR(1-H38/H35),"-",1-H38/H35)</f>
        <v>0.99540698138828976</v>
      </c>
      <c r="I39" s="200">
        <f t="shared" ca="1" si="5"/>
        <v>0.99375202856215517</v>
      </c>
      <c r="J39" s="200">
        <f t="shared" ca="1" si="5"/>
        <v>0.99273617306857209</v>
      </c>
      <c r="K39" s="154">
        <f t="shared" ca="1" si="5"/>
        <v>0.9941210092267494</v>
      </c>
      <c r="L39" s="258">
        <f t="shared" ca="1" si="5"/>
        <v>0.99308257674016431</v>
      </c>
      <c r="M39" s="248">
        <f t="shared" ref="M39:O39" ca="1" si="6">IF(ISERROR(1-M38/M35),"-",1-M38/M35)</f>
        <v>0.98879728610311235</v>
      </c>
      <c r="N39" s="168">
        <f t="shared" ca="1" si="6"/>
        <v>0.99000911866153907</v>
      </c>
      <c r="O39" s="169">
        <f t="shared" ca="1" si="6"/>
        <v>0.99663178694929722</v>
      </c>
    </row>
    <row r="40" spans="2:22">
      <c r="B40" s="286" t="s">
        <v>116</v>
      </c>
      <c r="C40" s="287"/>
      <c r="D40" s="157">
        <f ca="1">IF(D$34&lt;=MonthDate,IF(SUMIFS(Sum_over_12,site_level_range,Lookups!$J$5,date_range,D34)=0,"-", SUMIFS(Sum_over_12,site_level_range,Lookups!$J$5,date_range,D34)),IF(SUMIFS(Sum_over_12W,site_level_rangeW,Lookups!$J$5,date_rangeW,D34)=0,"-", SUMIFS(Sum_over_12W,site_level_rangeW,Lookups!$J$5,date_rangeW,D34)))</f>
        <v>22</v>
      </c>
      <c r="E40" s="76">
        <f ca="1">IF(E$34&lt;=MonthDate,IF(SUMIFS(Sum_over_12,site_level_range,Lookups!$J$5,date_range,E34)=0,"-", SUMIFS(Sum_over_12,site_level_range,Lookups!$J$5,date_range,E34)),IF(SUMIFS(Sum_over_12W,site_level_rangeW,Lookups!$J$5,date_rangeW,E34)=0,"-", SUMIFS(Sum_over_12W,site_level_rangeW,Lookups!$J$5,date_rangeW,E34)))</f>
        <v>1</v>
      </c>
      <c r="F40" s="76">
        <f ca="1">IF(F$34&lt;=MonthDate,IF(SUMIFS(Sum_over_12,site_level_range,Lookups!$J$5,date_range,F34)=0,"-", SUMIFS(Sum_over_12,site_level_range,Lookups!$J$5,date_range,F34)),IF(SUMIFS(Sum_over_12W,site_level_rangeW,Lookups!$J$5,date_rangeW,F34)=0,"-", SUMIFS(Sum_over_12W,site_level_rangeW,Lookups!$J$5,date_rangeW,F34)))</f>
        <v>51</v>
      </c>
      <c r="G40" s="201">
        <f ca="1">IF(G$34&lt;=MonthDate,IF(SUMIFS(Sum_over_12,site_level_range,Lookups!$J$5,date_range,G34)=0,"-", SUMIFS(Sum_over_12,site_level_range,Lookups!$J$5,date_range,G34)),IF(SUMIFS(Sum_over_12W,site_level_rangeW,Lookups!$J$5,date_rangeW,G34)=0,"-", SUMIFS(Sum_over_12W,site_level_rangeW,Lookups!$J$5,date_rangeW,G34)))</f>
        <v>16</v>
      </c>
      <c r="H40" s="201">
        <f ca="1">IF(H$34&lt;=MonthDate,IF(SUMIFS(Sum_over_12,site_level_range,Lookups!$J$5,date_range,H34)=0,"-", SUMIFS(Sum_over_12,site_level_range,Lookups!$J$5,date_range,H34)),IF(SUMIFS(Sum_over_12W,site_level_rangeW,Lookups!$J$5,date_rangeW,H34)=0,"-", SUMIFS(Sum_over_12W,site_level_rangeW,Lookups!$J$5,date_rangeW,H34)))</f>
        <v>21</v>
      </c>
      <c r="I40" s="201">
        <f ca="1">IF(I$34&lt;=MonthDate,IF(SUMIFS(Sum_over_12,site_level_range,Lookups!$J$5,date_range,I34)=0,"-", SUMIFS(Sum_over_12,site_level_range,Lookups!$J$5,date_range,I34)),IF(SUMIFS(Sum_over_12W,site_level_rangeW,Lookups!$J$5,date_rangeW,I34)=0,"-", SUMIFS(Sum_over_12W,site_level_rangeW,Lookups!$J$5,date_rangeW,I34)))</f>
        <v>11</v>
      </c>
      <c r="J40" s="201">
        <f ca="1">IF(J$34&lt;=MonthDate,IF(SUMIFS(Sum_over_12,site_level_range,Lookups!$J$5,date_range,J34)=0,"-", SUMIFS(Sum_over_12,site_level_range,Lookups!$J$5,date_range,J34)),IF(SUMIFS(Sum_over_12W,site_level_rangeW,Lookups!$J$5,date_rangeW,J34)=0,"-", SUMIFS(Sum_over_12W,site_level_rangeW,Lookups!$J$5,date_rangeW,J34)))</f>
        <v>31</v>
      </c>
      <c r="K40" s="76">
        <f ca="1">IF(K$34&lt;=MonthDate,IF(SUMIFS(Sum_over_12,site_level_range,Lookups!$J$5,date_range,K34)=0,"-", SUMIFS(Sum_over_12,site_level_range,Lookups!$J$5,date_range,K34)),IF(SUMIFS(Sum_over_12W,site_level_rangeW,Lookups!$J$5,date_rangeW,K34)=0,"-", SUMIFS(Sum_over_12W,site_level_rangeW,Lookups!$J$5,date_rangeW,K34)))</f>
        <v>26</v>
      </c>
      <c r="L40" s="259">
        <f ca="1">IF(L$34&lt;=MonthDate,IF(SUMIFS(Sum_over_12,site_level_range,Lookups!$J$5,date_range,L34)=0,"-", SUMIFS(Sum_over_12,site_level_range,Lookups!$J$5,date_range,L34)),IF(SUMIFS(Sum_over_12W,site_level_rangeW,Lookups!$J$5,date_rangeW,L34)=0,"-", SUMIFS(Sum_over_12W,site_level_rangeW,Lookups!$J$5,date_rangeW,L34)))</f>
        <v>38</v>
      </c>
      <c r="M40" s="249">
        <f ca="1">IF(M$34&lt;=MonthDate,IF(SUMIFS(Sum_over_12,site_level_range,Lookups!$J$5,date_range,M34)=0,"-", SUMIFS(Sum_over_12,site_level_range,Lookups!$J$5,date_range,M34)),IF(SUMIFS(Sum_over_12W,site_level_rangeW,Lookups!$J$5,date_rangeW,M34)=0,"-", SUMIFS(Sum_over_12W,site_level_rangeW,Lookups!$J$5,date_rangeW,M34)))</f>
        <v>48</v>
      </c>
      <c r="N40" s="170">
        <f ca="1">IF(N$34&lt;=MonthDate,IF(SUMIFS(Sum_over_12,site_level_range,Lookups!$J$5,date_range,N34)=0,"-", SUMIFS(Sum_over_12,site_level_range,Lookups!$J$5,date_range,N34)),IF(SUMIFS(Sum_over_12W,site_level_rangeW,Lookups!$J$5,date_rangeW,N34)=0,"-", SUMIFS(Sum_over_12W,site_level_rangeW,Lookups!$J$5,date_rangeW,N34)))</f>
        <v>21</v>
      </c>
      <c r="O40" s="171">
        <f ca="1">IF(O$34&lt;=MonthDate,IF(SUMIFS(Sum_over_12,site_level_range,Lookups!$J$5,date_range,O34)=0,"-", SUMIFS(Sum_over_12,site_level_range,Lookups!$J$5,date_range,O34)),IF(SUMIFS(Sum_over_12W,site_level_rangeW,Lookups!$J$5,date_rangeW,O34)=0,"-", SUMIFS(Sum_over_12W,site_level_rangeW,Lookups!$J$5,date_rangeW,O34)))</f>
        <v>6</v>
      </c>
    </row>
    <row r="41" spans="2:22" ht="15" thickBot="1">
      <c r="B41" s="283" t="s">
        <v>257</v>
      </c>
      <c r="C41" s="284"/>
      <c r="D41" s="111">
        <f ca="1">IF(ISERROR(1-D40/D35),"-",1-D40/D35)</f>
        <v>0.99916511707335587</v>
      </c>
      <c r="E41" s="154">
        <f t="shared" ref="E41:G41" ca="1" si="7">IF(ISERROR(1-E40/E35),"-",1-E40/E35)</f>
        <v>0.9999598199935712</v>
      </c>
      <c r="F41" s="154">
        <f t="shared" ca="1" si="7"/>
        <v>0.99789586599554414</v>
      </c>
      <c r="G41" s="200">
        <f t="shared" ca="1" si="7"/>
        <v>0.99936985546059631</v>
      </c>
      <c r="H41" s="200">
        <f t="shared" ref="H41:L41" ca="1" si="8">IF(ISERROR(1-H40/H35),"-",1-H40/H35)</f>
        <v>0.9991612748622094</v>
      </c>
      <c r="I41" s="200">
        <f t="shared" ca="1" si="8"/>
        <v>0.9995537163258682</v>
      </c>
      <c r="J41" s="200">
        <f t="shared" ca="1" si="8"/>
        <v>0.99877620307133552</v>
      </c>
      <c r="K41" s="154">
        <f t="shared" ca="1" si="8"/>
        <v>0.99893851555482971</v>
      </c>
      <c r="L41" s="258">
        <f t="shared" ca="1" si="8"/>
        <v>0.99850646543253552</v>
      </c>
      <c r="M41" s="248">
        <f t="shared" ref="M41:O41" ca="1" si="9">IF(ISERROR(1-M40/M35),"-",1-M40/M35)</f>
        <v>0.99810658356672322</v>
      </c>
      <c r="N41" s="168">
        <f t="shared" ca="1" si="9"/>
        <v>0.99916742655512825</v>
      </c>
      <c r="O41" s="169">
        <f t="shared" ca="1" si="9"/>
        <v>0.99973054295594377</v>
      </c>
    </row>
    <row r="42" spans="2:22" ht="21.95" customHeight="1" thickBot="1">
      <c r="B42" s="65" t="s">
        <v>221</v>
      </c>
      <c r="D42" s="134">
        <f t="shared" ref="D42:O42" si="10">INT((D43-DATE(YEAR(D43-WEEKDAY(D43-1)+4),1,3)+WEEKDAY(DATE(YEAR(D43-WEEKDAY(D43-1)+4),1,3))+5)/7)</f>
        <v>28</v>
      </c>
      <c r="E42" s="134">
        <f t="shared" si="10"/>
        <v>29</v>
      </c>
      <c r="F42" s="134">
        <f t="shared" si="10"/>
        <v>30</v>
      </c>
      <c r="G42" s="134">
        <f t="shared" si="10"/>
        <v>31</v>
      </c>
      <c r="H42" s="134">
        <f t="shared" si="10"/>
        <v>32</v>
      </c>
      <c r="I42" s="134">
        <f t="shared" si="10"/>
        <v>33</v>
      </c>
      <c r="J42" s="134">
        <f t="shared" si="10"/>
        <v>34</v>
      </c>
      <c r="K42" s="134">
        <f t="shared" si="10"/>
        <v>35</v>
      </c>
      <c r="L42" s="134">
        <f t="shared" si="10"/>
        <v>36</v>
      </c>
      <c r="M42" s="134">
        <f t="shared" si="10"/>
        <v>37</v>
      </c>
      <c r="N42" s="134">
        <f t="shared" si="10"/>
        <v>38</v>
      </c>
      <c r="O42" s="134">
        <f t="shared" si="10"/>
        <v>39</v>
      </c>
      <c r="Q42" s="66"/>
    </row>
    <row r="43" spans="2:22" ht="15.75" thickBot="1">
      <c r="B43" s="277" t="s">
        <v>220</v>
      </c>
      <c r="C43" s="278"/>
      <c r="D43" s="105">
        <f>O52+7</f>
        <v>42568</v>
      </c>
      <c r="E43" s="105">
        <f>D43+7</f>
        <v>42575</v>
      </c>
      <c r="F43" s="105">
        <f t="shared" ref="F43:O43" si="11">E43+7</f>
        <v>42582</v>
      </c>
      <c r="G43" s="105">
        <f t="shared" si="11"/>
        <v>42589</v>
      </c>
      <c r="H43" s="105">
        <f t="shared" si="11"/>
        <v>42596</v>
      </c>
      <c r="I43" s="105">
        <f t="shared" si="11"/>
        <v>42603</v>
      </c>
      <c r="J43" s="105">
        <f t="shared" si="11"/>
        <v>42610</v>
      </c>
      <c r="K43" s="105">
        <f t="shared" si="11"/>
        <v>42617</v>
      </c>
      <c r="L43" s="105">
        <f t="shared" si="11"/>
        <v>42624</v>
      </c>
      <c r="M43" s="105">
        <f t="shared" si="11"/>
        <v>42631</v>
      </c>
      <c r="N43" s="105">
        <f t="shared" si="11"/>
        <v>42638</v>
      </c>
      <c r="O43" s="115">
        <f t="shared" si="11"/>
        <v>42645</v>
      </c>
      <c r="Q43" s="66"/>
      <c r="R43" s="66"/>
      <c r="S43" s="66"/>
      <c r="T43" s="66"/>
      <c r="U43" s="66"/>
      <c r="V43" s="66"/>
    </row>
    <row r="44" spans="2:22" ht="15" customHeight="1" thickBot="1">
      <c r="B44" s="279" t="s">
        <v>20</v>
      </c>
      <c r="C44" s="280"/>
      <c r="D44" s="112">
        <f ca="1">IF(SUMIFS(sum_range,site_level_range,Lookups!$J$5,date_range,D43)=0,"-", SUMIFS(sum_range,site_level_range,Lookups!$J$5,date_range,D43))</f>
        <v>24940</v>
      </c>
      <c r="E44" s="113">
        <f ca="1">IF(SUMIFS(sum_range,site_level_range,Lookups!$J$5,date_range,E43)=0,"-", SUMIFS(sum_range,site_level_range,Lookups!$J$5,date_range,E43))</f>
        <v>25757</v>
      </c>
      <c r="F44" s="113">
        <f ca="1">IF(SUMIFS(sum_range,site_level_range,Lookups!$J$5,date_range,F43)=0,"-", SUMIFS(sum_range,site_level_range,Lookups!$J$5,date_range,F43))</f>
        <v>24993</v>
      </c>
      <c r="G44" s="78">
        <f ca="1">IF(SUMIFS(sum_range,site_level_range,Lookups!$J$5,date_range,G43)=0,"-", SUMIFS(sum_range,site_level_range,Lookups!$J$5,date_range,G43))</f>
        <v>25296</v>
      </c>
      <c r="H44" s="78">
        <f ca="1">IF(SUMIFS(sum_range,site_level_range,Lookups!$J$5,date_range,H43)=0,"-", SUMIFS(sum_range,site_level_range,Lookups!$J$5,date_range,H43))</f>
        <v>24409</v>
      </c>
      <c r="I44" s="78">
        <f ca="1">IF(SUMIFS(sum_range,site_level_range,Lookups!$J$5,date_range,I43)=0,"-", SUMIFS(sum_range,site_level_range,Lookups!$J$5,date_range,I43))</f>
        <v>26535</v>
      </c>
      <c r="J44" s="78">
        <f ca="1">IF(SUMIFS(sum_range,site_level_range,Lookups!$J$5,date_range,J43)=0,"-", SUMIFS(sum_range,site_level_range,Lookups!$J$5,date_range,J43))</f>
        <v>27014</v>
      </c>
      <c r="K44" s="78">
        <f ca="1">IF(SUMIFS(sum_range,site_level_range,Lookups!$J$5,date_range,K43)=0,"-", SUMIFS(sum_range,site_level_range,Lookups!$J$5,date_range,K43))</f>
        <v>27421</v>
      </c>
      <c r="L44" s="78">
        <f ca="1">IF(SUMIFS(sum_range,site_level_range,Lookups!$J$5,date_range,L43)=0,"-", SUMIFS(sum_range,site_level_range,Lookups!$J$5,date_range,L43))</f>
        <v>27364</v>
      </c>
      <c r="M44" s="78">
        <f ca="1">IF(SUMIFS(sum_range,site_level_range,Lookups!$J$5,date_range,M43)=0,"-", SUMIFS(sum_range,site_level_range,Lookups!$J$5,date_range,M43))</f>
        <v>27309</v>
      </c>
      <c r="N44" s="78">
        <f ca="1">IF(SUMIFS(sum_range,site_level_range,Lookups!$J$5,date_range,N43)=0,"-", SUMIFS(sum_range,site_level_range,Lookups!$J$5,date_range,N43))</f>
        <v>26090</v>
      </c>
      <c r="O44" s="116">
        <f ca="1">IF(SUMIFS(sum_range,site_level_range,Lookups!$J$5,date_range,O43)=0,"-", SUMIFS(sum_range,site_level_range,Lookups!$J$5,date_range,O43))</f>
        <v>26052</v>
      </c>
      <c r="Q44" s="84"/>
      <c r="R44" s="84"/>
      <c r="S44" s="84"/>
      <c r="T44" s="84"/>
      <c r="U44" s="84"/>
      <c r="V44" s="84"/>
    </row>
    <row r="45" spans="2:22">
      <c r="B45" s="281" t="s">
        <v>114</v>
      </c>
      <c r="C45" s="282"/>
      <c r="D45" s="75">
        <f ca="1">IF(SUMIFS(sum_over_4,site_level_range,Lookups!$J$5,date_range,D43)=0,"-", SUMIFS(sum_over_4,site_level_range,Lookups!$J$5,date_range,D43))</f>
        <v>1342</v>
      </c>
      <c r="E45" s="75">
        <f ca="1">IF(SUMIFS(sum_over_4,site_level_range,Lookups!$J$5,date_range,E43)=0,"-", SUMIFS(sum_over_4,site_level_range,Lookups!$J$5,date_range,E43))</f>
        <v>1423</v>
      </c>
      <c r="F45" s="75">
        <f ca="1">IF(SUMIFS(sum_over_4,site_level_range,Lookups!$J$5,date_range,F43)=0,"-", SUMIFS(sum_over_4,site_level_range,Lookups!$J$5,date_range,F43))</f>
        <v>1173</v>
      </c>
      <c r="G45" s="76">
        <f ca="1">IF(SUMIFS(sum_over_4,site_level_range,Lookups!$J$5,date_range,G43)=0,"-", SUMIFS(sum_over_4,site_level_range,Lookups!$J$5,date_range,G43))</f>
        <v>1332</v>
      </c>
      <c r="H45" s="76">
        <f ca="1">IF(SUMIFS(sum_over_4,site_level_range,Lookups!$J$5,date_range,H43)=0,"-", SUMIFS(sum_over_4,site_level_range,Lookups!$J$5,date_range,H43))</f>
        <v>1437</v>
      </c>
      <c r="I45" s="76">
        <f ca="1">IF(SUMIFS(sum_over_4,site_level_range,Lookups!$J$5,date_range,I43)=0,"-", SUMIFS(sum_over_4,site_level_range,Lookups!$J$5,date_range,I43))</f>
        <v>1594</v>
      </c>
      <c r="J45" s="76">
        <f ca="1">IF(SUMIFS(sum_over_4,site_level_range,Lookups!$J$5,date_range,J43)=0,"-", SUMIFS(sum_over_4,site_level_range,Lookups!$J$5,date_range,J43))</f>
        <v>1774</v>
      </c>
      <c r="K45" s="76">
        <f ca="1">IF(SUMIFS(sum_over_4,site_level_range,Lookups!$J$5,date_range,K43)=0,"-", SUMIFS(sum_over_4,site_level_range,Lookups!$J$5,date_range,K43))</f>
        <v>1608</v>
      </c>
      <c r="L45" s="76">
        <f ca="1">IF(SUMIFS(sum_over_4,site_level_range,Lookups!$J$5,date_range,L43)=0,"-", SUMIFS(sum_over_4,site_level_range,Lookups!$J$5,date_range,L43))</f>
        <v>1867</v>
      </c>
      <c r="M45" s="76">
        <f ca="1">IF(SUMIFS(sum_over_4,site_level_range,Lookups!$J$5,date_range,M43)=0,"-", SUMIFS(sum_over_4,site_level_range,Lookups!$J$5,date_range,M43))</f>
        <v>1548</v>
      </c>
      <c r="N45" s="76">
        <f ca="1">IF(SUMIFS(sum_over_4,site_level_range,Lookups!$J$5,date_range,N43)=0,"-", SUMIFS(sum_over_4,site_level_range,Lookups!$J$5,date_range,N43))</f>
        <v>1308</v>
      </c>
      <c r="O45" s="77">
        <f ca="1">IF(SUMIFS(sum_over_4,site_level_range,Lookups!$J$5,date_range,O43)=0,"-", SUMIFS(sum_over_4,site_level_range,Lookups!$J$5,date_range,O43))</f>
        <v>1597</v>
      </c>
      <c r="V45" s="72"/>
    </row>
    <row r="46" spans="2:22" ht="15" thickBot="1">
      <c r="B46" s="283" t="s">
        <v>130</v>
      </c>
      <c r="C46" s="284"/>
      <c r="D46" s="111">
        <f ca="1">IF(ISERROR(1-D45/D44), 100%,(1-D45/D44))</f>
        <v>0.94619085805934244</v>
      </c>
      <c r="E46" s="154">
        <f ca="1">IF(ISERROR(1-E45/E44), 100%,(1-E45/E44))</f>
        <v>0.94475288271149593</v>
      </c>
      <c r="F46" s="154">
        <f t="shared" ref="F46" ca="1" si="12">IF(ISERROR(1-F45/F44), 100%,(1-F45/F44))</f>
        <v>0.95306685872044172</v>
      </c>
      <c r="G46" s="154">
        <f t="shared" ref="G46" ca="1" si="13">IF(ISERROR(1-G45/G44), 100%,(1-G45/G44))</f>
        <v>0.94734345351043647</v>
      </c>
      <c r="H46" s="154">
        <f t="shared" ref="H46" ca="1" si="14">IF(ISERROR(1-H45/H44), 100%,(1-H45/H44))</f>
        <v>0.94112827235855623</v>
      </c>
      <c r="I46" s="154">
        <f t="shared" ref="I46" ca="1" si="15">IF(ISERROR(1-I45/I44), 100%,(1-I45/I44))</f>
        <v>0.93992839645750892</v>
      </c>
      <c r="J46" s="154">
        <f t="shared" ref="J46" ca="1" si="16">IF(ISERROR(1-J45/J44), 100%,(1-J45/J44))</f>
        <v>0.93433034722736363</v>
      </c>
      <c r="K46" s="154">
        <f t="shared" ref="K46" ca="1" si="17">IF(ISERROR(1-K45/K44), 100%,(1-K45/K44))</f>
        <v>0.94135881258889176</v>
      </c>
      <c r="L46" s="154">
        <f t="shared" ref="L46" ca="1" si="18">IF(ISERROR(1-L45/L44), 100%,(1-L45/L44))</f>
        <v>0.93177167080836132</v>
      </c>
      <c r="M46" s="200">
        <f t="shared" ref="M46" ca="1" si="19">IF(ISERROR(1-M45/M44), 100%,(1-M45/M44))</f>
        <v>0.94331539053059432</v>
      </c>
      <c r="N46" s="111">
        <f t="shared" ref="N46" ca="1" si="20">IF(ISERROR(1-N45/N44), 100%,(1-N45/N44))</f>
        <v>0.94986584898428517</v>
      </c>
      <c r="O46" s="118">
        <f ca="1">IF(ISERROR(1-O45/O44), 100%,(1-O45/O44))</f>
        <v>0.93869952402886536</v>
      </c>
    </row>
    <row r="47" spans="2:22">
      <c r="B47" s="281" t="s">
        <v>115</v>
      </c>
      <c r="C47" s="282"/>
      <c r="D47" s="75">
        <f ca="1">IF(SUMIFS(Sum_over_8,site_level_range,Lookups!$J$5,date_range,D43)=0,"-", SUMIFS(Sum_over_8,site_level_range,Lookups!$J$5,date_range,D43))</f>
        <v>64</v>
      </c>
      <c r="E47" s="75">
        <f ca="1">IF(SUMIFS(Sum_over_8,site_level_range,Lookups!$J$5,date_range,E43)=0,"-", SUMIFS(Sum_over_8,site_level_range,Lookups!$J$5,date_range,E43))</f>
        <v>89</v>
      </c>
      <c r="F47" s="75">
        <f ca="1">IF(SUMIFS(Sum_over_8,site_level_range,Lookups!$J$5,date_range,F43)=0,"-", SUMIFS(Sum_over_8,site_level_range,Lookups!$J$5,date_range,F43))</f>
        <v>57</v>
      </c>
      <c r="G47" s="74">
        <f ca="1">IF(SUMIFS(Sum_over_8,site_level_range,Lookups!$J$5,date_range,G43)=0,"-", SUMIFS(Sum_over_8,site_level_range,Lookups!$J$5,date_range,G43))</f>
        <v>60</v>
      </c>
      <c r="H47" s="74">
        <f ca="1">IF(SUMIFS(Sum_over_8,site_level_range,Lookups!$J$5,date_range,H43)=0,"-", SUMIFS(Sum_over_8,site_level_range,Lookups!$J$5,date_range,H43))</f>
        <v>48</v>
      </c>
      <c r="I47" s="74">
        <f ca="1">IF(SUMIFS(Sum_over_8,site_level_range,Lookups!$J$5,date_range,I43)=0,"-", SUMIFS(Sum_over_8,site_level_range,Lookups!$J$5,date_range,I43))</f>
        <v>47</v>
      </c>
      <c r="J47" s="74">
        <f ca="1">IF(SUMIFS(Sum_over_8,site_level_range,Lookups!$J$5,date_range,J43)=0,"-", SUMIFS(Sum_over_8,site_level_range,Lookups!$J$5,date_range,J43))</f>
        <v>95</v>
      </c>
      <c r="K47" s="74">
        <f ca="1">IF(SUMIFS(Sum_over_8,site_level_range,Lookups!$J$5,date_range,K43)=0,"-", SUMIFS(Sum_over_8,site_level_range,Lookups!$J$5,date_range,K43))</f>
        <v>48</v>
      </c>
      <c r="L47" s="74">
        <f ca="1">IF(SUMIFS(Sum_over_8,site_level_range,Lookups!$J$5,date_range,L43)=0,"-", SUMIFS(Sum_over_8,site_level_range,Lookups!$J$5,date_range,L43))</f>
        <v>105</v>
      </c>
      <c r="M47" s="74">
        <f ca="1">IF(SUMIFS(Sum_over_8,site_level_range,Lookups!$J$5,date_range,M43)=0,"-", SUMIFS(Sum_over_8,site_level_range,Lookups!$J$5,date_range,M43))</f>
        <v>102</v>
      </c>
      <c r="N47" s="74">
        <f ca="1">IF(SUMIFS(Sum_over_8,site_level_range,Lookups!$J$5,date_range,N43)=0,"-", SUMIFS(Sum_over_8,site_level_range,Lookups!$J$5,date_range,N43))</f>
        <v>80</v>
      </c>
      <c r="O47" s="117">
        <f ca="1">IF(SUMIFS(Sum_over_8,site_level_range,Lookups!$J$5,date_range,O43)=0,"-", SUMIFS(Sum_over_8,site_level_range,Lookups!$J$5,date_range,O43))</f>
        <v>106</v>
      </c>
      <c r="P47" s="84"/>
    </row>
    <row r="48" spans="2:22" ht="15.75" thickBot="1">
      <c r="B48" s="283" t="s">
        <v>256</v>
      </c>
      <c r="C48" s="284"/>
      <c r="D48" s="69">
        <f ca="1">IF(ISERROR(1-D47/D44),"-",1-D47/D44)</f>
        <v>0.99743384121892542</v>
      </c>
      <c r="E48" s="69">
        <f t="shared" ref="E48:O48" ca="1" si="21">IF(ISERROR(1-E47/E44),"-",1-E47/E44)</f>
        <v>0.99654462864464033</v>
      </c>
      <c r="F48" s="69">
        <f t="shared" ca="1" si="21"/>
        <v>0.99771936142119788</v>
      </c>
      <c r="G48" s="70">
        <f t="shared" ca="1" si="21"/>
        <v>0.99762808349146115</v>
      </c>
      <c r="H48" s="70">
        <f t="shared" ca="1" si="21"/>
        <v>0.99803351222909586</v>
      </c>
      <c r="I48" s="70">
        <f t="shared" ca="1" si="21"/>
        <v>0.99822875447522141</v>
      </c>
      <c r="J48" s="70">
        <f t="shared" ca="1" si="21"/>
        <v>0.99648330495298731</v>
      </c>
      <c r="K48" s="70">
        <f t="shared" ca="1" si="21"/>
        <v>0.99824951679369822</v>
      </c>
      <c r="L48" s="70">
        <f t="shared" ca="1" si="21"/>
        <v>0.9961628416898114</v>
      </c>
      <c r="M48" s="70">
        <f t="shared" ca="1" si="21"/>
        <v>0.99626496759310113</v>
      </c>
      <c r="N48" s="70">
        <f t="shared" ca="1" si="21"/>
        <v>0.99693369106937524</v>
      </c>
      <c r="O48" s="118">
        <f t="shared" ca="1" si="21"/>
        <v>0.99593121449408872</v>
      </c>
      <c r="P48"/>
    </row>
    <row r="49" spans="2:22" ht="15">
      <c r="B49" s="281" t="s">
        <v>116</v>
      </c>
      <c r="C49" s="282"/>
      <c r="D49" s="76">
        <f ca="1">IF(SUMIFS(Sum_over_12,site_level_range,Lookups!$J$5,date_range,D43)=0,"-", SUMIFS(Sum_over_12,site_level_range,Lookups!$J$5,date_range,D43))</f>
        <v>3</v>
      </c>
      <c r="E49" s="76">
        <f ca="1">IF(SUMIFS(Sum_over_12,site_level_range,Lookups!$J$5,date_range,E43)=0,"-", SUMIFS(Sum_over_12,site_level_range,Lookups!$J$5,date_range,E43))</f>
        <v>5</v>
      </c>
      <c r="F49" s="76">
        <f ca="1">IF(SUMIFS(Sum_over_12,site_level_range,Lookups!$J$5,date_range,F43)=0,"-", SUMIFS(Sum_over_12,site_level_range,Lookups!$J$5,date_range,F43))</f>
        <v>7</v>
      </c>
      <c r="G49" s="76" t="str">
        <f ca="1">IF(SUMIFS(Sum_over_12,site_level_range,Lookups!$J$5,date_range,G43)=0,"-", SUMIFS(Sum_over_12,site_level_range,Lookups!$J$5,date_range,G43))</f>
        <v>-</v>
      </c>
      <c r="H49" s="76">
        <f ca="1">IF(SUMIFS(Sum_over_12,site_level_range,Lookups!$J$5,date_range,H43)=0,"-", SUMIFS(Sum_over_12,site_level_range,Lookups!$J$5,date_range,H43))</f>
        <v>11</v>
      </c>
      <c r="I49" s="76" t="str">
        <f ca="1">IF(SUMIFS(Sum_over_12,site_level_range,Lookups!$J$5,date_range,I43)=0,"-", SUMIFS(Sum_over_12,site_level_range,Lookups!$J$5,date_range,I43))</f>
        <v>-</v>
      </c>
      <c r="J49" s="76">
        <f ca="1">IF(SUMIFS(Sum_over_12,site_level_range,Lookups!$J$5,date_range,J43)=0,"-", SUMIFS(Sum_over_12,site_level_range,Lookups!$J$5,date_range,J43))</f>
        <v>12</v>
      </c>
      <c r="K49" s="76">
        <f ca="1">IF(SUMIFS(Sum_over_12,site_level_range,Lookups!$J$5,date_range,K43)=0,"-", SUMIFS(Sum_over_12,site_level_range,Lookups!$J$5,date_range,K43))</f>
        <v>1</v>
      </c>
      <c r="L49" s="76">
        <f ca="1">IF(SUMIFS(Sum_over_12,site_level_range,Lookups!$J$5,date_range,L43)=0,"-", SUMIFS(Sum_over_12,site_level_range,Lookups!$J$5,date_range,L43))</f>
        <v>17</v>
      </c>
      <c r="M49" s="76">
        <f ca="1">IF(SUMIFS(Sum_over_12,site_level_range,Lookups!$J$5,date_range,M43)=0,"-", SUMIFS(Sum_over_12,site_level_range,Lookups!$J$5,date_range,M43))</f>
        <v>19</v>
      </c>
      <c r="N49" s="76">
        <f ca="1">IF(SUMIFS(Sum_over_12,site_level_range,Lookups!$J$5,date_range,N43)=0,"-", SUMIFS(Sum_over_12,site_level_range,Lookups!$J$5,date_range,N43))</f>
        <v>14</v>
      </c>
      <c r="O49" s="77">
        <f ca="1">IF(SUMIFS(Sum_over_12,site_level_range,Lookups!$J$5,date_range,O43)=0,"-", SUMIFS(Sum_over_12,site_level_range,Lookups!$J$5,date_range,O43))</f>
        <v>19</v>
      </c>
      <c r="P49"/>
    </row>
    <row r="50" spans="2:22" ht="15.75" thickBot="1">
      <c r="B50" s="283" t="s">
        <v>257</v>
      </c>
      <c r="C50" s="284"/>
      <c r="D50" s="69">
        <f ca="1">IF(ISERROR(1-D49/D44),"-",1-D49/D44)</f>
        <v>0.99987971130713715</v>
      </c>
      <c r="E50" s="69">
        <f t="shared" ref="E50:O50" ca="1" si="22">IF(ISERROR(1-E49/E44),"-",1-E49/E44)</f>
        <v>0.99980587801374388</v>
      </c>
      <c r="F50" s="69">
        <f t="shared" ca="1" si="22"/>
        <v>0.9997199215780419</v>
      </c>
      <c r="G50" s="70" t="str">
        <f t="shared" ca="1" si="22"/>
        <v>-</v>
      </c>
      <c r="H50" s="70">
        <f t="shared" ca="1" si="22"/>
        <v>0.99954934655250116</v>
      </c>
      <c r="I50" s="70" t="str">
        <f t="shared" ca="1" si="22"/>
        <v>-</v>
      </c>
      <c r="J50" s="70">
        <f t="shared" ca="1" si="22"/>
        <v>0.99955578588879845</v>
      </c>
      <c r="K50" s="70">
        <f t="shared" ca="1" si="22"/>
        <v>0.99996353159986873</v>
      </c>
      <c r="L50" s="70">
        <f t="shared" ca="1" si="22"/>
        <v>0.99937874579739805</v>
      </c>
      <c r="M50" s="70">
        <f t="shared" ca="1" si="22"/>
        <v>0.99930425866930317</v>
      </c>
      <c r="N50" s="70">
        <f t="shared" ca="1" si="22"/>
        <v>0.99946339593714062</v>
      </c>
      <c r="O50" s="118">
        <f t="shared" ca="1" si="22"/>
        <v>0.99927068939044983</v>
      </c>
      <c r="P50"/>
    </row>
    <row r="51" spans="2:22" ht="21.95" customHeight="1" thickBot="1">
      <c r="B51" s="65" t="s">
        <v>221</v>
      </c>
      <c r="D51" s="134">
        <f t="shared" ref="D51:O51" si="23">INT((D52-DATE(YEAR(D52-WEEKDAY(D52-1)+4),1,3)+WEEKDAY(DATE(YEAR(D52-WEEKDAY(D52-1)+4),1,3))+5)/7)</f>
        <v>16</v>
      </c>
      <c r="E51" s="134">
        <f t="shared" si="23"/>
        <v>17</v>
      </c>
      <c r="F51" s="134">
        <f t="shared" si="23"/>
        <v>18</v>
      </c>
      <c r="G51" s="134">
        <f t="shared" si="23"/>
        <v>19</v>
      </c>
      <c r="H51" s="134">
        <f t="shared" si="23"/>
        <v>20</v>
      </c>
      <c r="I51" s="134">
        <f t="shared" si="23"/>
        <v>21</v>
      </c>
      <c r="J51" s="134">
        <f t="shared" si="23"/>
        <v>22</v>
      </c>
      <c r="K51" s="134">
        <f t="shared" si="23"/>
        <v>23</v>
      </c>
      <c r="L51" s="134">
        <f t="shared" si="23"/>
        <v>24</v>
      </c>
      <c r="M51" s="134">
        <f t="shared" si="23"/>
        <v>25</v>
      </c>
      <c r="N51" s="134">
        <f t="shared" si="23"/>
        <v>26</v>
      </c>
      <c r="O51" s="134">
        <f t="shared" si="23"/>
        <v>27</v>
      </c>
      <c r="Q51" s="66"/>
    </row>
    <row r="52" spans="2:22" ht="15.75" thickBot="1">
      <c r="B52" s="277" t="s">
        <v>220</v>
      </c>
      <c r="C52" s="278"/>
      <c r="D52" s="105">
        <f>O61+7</f>
        <v>42484</v>
      </c>
      <c r="E52" s="105">
        <f>D52+7</f>
        <v>42491</v>
      </c>
      <c r="F52" s="105">
        <f t="shared" ref="F52:O52" si="24">E52+7</f>
        <v>42498</v>
      </c>
      <c r="G52" s="105">
        <f t="shared" si="24"/>
        <v>42505</v>
      </c>
      <c r="H52" s="105">
        <f t="shared" si="24"/>
        <v>42512</v>
      </c>
      <c r="I52" s="105">
        <f t="shared" si="24"/>
        <v>42519</v>
      </c>
      <c r="J52" s="105">
        <f t="shared" si="24"/>
        <v>42526</v>
      </c>
      <c r="K52" s="105">
        <f t="shared" si="24"/>
        <v>42533</v>
      </c>
      <c r="L52" s="105">
        <f t="shared" si="24"/>
        <v>42540</v>
      </c>
      <c r="M52" s="105">
        <f t="shared" si="24"/>
        <v>42547</v>
      </c>
      <c r="N52" s="105">
        <f t="shared" si="24"/>
        <v>42554</v>
      </c>
      <c r="O52" s="115">
        <f t="shared" si="24"/>
        <v>42561</v>
      </c>
      <c r="Q52" s="66"/>
      <c r="R52" s="66"/>
      <c r="S52" s="66"/>
      <c r="T52" s="66"/>
      <c r="U52" s="66"/>
      <c r="V52" s="66"/>
    </row>
    <row r="53" spans="2:22" ht="15" customHeight="1" thickBot="1">
      <c r="B53" s="279" t="s">
        <v>20</v>
      </c>
      <c r="C53" s="280"/>
      <c r="D53" s="112">
        <f ca="1">IF(SUMIFS(sum_range,site_level_range,Lookups!$J$5,date_range,D52)=0,"-", SUMIFS(sum_range,site_level_range,Lookups!$J$5,date_range,D52))</f>
        <v>26685</v>
      </c>
      <c r="E53" s="113">
        <f ca="1">IF(SUMIFS(sum_range,site_level_range,Lookups!$J$5,date_range,E52)=0,"-", SUMIFS(sum_range,site_level_range,Lookups!$J$5,date_range,E52))</f>
        <v>25631</v>
      </c>
      <c r="F53" s="113">
        <f ca="1">IF(SUMIFS(sum_range,site_level_range,Lookups!$J$5,date_range,F52)=0,"-", SUMIFS(sum_range,site_level_range,Lookups!$J$5,date_range,F52))</f>
        <v>26933</v>
      </c>
      <c r="G53" s="78">
        <f ca="1">IF(SUMIFS(sum_range,site_level_range,Lookups!$J$5,date_range,G52)=0,"-", SUMIFS(sum_range,site_level_range,Lookups!$J$5,date_range,G52))</f>
        <v>27736</v>
      </c>
      <c r="H53" s="78">
        <f ca="1">IF(SUMIFS(sum_range,site_level_range,Lookups!$J$5,date_range,H52)=0,"-", SUMIFS(sum_range,site_level_range,Lookups!$J$5,date_range,H52))</f>
        <v>26581</v>
      </c>
      <c r="I53" s="78">
        <f ca="1">IF(SUMIFS(sum_range,site_level_range,Lookups!$J$5,date_range,I52)=0,"-", SUMIFS(sum_range,site_level_range,Lookups!$J$5,date_range,I52))</f>
        <v>27023</v>
      </c>
      <c r="J53" s="78">
        <f ca="1">IF(SUMIFS(sum_range,site_level_range,Lookups!$J$5,date_range,J52)=0,"-", SUMIFS(sum_range,site_level_range,Lookups!$J$5,date_range,J52))</f>
        <v>28095</v>
      </c>
      <c r="K53" s="78">
        <f ca="1">IF(SUMIFS(sum_range,site_level_range,Lookups!$J$5,date_range,K52)=0,"-", SUMIFS(sum_range,site_level_range,Lookups!$J$5,date_range,K52))</f>
        <v>27502</v>
      </c>
      <c r="L53" s="78">
        <f ca="1">IF(SUMIFS(sum_range,site_level_range,Lookups!$J$5,date_range,L52)=0,"-", SUMIFS(sum_range,site_level_range,Lookups!$J$5,date_range,L52))</f>
        <v>25556</v>
      </c>
      <c r="M53" s="78">
        <f ca="1">IF(SUMIFS(sum_range,site_level_range,Lookups!$J$5,date_range,M52)=0,"-", SUMIFS(sum_range,site_level_range,Lookups!$J$5,date_range,M52))</f>
        <v>26110</v>
      </c>
      <c r="N53" s="78">
        <f ca="1">IF(SUMIFS(sum_range,site_level_range,Lookups!$J$5,date_range,N52)=0,"-", SUMIFS(sum_range,site_level_range,Lookups!$J$5,date_range,N52))</f>
        <v>24730</v>
      </c>
      <c r="O53" s="116">
        <f ca="1">IF(SUMIFS(sum_range,site_level_range,Lookups!$J$5,date_range,O52)=0,"-", SUMIFS(sum_range,site_level_range,Lookups!$J$5,date_range,O52))</f>
        <v>24095</v>
      </c>
      <c r="Q53" s="84"/>
      <c r="R53" s="84"/>
      <c r="S53" s="84"/>
      <c r="T53" s="84"/>
      <c r="U53" s="84"/>
      <c r="V53" s="84"/>
    </row>
    <row r="54" spans="2:22">
      <c r="B54" s="281" t="s">
        <v>114</v>
      </c>
      <c r="C54" s="282"/>
      <c r="D54" s="75">
        <f ca="1">IF(SUMIFS(sum_over_4,site_level_range,Lookups!$J$5,date_range,D52)=0,"-", SUMIFS(sum_over_4,site_level_range,Lookups!$J$5,date_range,D52))</f>
        <v>1319</v>
      </c>
      <c r="E54" s="75">
        <f ca="1">IF(SUMIFS(sum_over_4,site_level_range,Lookups!$J$5,date_range,E52)=0,"-", SUMIFS(sum_over_4,site_level_range,Lookups!$J$5,date_range,E52))</f>
        <v>1154</v>
      </c>
      <c r="F54" s="75">
        <f ca="1">IF(SUMIFS(sum_over_4,site_level_range,Lookups!$J$5,date_range,F52)=0,"-", SUMIFS(sum_over_4,site_level_range,Lookups!$J$5,date_range,F52))</f>
        <v>1760</v>
      </c>
      <c r="G54" s="76">
        <f ca="1">IF(SUMIFS(sum_over_4,site_level_range,Lookups!$J$5,date_range,G52)=0,"-", SUMIFS(sum_over_4,site_level_range,Lookups!$J$5,date_range,G52))</f>
        <v>1924</v>
      </c>
      <c r="H54" s="76">
        <f ca="1">IF(SUMIFS(sum_over_4,site_level_range,Lookups!$J$5,date_range,H52)=0,"-", SUMIFS(sum_over_4,site_level_range,Lookups!$J$5,date_range,H52))</f>
        <v>1654</v>
      </c>
      <c r="I54" s="76">
        <f ca="1">IF(SUMIFS(sum_over_4,site_level_range,Lookups!$J$5,date_range,I52)=0,"-", SUMIFS(sum_over_4,site_level_range,Lookups!$J$5,date_range,I52))</f>
        <v>1574</v>
      </c>
      <c r="J54" s="76">
        <f ca="1">IF(SUMIFS(sum_over_4,site_level_range,Lookups!$J$5,date_range,J52)=0,"-", SUMIFS(sum_over_4,site_level_range,Lookups!$J$5,date_range,J52))</f>
        <v>1542</v>
      </c>
      <c r="K54" s="76">
        <f ca="1">IF(SUMIFS(sum_over_4,site_level_range,Lookups!$J$5,date_range,K52)=0,"-", SUMIFS(sum_over_4,site_level_range,Lookups!$J$5,date_range,K52))</f>
        <v>1449</v>
      </c>
      <c r="L54" s="76">
        <f ca="1">IF(SUMIFS(sum_over_4,site_level_range,Lookups!$J$5,date_range,L52)=0,"-", SUMIFS(sum_over_4,site_level_range,Lookups!$J$5,date_range,L52))</f>
        <v>1543</v>
      </c>
      <c r="M54" s="76">
        <f ca="1">IF(SUMIFS(sum_over_4,site_level_range,Lookups!$J$5,date_range,M52)=0,"-", SUMIFS(sum_over_4,site_level_range,Lookups!$J$5,date_range,M52))</f>
        <v>1109</v>
      </c>
      <c r="N54" s="76">
        <f ca="1">IF(SUMIFS(sum_over_4,site_level_range,Lookups!$J$5,date_range,N52)=0,"-", SUMIFS(sum_over_4,site_level_range,Lookups!$J$5,date_range,N52))</f>
        <v>1079</v>
      </c>
      <c r="O54" s="77">
        <f ca="1">IF(SUMIFS(sum_over_4,site_level_range,Lookups!$J$5,date_range,O52)=0,"-", SUMIFS(sum_over_4,site_level_range,Lookups!$J$5,date_range,O52))</f>
        <v>1185</v>
      </c>
      <c r="V54" s="72"/>
    </row>
    <row r="55" spans="2:22" ht="15" thickBot="1">
      <c r="B55" s="283" t="s">
        <v>130</v>
      </c>
      <c r="C55" s="284"/>
      <c r="D55" s="111">
        <f ca="1">IF(ISERROR(1-D54/D53), 100%,(1-D54/D53))</f>
        <v>0.95057148210605213</v>
      </c>
      <c r="E55" s="154">
        <f ca="1">IF(ISERROR(1-E54/E53), 100%,(1-E54/E53))</f>
        <v>0.95497639577074633</v>
      </c>
      <c r="F55" s="154">
        <f t="shared" ref="F55" ca="1" si="25">IF(ISERROR(1-F54/F53), 100%,(1-F54/F53))</f>
        <v>0.93465265659228458</v>
      </c>
      <c r="G55" s="154">
        <f t="shared" ref="G55" ca="1" si="26">IF(ISERROR(1-G54/G53), 100%,(1-G54/G53))</f>
        <v>0.93063167003172775</v>
      </c>
      <c r="H55" s="154">
        <f t="shared" ref="H55" ca="1" si="27">IF(ISERROR(1-H54/H53), 100%,(1-H54/H53))</f>
        <v>0.93777510251683538</v>
      </c>
      <c r="I55" s="154">
        <f t="shared" ref="I55" ca="1" si="28">IF(ISERROR(1-I54/I53), 100%,(1-I54/I53))</f>
        <v>0.94175332124486544</v>
      </c>
      <c r="J55" s="154">
        <f t="shared" ref="J55" ca="1" si="29">IF(ISERROR(1-J54/J53), 100%,(1-J54/J53))</f>
        <v>0.94511478910838231</v>
      </c>
      <c r="K55" s="154">
        <f t="shared" ref="K55" ca="1" si="30">IF(ISERROR(1-K54/K53), 100%,(1-K54/K53))</f>
        <v>0.94731292269653111</v>
      </c>
      <c r="L55" s="154">
        <f t="shared" ref="L55" ca="1" si="31">IF(ISERROR(1-L54/L53), 100%,(1-L54/L53))</f>
        <v>0.93962278916888398</v>
      </c>
      <c r="M55" s="200">
        <f t="shared" ref="M55" ca="1" si="32">IF(ISERROR(1-M54/M53), 100%,(1-M54/M53))</f>
        <v>0.95752585216392183</v>
      </c>
      <c r="N55" s="111">
        <f t="shared" ref="N55" ca="1" si="33">IF(ISERROR(1-N54/N53), 100%,(1-N54/N53))</f>
        <v>0.95636878285483218</v>
      </c>
      <c r="O55" s="118">
        <f ca="1">IF(ISERROR(1-O54/O53), 100%,(1-O54/O53))</f>
        <v>0.95081967213114749</v>
      </c>
    </row>
    <row r="56" spans="2:22">
      <c r="B56" s="281" t="s">
        <v>115</v>
      </c>
      <c r="C56" s="282"/>
      <c r="D56" s="75">
        <f ca="1">IF(SUMIFS(Sum_over_8,site_level_range,Lookups!$J$5,date_range,D52)=0,"-", SUMIFS(Sum_over_8,site_level_range,Lookups!$J$5,date_range,D52))</f>
        <v>59</v>
      </c>
      <c r="E56" s="75">
        <f ca="1">IF(SUMIFS(Sum_over_8,site_level_range,Lookups!$J$5,date_range,E52)=0,"-", SUMIFS(Sum_over_8,site_level_range,Lookups!$J$5,date_range,E52))</f>
        <v>37</v>
      </c>
      <c r="F56" s="75">
        <f ca="1">IF(SUMIFS(Sum_over_8,site_level_range,Lookups!$J$5,date_range,F52)=0,"-", SUMIFS(Sum_over_8,site_level_range,Lookups!$J$5,date_range,F52))</f>
        <v>91</v>
      </c>
      <c r="G56" s="74">
        <f ca="1">IF(SUMIFS(Sum_over_8,site_level_range,Lookups!$J$5,date_range,G52)=0,"-", SUMIFS(Sum_over_8,site_level_range,Lookups!$J$5,date_range,G52))</f>
        <v>130</v>
      </c>
      <c r="H56" s="74">
        <f ca="1">IF(SUMIFS(Sum_over_8,site_level_range,Lookups!$J$5,date_range,H52)=0,"-", SUMIFS(Sum_over_8,site_level_range,Lookups!$J$5,date_range,H52))</f>
        <v>138</v>
      </c>
      <c r="I56" s="74">
        <f ca="1">IF(SUMIFS(Sum_over_8,site_level_range,Lookups!$J$5,date_range,I52)=0,"-", SUMIFS(Sum_over_8,site_level_range,Lookups!$J$5,date_range,I52))</f>
        <v>77</v>
      </c>
      <c r="J56" s="74">
        <f ca="1">IF(SUMIFS(Sum_over_8,site_level_range,Lookups!$J$5,date_range,J52)=0,"-", SUMIFS(Sum_over_8,site_level_range,Lookups!$J$5,date_range,J52))</f>
        <v>66</v>
      </c>
      <c r="K56" s="74">
        <f ca="1">IF(SUMIFS(Sum_over_8,site_level_range,Lookups!$J$5,date_range,K52)=0,"-", SUMIFS(Sum_over_8,site_level_range,Lookups!$J$5,date_range,K52))</f>
        <v>88</v>
      </c>
      <c r="L56" s="74">
        <f ca="1">IF(SUMIFS(Sum_over_8,site_level_range,Lookups!$J$5,date_range,L52)=0,"-", SUMIFS(Sum_over_8,site_level_range,Lookups!$J$5,date_range,L52))</f>
        <v>107</v>
      </c>
      <c r="M56" s="74">
        <f ca="1">IF(SUMIFS(Sum_over_8,site_level_range,Lookups!$J$5,date_range,M52)=0,"-", SUMIFS(Sum_over_8,site_level_range,Lookups!$J$5,date_range,M52))</f>
        <v>47</v>
      </c>
      <c r="N56" s="74">
        <f ca="1">IF(SUMIFS(Sum_over_8,site_level_range,Lookups!$J$5,date_range,N52)=0,"-", SUMIFS(Sum_over_8,site_level_range,Lookups!$J$5,date_range,N52))</f>
        <v>41</v>
      </c>
      <c r="O56" s="117">
        <f ca="1">IF(SUMIFS(Sum_over_8,site_level_range,Lookups!$J$5,date_range,O52)=0,"-", SUMIFS(Sum_over_8,site_level_range,Lookups!$J$5,date_range,O52))</f>
        <v>51</v>
      </c>
      <c r="P56" s="84"/>
    </row>
    <row r="57" spans="2:22" ht="15.75" thickBot="1">
      <c r="B57" s="283" t="s">
        <v>256</v>
      </c>
      <c r="C57" s="284"/>
      <c r="D57" s="69">
        <f ca="1">IF(ISERROR(1-D56/D53),"-",1-D56/D53)</f>
        <v>0.9977890200487165</v>
      </c>
      <c r="E57" s="69">
        <f t="shared" ref="E57" ca="1" si="34">IF(ISERROR(1-E56/E53),"-",1-E56/E53)</f>
        <v>0.99855643556630647</v>
      </c>
      <c r="F57" s="69">
        <f t="shared" ref="F57" ca="1" si="35">IF(ISERROR(1-F56/F53),"-",1-F56/F53)</f>
        <v>0.99662124531244201</v>
      </c>
      <c r="G57" s="70">
        <f t="shared" ref="G57" ca="1" si="36">IF(ISERROR(1-G56/G53),"-",1-G56/G53)</f>
        <v>0.99531295067781944</v>
      </c>
      <c r="H57" s="70">
        <f t="shared" ref="H57" ca="1" si="37">IF(ISERROR(1-H56/H53),"-",1-H56/H53)</f>
        <v>0.99480832173356915</v>
      </c>
      <c r="I57" s="70">
        <f t="shared" ref="I57" ca="1" si="38">IF(ISERROR(1-I56/I53),"-",1-I56/I53)</f>
        <v>0.99715057543573993</v>
      </c>
      <c r="J57" s="70">
        <f t="shared" ref="J57" ca="1" si="39">IF(ISERROR(1-J56/J53),"-",1-J56/J53)</f>
        <v>0.99765082754938605</v>
      </c>
      <c r="K57" s="70">
        <f t="shared" ref="K57" ca="1" si="40">IF(ISERROR(1-K56/K53),"-",1-K56/K53)</f>
        <v>0.99680023271034834</v>
      </c>
      <c r="L57" s="70">
        <f t="shared" ref="L57" ca="1" si="41">IF(ISERROR(1-L56/L53),"-",1-L56/L53)</f>
        <v>0.99581311629362967</v>
      </c>
      <c r="M57" s="70">
        <f t="shared" ref="M57" ca="1" si="42">IF(ISERROR(1-M56/M53),"-",1-M56/M53)</f>
        <v>0.99819992340099584</v>
      </c>
      <c r="N57" s="70">
        <f t="shared" ref="N57" ca="1" si="43">IF(ISERROR(1-N56/N53),"-",1-N56/N53)</f>
        <v>0.9983420946219167</v>
      </c>
      <c r="O57" s="118">
        <f t="shared" ref="O57" ca="1" si="44">IF(ISERROR(1-O56/O53),"-",1-O56/O53)</f>
        <v>0.99788337829425189</v>
      </c>
      <c r="P57"/>
    </row>
    <row r="58" spans="2:22" ht="15">
      <c r="B58" s="281" t="s">
        <v>116</v>
      </c>
      <c r="C58" s="282"/>
      <c r="D58" s="76">
        <f ca="1">IF(SUMIFS(Sum_over_12,site_level_range,Lookups!$J$5,date_range,D52)=0,"-", SUMIFS(Sum_over_12,site_level_range,Lookups!$J$5,date_range,D52))</f>
        <v>8</v>
      </c>
      <c r="E58" s="76" t="str">
        <f ca="1">IF(SUMIFS(Sum_over_12,site_level_range,Lookups!$J$5,date_range,E52)=0,"-", SUMIFS(Sum_over_12,site_level_range,Lookups!$J$5,date_range,E52))</f>
        <v>-</v>
      </c>
      <c r="F58" s="76">
        <f ca="1">IF(SUMIFS(Sum_over_12,site_level_range,Lookups!$J$5,date_range,F52)=0,"-", SUMIFS(Sum_over_12,site_level_range,Lookups!$J$5,date_range,F52))</f>
        <v>3</v>
      </c>
      <c r="G58" s="76">
        <f ca="1">IF(SUMIFS(Sum_over_12,site_level_range,Lookups!$J$5,date_range,G52)=0,"-", SUMIFS(Sum_over_12,site_level_range,Lookups!$J$5,date_range,G52))</f>
        <v>5</v>
      </c>
      <c r="H58" s="76">
        <f ca="1">IF(SUMIFS(Sum_over_12,site_level_range,Lookups!$J$5,date_range,H52)=0,"-", SUMIFS(Sum_over_12,site_level_range,Lookups!$J$5,date_range,H52))</f>
        <v>22</v>
      </c>
      <c r="I58" s="76">
        <f ca="1">IF(SUMIFS(Sum_over_12,site_level_range,Lookups!$J$5,date_range,I52)=0,"-", SUMIFS(Sum_over_12,site_level_range,Lookups!$J$5,date_range,I52))</f>
        <v>7</v>
      </c>
      <c r="J58" s="76">
        <f ca="1">IF(SUMIFS(Sum_over_12,site_level_range,Lookups!$J$5,date_range,J52)=0,"-", SUMIFS(Sum_over_12,site_level_range,Lookups!$J$5,date_range,J52))</f>
        <v>1</v>
      </c>
      <c r="K58" s="76">
        <f ca="1">IF(SUMIFS(Sum_over_12,site_level_range,Lookups!$J$5,date_range,K52)=0,"-", SUMIFS(Sum_over_12,site_level_range,Lookups!$J$5,date_range,K52))</f>
        <v>6</v>
      </c>
      <c r="L58" s="76">
        <f ca="1">IF(SUMIFS(Sum_over_12,site_level_range,Lookups!$J$5,date_range,L52)=0,"-", SUMIFS(Sum_over_12,site_level_range,Lookups!$J$5,date_range,L52))</f>
        <v>14</v>
      </c>
      <c r="M58" s="76">
        <f ca="1">IF(SUMIFS(Sum_over_12,site_level_range,Lookups!$J$5,date_range,M52)=0,"-", SUMIFS(Sum_over_12,site_level_range,Lookups!$J$5,date_range,M52))</f>
        <v>3</v>
      </c>
      <c r="N58" s="76" t="str">
        <f ca="1">IF(SUMIFS(Sum_over_12,site_level_range,Lookups!$J$5,date_range,N52)=0,"-", SUMIFS(Sum_over_12,site_level_range,Lookups!$J$5,date_range,N52))</f>
        <v>-</v>
      </c>
      <c r="O58" s="77">
        <f ca="1">IF(SUMIFS(Sum_over_12,site_level_range,Lookups!$J$5,date_range,O52)=0,"-", SUMIFS(Sum_over_12,site_level_range,Lookups!$J$5,date_range,O52))</f>
        <v>4</v>
      </c>
      <c r="P58"/>
    </row>
    <row r="59" spans="2:22" ht="15.75" thickBot="1">
      <c r="B59" s="283" t="s">
        <v>257</v>
      </c>
      <c r="C59" s="284"/>
      <c r="D59" s="69">
        <f ca="1">IF(ISERROR(1-D58/D53),"-",1-D58/D53)</f>
        <v>0.99970020610830057</v>
      </c>
      <c r="E59" s="69" t="str">
        <f t="shared" ref="E59" ca="1" si="45">IF(ISERROR(1-E58/E53),"-",1-E58/E53)</f>
        <v>-</v>
      </c>
      <c r="F59" s="69">
        <f t="shared" ref="F59" ca="1" si="46">IF(ISERROR(1-F58/F53),"-",1-F58/F53)</f>
        <v>0.99988861248282779</v>
      </c>
      <c r="G59" s="70">
        <f t="shared" ref="G59" ca="1" si="47">IF(ISERROR(1-G58/G53),"-",1-G58/G53)</f>
        <v>0.99981972887222381</v>
      </c>
      <c r="H59" s="70">
        <f t="shared" ref="H59" ca="1" si="48">IF(ISERROR(1-H58/H53),"-",1-H58/H53)</f>
        <v>0.99917234114593134</v>
      </c>
      <c r="I59" s="70">
        <f t="shared" ref="I59" ca="1" si="49">IF(ISERROR(1-I58/I53),"-",1-I58/I53)</f>
        <v>0.99974096140324908</v>
      </c>
      <c r="J59" s="70">
        <f t="shared" ref="J59" ca="1" si="50">IF(ISERROR(1-J58/J53),"-",1-J58/J53)</f>
        <v>0.99996440647802098</v>
      </c>
      <c r="K59" s="70">
        <f t="shared" ref="K59" ca="1" si="51">IF(ISERROR(1-K58/K53),"-",1-K58/K53)</f>
        <v>0.99978183404843279</v>
      </c>
      <c r="L59" s="70">
        <f t="shared" ref="L59" ca="1" si="52">IF(ISERROR(1-L58/L53),"-",1-L58/L53)</f>
        <v>0.99945218344028797</v>
      </c>
      <c r="M59" s="70">
        <f t="shared" ref="M59" ca="1" si="53">IF(ISERROR(1-M58/M53),"-",1-M58/M53)</f>
        <v>0.99988510149368059</v>
      </c>
      <c r="N59" s="70" t="str">
        <f t="shared" ref="N59" ca="1" si="54">IF(ISERROR(1-N58/N53),"-",1-N58/N53)</f>
        <v>-</v>
      </c>
      <c r="O59" s="118">
        <f t="shared" ref="O59" ca="1" si="55">IF(ISERROR(1-O58/O53),"-",1-O58/O53)</f>
        <v>0.99983399045445109</v>
      </c>
      <c r="P59"/>
    </row>
    <row r="60" spans="2:22" ht="21.95" customHeight="1" thickBot="1">
      <c r="B60" s="65" t="s">
        <v>221</v>
      </c>
      <c r="D60" s="134">
        <f t="shared" ref="D60:O60" si="56">INT((D61-DATE(YEAR(D61-WEEKDAY(D61-1)+4),1,3)+WEEKDAY(DATE(YEAR(D61-WEEKDAY(D61-1)+4),1,3))+5)/7)</f>
        <v>4</v>
      </c>
      <c r="E60" s="134">
        <f t="shared" si="56"/>
        <v>5</v>
      </c>
      <c r="F60" s="134">
        <f t="shared" si="56"/>
        <v>6</v>
      </c>
      <c r="G60" s="134">
        <f t="shared" si="56"/>
        <v>7</v>
      </c>
      <c r="H60" s="134">
        <f t="shared" si="56"/>
        <v>8</v>
      </c>
      <c r="I60" s="134">
        <f t="shared" si="56"/>
        <v>9</v>
      </c>
      <c r="J60" s="134">
        <f t="shared" si="56"/>
        <v>10</v>
      </c>
      <c r="K60" s="134">
        <f t="shared" si="56"/>
        <v>11</v>
      </c>
      <c r="L60" s="134">
        <f t="shared" si="56"/>
        <v>12</v>
      </c>
      <c r="M60" s="134">
        <f t="shared" si="56"/>
        <v>13</v>
      </c>
      <c r="N60" s="134">
        <f t="shared" si="56"/>
        <v>14</v>
      </c>
      <c r="O60" s="134">
        <f t="shared" si="56"/>
        <v>15</v>
      </c>
    </row>
    <row r="61" spans="2:22" ht="15.75" thickBot="1">
      <c r="B61" s="277" t="s">
        <v>220</v>
      </c>
      <c r="C61" s="278"/>
      <c r="D61" s="105">
        <f>O70+7</f>
        <v>42400</v>
      </c>
      <c r="E61" s="105">
        <f>D61+7</f>
        <v>42407</v>
      </c>
      <c r="F61" s="105">
        <f t="shared" ref="F61:O61" si="57">E61+7</f>
        <v>42414</v>
      </c>
      <c r="G61" s="105">
        <f t="shared" si="57"/>
        <v>42421</v>
      </c>
      <c r="H61" s="105">
        <f t="shared" si="57"/>
        <v>42428</v>
      </c>
      <c r="I61" s="105">
        <f t="shared" si="57"/>
        <v>42435</v>
      </c>
      <c r="J61" s="105">
        <f t="shared" si="57"/>
        <v>42442</v>
      </c>
      <c r="K61" s="105">
        <f t="shared" si="57"/>
        <v>42449</v>
      </c>
      <c r="L61" s="105">
        <f t="shared" si="57"/>
        <v>42456</v>
      </c>
      <c r="M61" s="105">
        <f t="shared" si="57"/>
        <v>42463</v>
      </c>
      <c r="N61" s="105">
        <f t="shared" si="57"/>
        <v>42470</v>
      </c>
      <c r="O61" s="115">
        <f t="shared" si="57"/>
        <v>42477</v>
      </c>
    </row>
    <row r="62" spans="2:22" ht="15" customHeight="1" thickBot="1">
      <c r="B62" s="279" t="s">
        <v>20</v>
      </c>
      <c r="C62" s="280"/>
      <c r="D62" s="112">
        <f ca="1">IF(SUMIFS(sum_range,site_level_range,Lookups!$J$5,date_range,D61)=0,"-", SUMIFS(sum_range,site_level_range,Lookups!$J$5,date_range,D61))</f>
        <v>24766</v>
      </c>
      <c r="E62" s="113">
        <f ca="1">IF(SUMIFS(sum_range,site_level_range,Lookups!$J$5,date_range,E61)=0,"-", SUMIFS(sum_range,site_level_range,Lookups!$J$5,date_range,E61))</f>
        <v>25014</v>
      </c>
      <c r="F62" s="113">
        <f ca="1">IF(SUMIFS(sum_range,site_level_range,Lookups!$J$5,date_range,F61)=0,"-", SUMIFS(sum_range,site_level_range,Lookups!$J$5,date_range,F61))</f>
        <v>25189</v>
      </c>
      <c r="G62" s="78">
        <f ca="1">IF(SUMIFS(sum_range,site_level_range,Lookups!$J$5,date_range,G61)=0,"-", SUMIFS(sum_range,site_level_range,Lookups!$J$5,date_range,G61))</f>
        <v>24618</v>
      </c>
      <c r="H62" s="78">
        <f ca="1">IF(SUMIFS(sum_range,site_level_range,Lookups!$J$5,date_range,H61)=0,"-", SUMIFS(sum_range,site_level_range,Lookups!$J$5,date_range,H61))</f>
        <v>25844</v>
      </c>
      <c r="I62" s="78">
        <f ca="1">IF(SUMIFS(sum_range,site_level_range,Lookups!$J$5,date_range,I61)=0,"-", SUMIFS(sum_range,site_level_range,Lookups!$J$5,date_range,I61))</f>
        <v>26407</v>
      </c>
      <c r="J62" s="78">
        <f ca="1">IF(SUMIFS(sum_range,site_level_range,Lookups!$J$5,date_range,J61)=0,"-", SUMIFS(sum_range,site_level_range,Lookups!$J$5,date_range,J61))</f>
        <v>26735</v>
      </c>
      <c r="K62" s="78">
        <f ca="1">IF(SUMIFS(sum_range,site_level_range,Lookups!$J$5,date_range,K61)=0,"-", SUMIFS(sum_range,site_level_range,Lookups!$J$5,date_range,K61))</f>
        <v>27207</v>
      </c>
      <c r="L62" s="78">
        <f ca="1">IF(SUMIFS(sum_range,site_level_range,Lookups!$J$5,date_range,L61)=0,"-", SUMIFS(sum_range,site_level_range,Lookups!$J$5,date_range,L61))</f>
        <v>26966</v>
      </c>
      <c r="M62" s="78">
        <f ca="1">IF(SUMIFS(sum_range,site_level_range,Lookups!$J$5,date_range,M61)=0,"-", SUMIFS(sum_range,site_level_range,Lookups!$J$5,date_range,M61))</f>
        <v>26727</v>
      </c>
      <c r="N62" s="78">
        <f ca="1">IF(SUMIFS(sum_range,site_level_range,Lookups!$J$5,date_range,N61)=0,"-", SUMIFS(sum_range,site_level_range,Lookups!$J$5,date_range,N61))</f>
        <v>24950</v>
      </c>
      <c r="O62" s="116">
        <f ca="1">IF(SUMIFS(sum_range,site_level_range,Lookups!$J$5,date_range,O61)=0,"-", SUMIFS(sum_range,site_level_range,Lookups!$J$5,date_range,O61))</f>
        <v>24349</v>
      </c>
    </row>
    <row r="63" spans="2:22">
      <c r="B63" s="281" t="s">
        <v>114</v>
      </c>
      <c r="C63" s="282"/>
      <c r="D63" s="75">
        <f ca="1">IF(SUMIFS(sum_over_4,site_level_range,Lookups!$J$5,date_range,D61)=0,"-", SUMIFS(sum_over_4,site_level_range,Lookups!$J$5,date_range,D61))</f>
        <v>2356</v>
      </c>
      <c r="E63" s="75">
        <f ca="1">IF(SUMIFS(sum_over_4,site_level_range,Lookups!$J$5,date_range,E61)=0,"-", SUMIFS(sum_over_4,site_level_range,Lookups!$J$5,date_range,E61))</f>
        <v>2115</v>
      </c>
      <c r="F63" s="75">
        <f ca="1">IF(SUMIFS(sum_over_4,site_level_range,Lookups!$J$5,date_range,F61)=0,"-", SUMIFS(sum_over_4,site_level_range,Lookups!$J$5,date_range,F61))</f>
        <v>2537</v>
      </c>
      <c r="G63" s="76">
        <f ca="1">IF(SUMIFS(sum_over_4,site_level_range,Lookups!$J$5,date_range,G61)=0,"-", SUMIFS(sum_over_4,site_level_range,Lookups!$J$5,date_range,G61))</f>
        <v>1527</v>
      </c>
      <c r="H63" s="76">
        <f ca="1">IF(SUMIFS(sum_over_4,site_level_range,Lookups!$J$5,date_range,H61)=0,"-", SUMIFS(sum_over_4,site_level_range,Lookups!$J$5,date_range,H61))</f>
        <v>1851</v>
      </c>
      <c r="I63" s="76">
        <f ca="1">IF(SUMIFS(sum_over_4,site_level_range,Lookups!$J$5,date_range,I61)=0,"-", SUMIFS(sum_over_4,site_level_range,Lookups!$J$5,date_range,I61))</f>
        <v>2249</v>
      </c>
      <c r="J63" s="76">
        <f ca="1">IF(SUMIFS(sum_over_4,site_level_range,Lookups!$J$5,date_range,J61)=0,"-", SUMIFS(sum_over_4,site_level_range,Lookups!$J$5,date_range,J61))</f>
        <v>2076</v>
      </c>
      <c r="K63" s="76">
        <f ca="1">IF(SUMIFS(sum_over_4,site_level_range,Lookups!$J$5,date_range,K61)=0,"-", SUMIFS(sum_over_4,site_level_range,Lookups!$J$5,date_range,K61))</f>
        <v>1902</v>
      </c>
      <c r="L63" s="76">
        <f ca="1">IF(SUMIFS(sum_over_4,site_level_range,Lookups!$J$5,date_range,L61)=0,"-", SUMIFS(sum_over_4,site_level_range,Lookups!$J$5,date_range,L61))</f>
        <v>2168</v>
      </c>
      <c r="M63" s="76">
        <f ca="1">IF(SUMIFS(sum_over_4,site_level_range,Lookups!$J$5,date_range,M61)=0,"-", SUMIFS(sum_over_4,site_level_range,Lookups!$J$5,date_range,M61))</f>
        <v>1940</v>
      </c>
      <c r="N63" s="76">
        <f ca="1">IF(SUMIFS(sum_over_4,site_level_range,Lookups!$J$5,date_range,N61)=0,"-", SUMIFS(sum_over_4,site_level_range,Lookups!$J$5,date_range,N61))</f>
        <v>1483</v>
      </c>
      <c r="O63" s="77">
        <f ca="1">IF(SUMIFS(sum_over_4,site_level_range,Lookups!$J$5,date_range,O61)=0,"-", SUMIFS(sum_over_4,site_level_range,Lookups!$J$5,date_range,O61))</f>
        <v>1500</v>
      </c>
    </row>
    <row r="64" spans="2:22" ht="15" thickBot="1">
      <c r="B64" s="283" t="s">
        <v>130</v>
      </c>
      <c r="C64" s="284"/>
      <c r="D64" s="111">
        <f ca="1">IF(ISERROR(1-D63/D62), 100%,(1-D63/D62))</f>
        <v>0.90486957926189127</v>
      </c>
      <c r="E64" s="154">
        <f ca="1">IF(ISERROR(1-E63/E62), 100%,(1-E63/E62))</f>
        <v>0.91544734948428874</v>
      </c>
      <c r="F64" s="154">
        <f t="shared" ref="F64" ca="1" si="58">IF(ISERROR(1-F63/F62), 100%,(1-F63/F62))</f>
        <v>0.89928143237127323</v>
      </c>
      <c r="G64" s="154">
        <f t="shared" ref="G64" ca="1" si="59">IF(ISERROR(1-G63/G62), 100%,(1-G63/G62))</f>
        <v>0.93797221545210818</v>
      </c>
      <c r="H64" s="154">
        <f t="shared" ref="H64" ca="1" si="60">IF(ISERROR(1-H63/H62), 100%,(1-H63/H62))</f>
        <v>0.92837796006810092</v>
      </c>
      <c r="I64" s="154">
        <f t="shared" ref="I64" ca="1" si="61">IF(ISERROR(1-I63/I62), 100%,(1-I63/I62))</f>
        <v>0.91483318816980341</v>
      </c>
      <c r="J64" s="154">
        <f t="shared" ref="J64" ca="1" si="62">IF(ISERROR(1-J63/J62), 100%,(1-J63/J62))</f>
        <v>0.92234898073686178</v>
      </c>
      <c r="K64" s="154">
        <f t="shared" ref="K64" ca="1" si="63">IF(ISERROR(1-K63/K62), 100%,(1-K63/K62))</f>
        <v>0.93009152056456057</v>
      </c>
      <c r="L64" s="154">
        <f t="shared" ref="L64" ca="1" si="64">IF(ISERROR(1-L63/L62), 100%,(1-L63/L62))</f>
        <v>0.91960246236000887</v>
      </c>
      <c r="M64" s="200">
        <f t="shared" ref="M64" ca="1" si="65">IF(ISERROR(1-M63/M62), 100%,(1-M63/M62))</f>
        <v>0.92741422531522433</v>
      </c>
      <c r="N64" s="111">
        <f t="shared" ref="N64" ca="1" si="66">IF(ISERROR(1-N63/N62), 100%,(1-N63/N62))</f>
        <v>0.94056112224448896</v>
      </c>
      <c r="O64" s="118">
        <f ca="1">IF(ISERROR(1-O63/O62), 100%,(1-O63/O62))</f>
        <v>0.93839582734403881</v>
      </c>
    </row>
    <row r="65" spans="2:17">
      <c r="B65" s="281" t="s">
        <v>115</v>
      </c>
      <c r="C65" s="282"/>
      <c r="D65" s="75">
        <f ca="1">IF(SUMIFS(Sum_over_8,site_level_range,Lookups!$J$5,date_range,D61)=0,"-", SUMIFS(Sum_over_8,site_level_range,Lookups!$J$5,date_range,D61))</f>
        <v>363</v>
      </c>
      <c r="E65" s="75">
        <f ca="1">IF(SUMIFS(Sum_over_8,site_level_range,Lookups!$J$5,date_range,E61)=0,"-", SUMIFS(Sum_over_8,site_level_range,Lookups!$J$5,date_range,E61))</f>
        <v>258</v>
      </c>
      <c r="F65" s="75">
        <f ca="1">IF(SUMIFS(Sum_over_8,site_level_range,Lookups!$J$5,date_range,F61)=0,"-", SUMIFS(Sum_over_8,site_level_range,Lookups!$J$5,date_range,F61))</f>
        <v>346</v>
      </c>
      <c r="G65" s="74">
        <f ca="1">IF(SUMIFS(Sum_over_8,site_level_range,Lookups!$J$5,date_range,G61)=0,"-", SUMIFS(Sum_over_8,site_level_range,Lookups!$J$5,date_range,G61))</f>
        <v>101</v>
      </c>
      <c r="H65" s="74">
        <f ca="1">IF(SUMIFS(Sum_over_8,site_level_range,Lookups!$J$5,date_range,H61)=0,"-", SUMIFS(Sum_over_8,site_level_range,Lookups!$J$5,date_range,H61))</f>
        <v>191</v>
      </c>
      <c r="I65" s="74">
        <f ca="1">IF(SUMIFS(Sum_over_8,site_level_range,Lookups!$J$5,date_range,I61)=0,"-", SUMIFS(Sum_over_8,site_level_range,Lookups!$J$5,date_range,I61))</f>
        <v>168</v>
      </c>
      <c r="J65" s="74">
        <f ca="1">IF(SUMIFS(Sum_over_8,site_level_range,Lookups!$J$5,date_range,J61)=0,"-", SUMIFS(Sum_over_8,site_level_range,Lookups!$J$5,date_range,J61))</f>
        <v>176</v>
      </c>
      <c r="K65" s="74">
        <f ca="1">IF(SUMIFS(Sum_over_8,site_level_range,Lookups!$J$5,date_range,K61)=0,"-", SUMIFS(Sum_over_8,site_level_range,Lookups!$J$5,date_range,K61))</f>
        <v>134</v>
      </c>
      <c r="L65" s="74">
        <f ca="1">IF(SUMIFS(Sum_over_8,site_level_range,Lookups!$J$5,date_range,L61)=0,"-", SUMIFS(Sum_over_8,site_level_range,Lookups!$J$5,date_range,L61))</f>
        <v>205</v>
      </c>
      <c r="M65" s="74">
        <f ca="1">IF(SUMIFS(Sum_over_8,site_level_range,Lookups!$J$5,date_range,M61)=0,"-", SUMIFS(Sum_over_8,site_level_range,Lookups!$J$5,date_range,M61))</f>
        <v>115</v>
      </c>
      <c r="N65" s="74">
        <f ca="1">IF(SUMIFS(Sum_over_8,site_level_range,Lookups!$J$5,date_range,N61)=0,"-", SUMIFS(Sum_over_8,site_level_range,Lookups!$J$5,date_range,N61))</f>
        <v>153</v>
      </c>
      <c r="O65" s="117">
        <f ca="1">IF(SUMIFS(Sum_over_8,site_level_range,Lookups!$J$5,date_range,O61)=0,"-", SUMIFS(Sum_over_8,site_level_range,Lookups!$J$5,date_range,O61))</f>
        <v>97</v>
      </c>
      <c r="P65" s="84"/>
    </row>
    <row r="66" spans="2:17" ht="15" thickBot="1">
      <c r="B66" s="283" t="s">
        <v>256</v>
      </c>
      <c r="C66" s="284"/>
      <c r="D66" s="69">
        <f ca="1">IF(ISERROR(1-D65/D62),"-",1-D65/D62)</f>
        <v>0.98534280868933211</v>
      </c>
      <c r="E66" s="69">
        <f t="shared" ref="E66" ca="1" si="67">IF(ISERROR(1-E65/E62),"-",1-E65/E62)</f>
        <v>0.98968577596545937</v>
      </c>
      <c r="F66" s="69">
        <f t="shared" ref="F66" ca="1" si="68">IF(ISERROR(1-F65/F62),"-",1-F65/F62)</f>
        <v>0.98626384532931044</v>
      </c>
      <c r="G66" s="70">
        <f t="shared" ref="G66" ca="1" si="69">IF(ISERROR(1-G65/G62),"-",1-G65/G62)</f>
        <v>0.99589731091071576</v>
      </c>
      <c r="H66" s="70">
        <f t="shared" ref="H66" ca="1" si="70">IF(ISERROR(1-H65/H62),"-",1-H65/H62)</f>
        <v>0.99260950317288343</v>
      </c>
      <c r="I66" s="70">
        <f t="shared" ref="I66" ca="1" si="71">IF(ISERROR(1-I65/I62),"-",1-I65/I62)</f>
        <v>0.99363805051690834</v>
      </c>
      <c r="J66" s="70">
        <f t="shared" ref="J66" ca="1" si="72">IF(ISERROR(1-J65/J62),"-",1-J65/J62)</f>
        <v>0.99341686927248929</v>
      </c>
      <c r="K66" s="70">
        <f t="shared" ref="K66" ca="1" si="73">IF(ISERROR(1-K65/K62),"-",1-K65/K62)</f>
        <v>0.99507479692726142</v>
      </c>
      <c r="L66" s="70">
        <f t="shared" ref="L66" ca="1" si="74">IF(ISERROR(1-L65/L62),"-",1-L65/L62)</f>
        <v>0.99239783430987172</v>
      </c>
      <c r="M66" s="70">
        <f t="shared" ref="M66" ca="1" si="75">IF(ISERROR(1-M65/M62),"-",1-M65/M62)</f>
        <v>0.99569723500579943</v>
      </c>
      <c r="N66" s="70">
        <f t="shared" ref="N66" ca="1" si="76">IF(ISERROR(1-N65/N62),"-",1-N65/N62)</f>
        <v>0.99386773547094187</v>
      </c>
      <c r="O66" s="118">
        <f t="shared" ref="O66" ca="1" si="77">IF(ISERROR(1-O65/O62),"-",1-O65/O62)</f>
        <v>0.99601626350158112</v>
      </c>
    </row>
    <row r="67" spans="2:17">
      <c r="B67" s="281" t="s">
        <v>116</v>
      </c>
      <c r="C67" s="282"/>
      <c r="D67" s="76">
        <f ca="1">IF(SUMIFS(Sum_over_12,site_level_range,Lookups!$J$5,date_range,D61)=0,"-", SUMIFS(Sum_over_12,site_level_range,Lookups!$J$5,date_range,D61))</f>
        <v>87</v>
      </c>
      <c r="E67" s="76">
        <f ca="1">IF(SUMIFS(Sum_over_12,site_level_range,Lookups!$J$5,date_range,E61)=0,"-", SUMIFS(Sum_over_12,site_level_range,Lookups!$J$5,date_range,E61))</f>
        <v>42</v>
      </c>
      <c r="F67" s="76">
        <f ca="1">IF(SUMIFS(Sum_over_12,site_level_range,Lookups!$J$5,date_range,F61)=0,"-", SUMIFS(Sum_over_12,site_level_range,Lookups!$J$5,date_range,F61))</f>
        <v>78</v>
      </c>
      <c r="G67" s="76">
        <f ca="1">IF(SUMIFS(Sum_over_12,site_level_range,Lookups!$J$5,date_range,G61)=0,"-", SUMIFS(Sum_over_12,site_level_range,Lookups!$J$5,date_range,G61))</f>
        <v>19</v>
      </c>
      <c r="H67" s="76">
        <f ca="1">IF(SUMIFS(Sum_over_12,site_level_range,Lookups!$J$5,date_range,H61)=0,"-", SUMIFS(Sum_over_12,site_level_range,Lookups!$J$5,date_range,H61))</f>
        <v>21</v>
      </c>
      <c r="I67" s="76">
        <f ca="1">IF(SUMIFS(Sum_over_12,site_level_range,Lookups!$J$5,date_range,I61)=0,"-", SUMIFS(Sum_over_12,site_level_range,Lookups!$J$5,date_range,I61))</f>
        <v>30</v>
      </c>
      <c r="J67" s="76">
        <f ca="1">IF(SUMIFS(Sum_over_12,site_level_range,Lookups!$J$5,date_range,J61)=0,"-", SUMIFS(Sum_over_12,site_level_range,Lookups!$J$5,date_range,J61))</f>
        <v>16</v>
      </c>
      <c r="K67" s="76">
        <f ca="1">IF(SUMIFS(Sum_over_12,site_level_range,Lookups!$J$5,date_range,K61)=0,"-", SUMIFS(Sum_over_12,site_level_range,Lookups!$J$5,date_range,K61))</f>
        <v>32</v>
      </c>
      <c r="L67" s="76">
        <f ca="1">IF(SUMIFS(Sum_over_12,site_level_range,Lookups!$J$5,date_range,L61)=0,"-", SUMIFS(Sum_over_12,site_level_range,Lookups!$J$5,date_range,L61))</f>
        <v>35</v>
      </c>
      <c r="M67" s="76">
        <f ca="1">IF(SUMIFS(Sum_over_12,site_level_range,Lookups!$J$5,date_range,M61)=0,"-", SUMIFS(Sum_over_12,site_level_range,Lookups!$J$5,date_range,M61))</f>
        <v>6</v>
      </c>
      <c r="N67" s="76">
        <f ca="1">IF(SUMIFS(Sum_over_12,site_level_range,Lookups!$J$5,date_range,N61)=0,"-", SUMIFS(Sum_over_12,site_level_range,Lookups!$J$5,date_range,N61))</f>
        <v>28</v>
      </c>
      <c r="O67" s="77">
        <f ca="1">IF(SUMIFS(Sum_over_12,site_level_range,Lookups!$J$5,date_range,O61)=0,"-", SUMIFS(Sum_over_12,site_level_range,Lookups!$J$5,date_range,O61))</f>
        <v>14</v>
      </c>
    </row>
    <row r="68" spans="2:17" ht="15" thickBot="1">
      <c r="B68" s="283" t="s">
        <v>257</v>
      </c>
      <c r="C68" s="284"/>
      <c r="D68" s="69">
        <f ca="1">IF(ISERROR(1-D67/D62),"-",1-D67/D62)</f>
        <v>0.99648711943793911</v>
      </c>
      <c r="E68" s="69">
        <f t="shared" ref="E68" ca="1" si="78">IF(ISERROR(1-E67/E62),"-",1-E67/E62)</f>
        <v>0.99832094027344687</v>
      </c>
      <c r="F68" s="69">
        <f t="shared" ref="F68" ca="1" si="79">IF(ISERROR(1-F67/F62),"-",1-F67/F62)</f>
        <v>0.99690341021874629</v>
      </c>
      <c r="G68" s="70">
        <f t="shared" ref="G68" ca="1" si="80">IF(ISERROR(1-G67/G62),"-",1-G67/G62)</f>
        <v>0.99922820700300596</v>
      </c>
      <c r="H68" s="70">
        <f t="shared" ref="H68" ca="1" si="81">IF(ISERROR(1-H67/H62),"-",1-H67/H62)</f>
        <v>0.9991874322860238</v>
      </c>
      <c r="I68" s="70">
        <f t="shared" ref="I68" ca="1" si="82">IF(ISERROR(1-I67/I62),"-",1-I67/I62)</f>
        <v>0.99886393759230507</v>
      </c>
      <c r="J68" s="70">
        <f t="shared" ref="J68" ca="1" si="83">IF(ISERROR(1-J67/J62),"-",1-J67/J62)</f>
        <v>0.99940153357022632</v>
      </c>
      <c r="K68" s="70">
        <f t="shared" ref="K68" ca="1" si="84">IF(ISERROR(1-K67/K62),"-",1-K67/K62)</f>
        <v>0.99882383210203252</v>
      </c>
      <c r="L68" s="70">
        <f t="shared" ref="L68" ca="1" si="85">IF(ISERROR(1-L67/L62),"-",1-L67/L62)</f>
        <v>0.99870206927241711</v>
      </c>
      <c r="M68" s="70">
        <f t="shared" ref="M68" ca="1" si="86">IF(ISERROR(1-M67/M62),"-",1-M67/M62)</f>
        <v>0.99977550791334602</v>
      </c>
      <c r="N68" s="70">
        <f t="shared" ref="N68" ca="1" si="87">IF(ISERROR(1-N67/N62),"-",1-N67/N62)</f>
        <v>0.99887775551102209</v>
      </c>
      <c r="O68" s="118">
        <f t="shared" ref="O68" ca="1" si="88">IF(ISERROR(1-O67/O62),"-",1-O67/O62)</f>
        <v>0.99942502772187769</v>
      </c>
    </row>
    <row r="69" spans="2:17" ht="21.95" customHeight="1" thickBot="1">
      <c r="B69" s="65" t="s">
        <v>221</v>
      </c>
      <c r="D69" s="134">
        <f t="shared" ref="D69:O69" si="89">INT((D70-DATE(YEAR(D70-WEEKDAY(D70-1)+4),1,3)+WEEKDAY(DATE(YEAR(D70-WEEKDAY(D70-1)+4),1,3))+5)/7)</f>
        <v>45</v>
      </c>
      <c r="E69" s="134">
        <f t="shared" si="89"/>
        <v>46</v>
      </c>
      <c r="F69" s="134">
        <f t="shared" si="89"/>
        <v>47</v>
      </c>
      <c r="G69" s="134">
        <f t="shared" si="89"/>
        <v>48</v>
      </c>
      <c r="H69" s="134">
        <f t="shared" si="89"/>
        <v>49</v>
      </c>
      <c r="I69" s="134">
        <f t="shared" si="89"/>
        <v>50</v>
      </c>
      <c r="J69" s="134">
        <f t="shared" si="89"/>
        <v>51</v>
      </c>
      <c r="K69" s="134">
        <f t="shared" si="89"/>
        <v>52</v>
      </c>
      <c r="L69" s="134">
        <f t="shared" si="89"/>
        <v>53</v>
      </c>
      <c r="M69" s="134">
        <f t="shared" si="89"/>
        <v>1</v>
      </c>
      <c r="N69" s="134">
        <f t="shared" si="89"/>
        <v>2</v>
      </c>
      <c r="O69" s="134">
        <f t="shared" si="89"/>
        <v>3</v>
      </c>
    </row>
    <row r="70" spans="2:17" ht="15.75" thickBot="1">
      <c r="B70" s="277" t="s">
        <v>220</v>
      </c>
      <c r="C70" s="278"/>
      <c r="D70" s="105">
        <v>42316</v>
      </c>
      <c r="E70" s="105">
        <f>D70+7</f>
        <v>42323</v>
      </c>
      <c r="F70" s="105">
        <f t="shared" ref="F70:O70" si="90">E70+7</f>
        <v>42330</v>
      </c>
      <c r="G70" s="105">
        <f t="shared" si="90"/>
        <v>42337</v>
      </c>
      <c r="H70" s="105">
        <f t="shared" si="90"/>
        <v>42344</v>
      </c>
      <c r="I70" s="105">
        <f t="shared" si="90"/>
        <v>42351</v>
      </c>
      <c r="J70" s="105">
        <f t="shared" si="90"/>
        <v>42358</v>
      </c>
      <c r="K70" s="105">
        <f t="shared" si="90"/>
        <v>42365</v>
      </c>
      <c r="L70" s="105">
        <f t="shared" si="90"/>
        <v>42372</v>
      </c>
      <c r="M70" s="105">
        <f t="shared" si="90"/>
        <v>42379</v>
      </c>
      <c r="N70" s="105">
        <f t="shared" si="90"/>
        <v>42386</v>
      </c>
      <c r="O70" s="115">
        <f t="shared" si="90"/>
        <v>42393</v>
      </c>
    </row>
    <row r="71" spans="2:17" ht="15" customHeight="1" thickBot="1">
      <c r="B71" s="279" t="s">
        <v>20</v>
      </c>
      <c r="C71" s="280"/>
      <c r="D71" s="112">
        <f ca="1">IF(SUMIFS(sum_range,site_level_range,Lookups!$J$5,date_range,D70)=0,"-", SUMIFS(sum_range,site_level_range,Lookups!$J$5,date_range,D70))</f>
        <v>25009</v>
      </c>
      <c r="E71" s="113">
        <f ca="1">IF(SUMIFS(sum_range,site_level_range,Lookups!$J$5,date_range,E70)=0,"-", SUMIFS(sum_range,site_level_range,Lookups!$J$5,date_range,E70))</f>
        <v>24150</v>
      </c>
      <c r="F71" s="113">
        <f ca="1">IF(SUMIFS(sum_range,site_level_range,Lookups!$J$5,date_range,F70)=0,"-", SUMIFS(sum_range,site_level_range,Lookups!$J$5,date_range,F70))</f>
        <v>23936</v>
      </c>
      <c r="G71" s="78">
        <f ca="1">IF(SUMIFS(sum_range,site_level_range,Lookups!$J$5,date_range,G70)=0,"-", SUMIFS(sum_range,site_level_range,Lookups!$J$5,date_range,G70))</f>
        <v>24149</v>
      </c>
      <c r="H71" s="78">
        <f ca="1">IF(SUMIFS(sum_range,site_level_range,Lookups!$J$5,date_range,H70)=0,"-", SUMIFS(sum_range,site_level_range,Lookups!$J$5,date_range,H70))</f>
        <v>23838</v>
      </c>
      <c r="I71" s="78">
        <f ca="1">IF(SUMIFS(sum_range,site_level_range,Lookups!$J$5,date_range,I70)=0,"-", SUMIFS(sum_range,site_level_range,Lookups!$J$5,date_range,I70))</f>
        <v>24127</v>
      </c>
      <c r="J71" s="78">
        <f ca="1">IF(SUMIFS(sum_range,site_level_range,Lookups!$J$5,date_range,J70)=0,"-", SUMIFS(sum_range,site_level_range,Lookups!$J$5,date_range,J70))</f>
        <v>24282</v>
      </c>
      <c r="K71" s="78">
        <f ca="1">IF(SUMIFS(sum_range,site_level_range,Lookups!$J$5,date_range,K70)=0,"-", SUMIFS(sum_range,site_level_range,Lookups!$J$5,date_range,K70))</f>
        <v>21940</v>
      </c>
      <c r="L71" s="78">
        <f ca="1">IF(SUMIFS(sum_range,site_level_range,Lookups!$J$5,date_range,L70)=0,"-", SUMIFS(sum_range,site_level_range,Lookups!$J$5,date_range,L70))</f>
        <v>24453</v>
      </c>
      <c r="M71" s="78">
        <f ca="1">IF(SUMIFS(sum_range,site_level_range,Lookups!$J$5,date_range,M70)=0,"-", SUMIFS(sum_range,site_level_range,Lookups!$J$5,date_range,M70))</f>
        <v>24171</v>
      </c>
      <c r="N71" s="78">
        <f ca="1">IF(SUMIFS(sum_range,site_level_range,Lookups!$J$5,date_range,N70)=0,"-", SUMIFS(sum_range,site_level_range,Lookups!$J$5,date_range,N70))</f>
        <v>23144</v>
      </c>
      <c r="O71" s="116">
        <f ca="1">IF(SUMIFS(sum_range,site_level_range,Lookups!$J$5,date_range,O70)=0,"-", SUMIFS(sum_range,site_level_range,Lookups!$J$5,date_range,O70))</f>
        <v>23841</v>
      </c>
      <c r="Q71" s="68"/>
    </row>
    <row r="72" spans="2:17">
      <c r="B72" s="281" t="s">
        <v>114</v>
      </c>
      <c r="C72" s="282"/>
      <c r="D72" s="75">
        <f ca="1">IF(SUMIFS(sum_over_4,site_level_range,Lookups!$J$5,date_range,D70)=0,"-", SUMIFS(sum_over_4,site_level_range,Lookups!$J$5,date_range,D70))</f>
        <v>1457</v>
      </c>
      <c r="E72" s="75">
        <f ca="1">IF(SUMIFS(sum_over_4,site_level_range,Lookups!$J$5,date_range,E70)=0,"-", SUMIFS(sum_over_4,site_level_range,Lookups!$J$5,date_range,E70))</f>
        <v>1321</v>
      </c>
      <c r="F72" s="75">
        <f ca="1">IF(SUMIFS(sum_over_4,site_level_range,Lookups!$J$5,date_range,F70)=0,"-", SUMIFS(sum_over_4,site_level_range,Lookups!$J$5,date_range,F70))</f>
        <v>1406</v>
      </c>
      <c r="G72" s="76">
        <f ca="1">IF(SUMIFS(sum_over_4,site_level_range,Lookups!$J$5,date_range,G70)=0,"-", SUMIFS(sum_over_4,site_level_range,Lookups!$J$5,date_range,G70))</f>
        <v>1286</v>
      </c>
      <c r="H72" s="76">
        <f ca="1">IF(SUMIFS(sum_over_4,site_level_range,Lookups!$J$5,date_range,H70)=0,"-", SUMIFS(sum_over_4,site_level_range,Lookups!$J$5,date_range,H70))</f>
        <v>1135</v>
      </c>
      <c r="I72" s="76">
        <f ca="1">IF(SUMIFS(sum_over_4,site_level_range,Lookups!$J$5,date_range,I70)=0,"-", SUMIFS(sum_over_4,site_level_range,Lookups!$J$5,date_range,I70))</f>
        <v>1633</v>
      </c>
      <c r="J72" s="76">
        <f ca="1">IF(SUMIFS(sum_over_4,site_level_range,Lookups!$J$5,date_range,J70)=0,"-", SUMIFS(sum_over_4,site_level_range,Lookups!$J$5,date_range,J70))</f>
        <v>1535</v>
      </c>
      <c r="K72" s="76">
        <f ca="1">IF(SUMIFS(sum_over_4,site_level_range,Lookups!$J$5,date_range,K70)=0,"-", SUMIFS(sum_over_4,site_level_range,Lookups!$J$5,date_range,K70))</f>
        <v>909</v>
      </c>
      <c r="L72" s="76">
        <f ca="1">IF(SUMIFS(sum_over_4,site_level_range,Lookups!$J$5,date_range,L70)=0,"-", SUMIFS(sum_over_4,site_level_range,Lookups!$J$5,date_range,L70))</f>
        <v>1725</v>
      </c>
      <c r="M72" s="76">
        <f ca="1">IF(SUMIFS(sum_over_4,site_level_range,Lookups!$J$5,date_range,M70)=0,"-", SUMIFS(sum_over_4,site_level_range,Lookups!$J$5,date_range,M70))</f>
        <v>2891</v>
      </c>
      <c r="N72" s="76">
        <f ca="1">IF(SUMIFS(sum_over_4,site_level_range,Lookups!$J$5,date_range,N70)=0,"-", SUMIFS(sum_over_4,site_level_range,Lookups!$J$5,date_range,N70))</f>
        <v>2096</v>
      </c>
      <c r="O72" s="77">
        <f ca="1">IF(SUMIFS(sum_over_4,site_level_range,Lookups!$J$5,date_range,O70)=0,"-", SUMIFS(sum_over_4,site_level_range,Lookups!$J$5,date_range,O70))</f>
        <v>1421</v>
      </c>
      <c r="Q72" s="68"/>
    </row>
    <row r="73" spans="2:17" ht="15" thickBot="1">
      <c r="B73" s="283" t="s">
        <v>130</v>
      </c>
      <c r="C73" s="284"/>
      <c r="D73" s="111">
        <f ca="1">IF(ISERROR(1-D72/D71), 100%,(1-D72/D71))</f>
        <v>0.94174097324963013</v>
      </c>
      <c r="E73" s="154">
        <f ca="1">IF(ISERROR(1-E72/E71), 100%,(1-E72/E71))</f>
        <v>0.94530020703933748</v>
      </c>
      <c r="F73" s="154">
        <f t="shared" ref="F73" ca="1" si="91">IF(ISERROR(1-F72/F71), 100%,(1-F72/F71))</f>
        <v>0.94126002673796794</v>
      </c>
      <c r="G73" s="154">
        <f t="shared" ref="G73" ca="1" si="92">IF(ISERROR(1-G72/G71), 100%,(1-G72/G71))</f>
        <v>0.94674727731997188</v>
      </c>
      <c r="H73" s="154">
        <f t="shared" ref="H73" ca="1" si="93">IF(ISERROR(1-H72/H71), 100%,(1-H72/H71))</f>
        <v>0.95238694521352463</v>
      </c>
      <c r="I73" s="154">
        <f t="shared" ref="I73" ca="1" si="94">IF(ISERROR(1-I72/I71), 100%,(1-I72/I71))</f>
        <v>0.9323164918970448</v>
      </c>
      <c r="J73" s="154">
        <f t="shared" ref="J73" ca="1" si="95">IF(ISERROR(1-J72/J71), 100%,(1-J72/J71))</f>
        <v>0.93678444938637673</v>
      </c>
      <c r="K73" s="154">
        <f t="shared" ref="K73" ca="1" si="96">IF(ISERROR(1-K72/K71), 100%,(1-K72/K71))</f>
        <v>0.9585688240656336</v>
      </c>
      <c r="L73" s="154">
        <f t="shared" ref="L73" ca="1" si="97">IF(ISERROR(1-L72/L71), 100%,(1-L72/L71))</f>
        <v>0.92945650840387684</v>
      </c>
      <c r="M73" s="200">
        <f t="shared" ref="M73" ca="1" si="98">IF(ISERROR(1-M72/M71), 100%,(1-M72/M71))</f>
        <v>0.88039386041123657</v>
      </c>
      <c r="N73" s="111">
        <f t="shared" ref="N73" ca="1" si="99">IF(ISERROR(1-N72/N71), 100%,(1-N72/N71))</f>
        <v>0.90943657103352926</v>
      </c>
      <c r="O73" s="118">
        <f ca="1">IF(ISERROR(1-O72/O71), 100%,(1-O72/O71))</f>
        <v>0.94039679543643306</v>
      </c>
    </row>
    <row r="74" spans="2:17">
      <c r="B74" s="281" t="s">
        <v>115</v>
      </c>
      <c r="C74" s="282"/>
      <c r="D74" s="75">
        <f ca="1">IF(SUMIFS(Sum_over_8,site_level_range,Lookups!$J$5,date_range,D70)=0,"-", SUMIFS(Sum_over_8,site_level_range,Lookups!$J$5,date_range,D70))</f>
        <v>93</v>
      </c>
      <c r="E74" s="75">
        <f ca="1">IF(SUMIFS(Sum_over_8,site_level_range,Lookups!$J$5,date_range,E70)=0,"-", SUMIFS(Sum_over_8,site_level_range,Lookups!$J$5,date_range,E70))</f>
        <v>86</v>
      </c>
      <c r="F74" s="75">
        <f ca="1">IF(SUMIFS(Sum_over_8,site_level_range,Lookups!$J$5,date_range,F70)=0,"-", SUMIFS(Sum_over_8,site_level_range,Lookups!$J$5,date_range,F70))</f>
        <v>102</v>
      </c>
      <c r="G74" s="74">
        <f ca="1">IF(SUMIFS(Sum_over_8,site_level_range,Lookups!$J$5,date_range,G70)=0,"-", SUMIFS(Sum_over_8,site_level_range,Lookups!$J$5,date_range,G70))</f>
        <v>74</v>
      </c>
      <c r="H74" s="74">
        <f ca="1">IF(SUMIFS(Sum_over_8,site_level_range,Lookups!$J$5,date_range,H70)=0,"-", SUMIFS(Sum_over_8,site_level_range,Lookups!$J$5,date_range,H70))</f>
        <v>73</v>
      </c>
      <c r="I74" s="74">
        <f ca="1">IF(SUMIFS(Sum_over_8,site_level_range,Lookups!$J$5,date_range,I70)=0,"-", SUMIFS(Sum_over_8,site_level_range,Lookups!$J$5,date_range,I70))</f>
        <v>194</v>
      </c>
      <c r="J74" s="74">
        <f ca="1">IF(SUMIFS(Sum_over_8,site_level_range,Lookups!$J$5,date_range,J70)=0,"-", SUMIFS(Sum_over_8,site_level_range,Lookups!$J$5,date_range,J70))</f>
        <v>107</v>
      </c>
      <c r="K74" s="74">
        <f ca="1">IF(SUMIFS(Sum_over_8,site_level_range,Lookups!$J$5,date_range,K70)=0,"-", SUMIFS(Sum_over_8,site_level_range,Lookups!$J$5,date_range,K70))</f>
        <v>44</v>
      </c>
      <c r="L74" s="74">
        <f ca="1">IF(SUMIFS(Sum_over_8,site_level_range,Lookups!$J$5,date_range,L70)=0,"-", SUMIFS(Sum_over_8,site_level_range,Lookups!$J$5,date_range,L70))</f>
        <v>97</v>
      </c>
      <c r="M74" s="74">
        <f ca="1">IF(SUMIFS(Sum_over_8,site_level_range,Lookups!$J$5,date_range,M70)=0,"-", SUMIFS(Sum_over_8,site_level_range,Lookups!$J$5,date_range,M70))</f>
        <v>558</v>
      </c>
      <c r="N74" s="74">
        <f ca="1">IF(SUMIFS(Sum_over_8,site_level_range,Lookups!$J$5,date_range,N70)=0,"-", SUMIFS(Sum_over_8,site_level_range,Lookups!$J$5,date_range,N70))</f>
        <v>230</v>
      </c>
      <c r="O74" s="117">
        <f ca="1">IF(SUMIFS(Sum_over_8,site_level_range,Lookups!$J$5,date_range,O70)=0,"-", SUMIFS(Sum_over_8,site_level_range,Lookups!$J$5,date_range,O70))</f>
        <v>103</v>
      </c>
    </row>
    <row r="75" spans="2:17" ht="15" thickBot="1">
      <c r="B75" s="283" t="s">
        <v>256</v>
      </c>
      <c r="C75" s="284"/>
      <c r="D75" s="69">
        <f ca="1">IF(ISERROR(1-D74/D71),"-",1-D74/D71)</f>
        <v>0.99628133871806146</v>
      </c>
      <c r="E75" s="69">
        <f t="shared" ref="E75" ca="1" si="100">IF(ISERROR(1-E74/E71),"-",1-E74/E71)</f>
        <v>0.99643892339544515</v>
      </c>
      <c r="F75" s="69">
        <f t="shared" ref="F75" ca="1" si="101">IF(ISERROR(1-F74/F71),"-",1-F74/F71)</f>
        <v>0.99573863636363635</v>
      </c>
      <c r="G75" s="70">
        <f t="shared" ref="G75" ca="1" si="102">IF(ISERROR(1-G74/G71),"-",1-G74/G71)</f>
        <v>0.99693569091887868</v>
      </c>
      <c r="H75" s="70">
        <f t="shared" ref="H75" ca="1" si="103">IF(ISERROR(1-H74/H71),"-",1-H74/H71)</f>
        <v>0.99693766255558347</v>
      </c>
      <c r="I75" s="70">
        <f t="shared" ref="I75" ca="1" si="104">IF(ISERROR(1-I74/I71),"-",1-I74/I71)</f>
        <v>0.99195921581630542</v>
      </c>
      <c r="J75" s="70">
        <f t="shared" ref="J75" ca="1" si="105">IF(ISERROR(1-J74/J71),"-",1-J74/J71)</f>
        <v>0.99559344370315461</v>
      </c>
      <c r="K75" s="70">
        <f t="shared" ref="K75" ca="1" si="106">IF(ISERROR(1-K74/K71),"-",1-K74/K71)</f>
        <v>0.99799453053783049</v>
      </c>
      <c r="L75" s="70">
        <f t="shared" ref="L75" ca="1" si="107">IF(ISERROR(1-L74/L71),"-",1-L74/L71)</f>
        <v>0.99603320655952232</v>
      </c>
      <c r="M75" s="70">
        <f t="shared" ref="M75" ca="1" si="108">IF(ISERROR(1-M74/M71),"-",1-M74/M71)</f>
        <v>0.976914484299367</v>
      </c>
      <c r="N75" s="70">
        <f t="shared" ref="N75" ca="1" si="109">IF(ISERROR(1-N74/N71),"-",1-N74/N71)</f>
        <v>0.99006221914967163</v>
      </c>
      <c r="O75" s="118">
        <f t="shared" ref="O75" ca="1" si="110">IF(ISERROR(1-O74/O71),"-",1-O74/O71)</f>
        <v>0.9956797114215008</v>
      </c>
    </row>
    <row r="76" spans="2:17">
      <c r="B76" s="281" t="s">
        <v>116</v>
      </c>
      <c r="C76" s="282"/>
      <c r="D76" s="76">
        <f ca="1">IF(SUMIFS(Sum_over_12,site_level_range,Lookups!$J$5,date_range,D70)=0,"-", SUMIFS(Sum_over_12,site_level_range,Lookups!$J$5,date_range,D70))</f>
        <v>22</v>
      </c>
      <c r="E76" s="76">
        <f ca="1">IF(SUMIFS(Sum_over_12,site_level_range,Lookups!$J$5,date_range,E70)=0,"-", SUMIFS(Sum_over_12,site_level_range,Lookups!$J$5,date_range,E70))</f>
        <v>12</v>
      </c>
      <c r="F76" s="76">
        <f ca="1">IF(SUMIFS(Sum_over_12,site_level_range,Lookups!$J$5,date_range,F70)=0,"-", SUMIFS(Sum_over_12,site_level_range,Lookups!$J$5,date_range,F70))</f>
        <v>13</v>
      </c>
      <c r="G76" s="76">
        <f ca="1">IF(SUMIFS(Sum_over_12,site_level_range,Lookups!$J$5,date_range,G70)=0,"-", SUMIFS(Sum_over_12,site_level_range,Lookups!$J$5,date_range,G70))</f>
        <v>4</v>
      </c>
      <c r="H76" s="76">
        <f ca="1">IF(SUMIFS(Sum_over_12,site_level_range,Lookups!$J$5,date_range,H70)=0,"-", SUMIFS(Sum_over_12,site_level_range,Lookups!$J$5,date_range,H70))</f>
        <v>5</v>
      </c>
      <c r="I76" s="76">
        <f ca="1">IF(SUMIFS(Sum_over_12,site_level_range,Lookups!$J$5,date_range,I70)=0,"-", SUMIFS(Sum_over_12,site_level_range,Lookups!$J$5,date_range,I70))</f>
        <v>25</v>
      </c>
      <c r="J76" s="76">
        <f ca="1">IF(SUMIFS(Sum_over_12,site_level_range,Lookups!$J$5,date_range,J70)=0,"-", SUMIFS(Sum_over_12,site_level_range,Lookups!$J$5,date_range,J70))</f>
        <v>11</v>
      </c>
      <c r="K76" s="76">
        <f ca="1">IF(SUMIFS(Sum_over_12,site_level_range,Lookups!$J$5,date_range,K70)=0,"-", SUMIFS(Sum_over_12,site_level_range,Lookups!$J$5,date_range,K70))</f>
        <v>4</v>
      </c>
      <c r="L76" s="76">
        <f ca="1">IF(SUMIFS(Sum_over_12,site_level_range,Lookups!$J$5,date_range,L70)=0,"-", SUMIFS(Sum_over_12,site_level_range,Lookups!$J$5,date_range,L70))</f>
        <v>3</v>
      </c>
      <c r="M76" s="76">
        <f ca="1">IF(SUMIFS(Sum_over_12,site_level_range,Lookups!$J$5,date_range,M70)=0,"-", SUMIFS(Sum_over_12,site_level_range,Lookups!$J$5,date_range,M70))</f>
        <v>84</v>
      </c>
      <c r="N76" s="76">
        <f ca="1">IF(SUMIFS(Sum_over_12,site_level_range,Lookups!$J$5,date_range,N70)=0,"-", SUMIFS(Sum_over_12,site_level_range,Lookups!$J$5,date_range,N70))</f>
        <v>31</v>
      </c>
      <c r="O76" s="77">
        <f ca="1">IF(SUMIFS(Sum_over_12,site_level_range,Lookups!$J$5,date_range,O70)=0,"-", SUMIFS(Sum_over_12,site_level_range,Lookups!$J$5,date_range,O70))</f>
        <v>16</v>
      </c>
    </row>
    <row r="77" spans="2:17" ht="15" thickBot="1">
      <c r="B77" s="283" t="s">
        <v>257</v>
      </c>
      <c r="C77" s="284"/>
      <c r="D77" s="69">
        <f ca="1">IF(ISERROR(1-D76/D71),"-",1-D76/D71)</f>
        <v>0.99912031668599299</v>
      </c>
      <c r="E77" s="69">
        <f t="shared" ref="E77" ca="1" si="111">IF(ISERROR(1-E76/E71),"-",1-E76/E71)</f>
        <v>0.99950310559006206</v>
      </c>
      <c r="F77" s="69">
        <f t="shared" ref="F77" ca="1" si="112">IF(ISERROR(1-F76/F71),"-",1-F76/F71)</f>
        <v>0.99945688502673802</v>
      </c>
      <c r="G77" s="70">
        <f t="shared" ref="G77" ca="1" si="113">IF(ISERROR(1-G76/G71),"-",1-G76/G71)</f>
        <v>0.99983436167129069</v>
      </c>
      <c r="H77" s="70">
        <f t="shared" ref="H77" ca="1" si="114">IF(ISERROR(1-H76/H71),"-",1-H76/H71)</f>
        <v>0.99979025085997142</v>
      </c>
      <c r="I77" s="70">
        <f t="shared" ref="I77" ca="1" si="115">IF(ISERROR(1-I76/I71),"-",1-I76/I71)</f>
        <v>0.99896381647117338</v>
      </c>
      <c r="J77" s="70">
        <f t="shared" ref="J77" ca="1" si="116">IF(ISERROR(1-J76/J71),"-",1-J76/J71)</f>
        <v>0.99954698953957666</v>
      </c>
      <c r="K77" s="70">
        <f t="shared" ref="K77" ca="1" si="117">IF(ISERROR(1-K76/K71),"-",1-K76/K71)</f>
        <v>0.99981768459434828</v>
      </c>
      <c r="L77" s="70">
        <f t="shared" ref="L77" ca="1" si="118">IF(ISERROR(1-L76/L71),"-",1-L76/L71)</f>
        <v>0.99987731566678939</v>
      </c>
      <c r="M77" s="70">
        <f t="shared" ref="M77" ca="1" si="119">IF(ISERROR(1-M76/M71),"-",1-M76/M71)</f>
        <v>0.99652476107732402</v>
      </c>
      <c r="N77" s="70">
        <f t="shared" ref="N77" ca="1" si="120">IF(ISERROR(1-N76/N71),"-",1-N76/N71)</f>
        <v>0.99866055997234704</v>
      </c>
      <c r="O77" s="118">
        <f t="shared" ref="O77" ca="1" si="121">IF(ISERROR(1-O76/O71),"-",1-O76/O71)</f>
        <v>0.99932888721110691</v>
      </c>
    </row>
    <row r="78" spans="2:17">
      <c r="B78" s="132" t="s">
        <v>150</v>
      </c>
      <c r="D78" s="67"/>
      <c r="E78" s="67"/>
      <c r="F78" s="67"/>
      <c r="G78" s="67"/>
      <c r="H78" s="67"/>
      <c r="I78" s="67"/>
      <c r="J78" s="67"/>
      <c r="K78" s="67"/>
      <c r="L78" s="67"/>
      <c r="M78" s="67"/>
      <c r="N78" s="67"/>
      <c r="O78" s="67"/>
    </row>
    <row r="79" spans="2:17" ht="15" customHeight="1">
      <c r="D79"/>
      <c r="E79"/>
    </row>
    <row r="80" spans="2:17" ht="15">
      <c r="D80"/>
      <c r="E80"/>
    </row>
    <row r="81" spans="4:5" ht="15">
      <c r="D81"/>
      <c r="E81"/>
    </row>
    <row r="86" spans="4:5" ht="15" customHeight="1"/>
    <row r="93" spans="4:5" ht="15" customHeight="1"/>
    <row r="100" ht="15" customHeight="1"/>
  </sheetData>
  <mergeCells count="44">
    <mergeCell ref="B34:C34"/>
    <mergeCell ref="B35:C35"/>
    <mergeCell ref="B36:C36"/>
    <mergeCell ref="B37:C37"/>
    <mergeCell ref="B43:C43"/>
    <mergeCell ref="B44:C44"/>
    <mergeCell ref="B45:C45"/>
    <mergeCell ref="B46:C46"/>
    <mergeCell ref="B38:C38"/>
    <mergeCell ref="B39:C39"/>
    <mergeCell ref="B40:C40"/>
    <mergeCell ref="B41:C41"/>
    <mergeCell ref="B76:C76"/>
    <mergeCell ref="B77:C77"/>
    <mergeCell ref="B71:C71"/>
    <mergeCell ref="B54:C54"/>
    <mergeCell ref="B55:C55"/>
    <mergeCell ref="B56:C56"/>
    <mergeCell ref="B68:C68"/>
    <mergeCell ref="B66:C66"/>
    <mergeCell ref="B57:C57"/>
    <mergeCell ref="B58:C58"/>
    <mergeCell ref="B59:C59"/>
    <mergeCell ref="B64:C64"/>
    <mergeCell ref="B73:C73"/>
    <mergeCell ref="B74:C74"/>
    <mergeCell ref="B75:C75"/>
    <mergeCell ref="B72:C72"/>
    <mergeCell ref="M2:O2"/>
    <mergeCell ref="G4:I4"/>
    <mergeCell ref="B70:C70"/>
    <mergeCell ref="B61:C61"/>
    <mergeCell ref="B52:C52"/>
    <mergeCell ref="B53:C53"/>
    <mergeCell ref="B4:D4"/>
    <mergeCell ref="B62:C62"/>
    <mergeCell ref="B63:C63"/>
    <mergeCell ref="B65:C65"/>
    <mergeCell ref="B67:C67"/>
    <mergeCell ref="B50:C50"/>
    <mergeCell ref="B49:C49"/>
    <mergeCell ref="B48:C48"/>
    <mergeCell ref="B47:C47"/>
    <mergeCell ref="F5:L5"/>
  </mergeCells>
  <hyperlinks>
    <hyperlink ref="M2" location="'Contents&amp;Notes'!A1" display="Return to Contents &amp; Notes"/>
    <hyperlink ref="M2:O2" location="'Contents&amp;Notes'!A1" display="Return to Contents &amp; Notes"/>
  </hyperlinks>
  <pageMargins left="0.70866141732283472" right="0.70866141732283472" top="0.74803149606299213" bottom="0.74803149606299213" header="0.31496062992125984" footer="0.31496062992125984"/>
  <pageSetup paperSize="9" scale="56" orientation="landscape" r:id="rId1"/>
  <rowBreaks count="3" manualBreakCount="3">
    <brk id="50" max="14" man="1"/>
    <brk id="68" max="14" man="1"/>
    <brk id="90" max="16383" man="1"/>
  </rowBreaks>
  <drawing r:id="rId2"/>
  <legacyDrawing r:id="rId3"/>
  <controls>
    <control shapeId="2054" r:id="rId4" name="ComboBox1"/>
  </controls>
</worksheet>
</file>

<file path=xl/worksheets/sheet5.xml><?xml version="1.0" encoding="utf-8"?>
<worksheet xmlns="http://schemas.openxmlformats.org/spreadsheetml/2006/main" xmlns:r="http://schemas.openxmlformats.org/officeDocument/2006/relationships">
  <dimension ref="A1:K1482"/>
  <sheetViews>
    <sheetView showGridLines="0" zoomScaleNormal="100" workbookViewId="0">
      <pane ySplit="1" topLeftCell="A2" activePane="bottomLeft" state="frozen"/>
      <selection pane="bottomLeft"/>
    </sheetView>
  </sheetViews>
  <sheetFormatPr defaultRowHeight="15"/>
  <cols>
    <col min="1" max="1" width="12" customWidth="1"/>
    <col min="2" max="2" width="24.28515625" customWidth="1"/>
    <col min="3" max="3" width="14.5703125" style="114" customWidth="1"/>
    <col min="4" max="4" width="10.5703125" customWidth="1"/>
    <col min="5" max="5" width="12.140625" customWidth="1"/>
    <col min="6" max="6" width="10.85546875" customWidth="1"/>
    <col min="7" max="7" width="12.7109375" customWidth="1"/>
    <col min="8" max="8" width="9.5703125" customWidth="1"/>
    <col min="9" max="9" width="12.140625" customWidth="1"/>
    <col min="10" max="10" width="9.7109375" customWidth="1"/>
    <col min="11" max="11" width="20.140625" style="172" customWidth="1"/>
  </cols>
  <sheetData>
    <row r="1" spans="1:11" s="143" customFormat="1" ht="45">
      <c r="A1" s="144" t="s">
        <v>244</v>
      </c>
      <c r="B1" s="145" t="s">
        <v>138</v>
      </c>
      <c r="C1" s="153" t="s">
        <v>147</v>
      </c>
      <c r="D1" s="145" t="s">
        <v>148</v>
      </c>
      <c r="E1" s="145" t="s">
        <v>245</v>
      </c>
      <c r="F1" s="146" t="s">
        <v>246</v>
      </c>
      <c r="G1" s="145" t="s">
        <v>247</v>
      </c>
      <c r="H1" s="146" t="s">
        <v>248</v>
      </c>
      <c r="I1" s="146" t="s">
        <v>250</v>
      </c>
      <c r="J1" s="146" t="s">
        <v>249</v>
      </c>
      <c r="K1" s="173" t="s">
        <v>229</v>
      </c>
    </row>
    <row r="2" spans="1:11">
      <c r="A2" s="178">
        <v>42316</v>
      </c>
      <c r="B2" s="179" t="s">
        <v>121</v>
      </c>
      <c r="C2" s="180">
        <v>2260</v>
      </c>
      <c r="D2" s="180">
        <v>2039</v>
      </c>
      <c r="E2" s="180">
        <v>221</v>
      </c>
      <c r="F2" s="181">
        <v>0.90221238938053094</v>
      </c>
      <c r="G2" s="180">
        <v>27</v>
      </c>
      <c r="H2" s="181">
        <v>0.98805309734513269</v>
      </c>
      <c r="I2" s="180">
        <v>8</v>
      </c>
      <c r="J2" s="181">
        <v>0.99646017699115041</v>
      </c>
      <c r="K2" s="194" t="s">
        <v>258</v>
      </c>
    </row>
    <row r="3" spans="1:11">
      <c r="A3" s="178">
        <v>42316</v>
      </c>
      <c r="B3" s="179" t="s">
        <v>70</v>
      </c>
      <c r="C3" s="180">
        <v>524</v>
      </c>
      <c r="D3" s="180">
        <v>500</v>
      </c>
      <c r="E3" s="180">
        <v>24</v>
      </c>
      <c r="F3" s="181">
        <v>0.95419847328244278</v>
      </c>
      <c r="G3" s="180">
        <v>0</v>
      </c>
      <c r="H3" s="181">
        <v>1</v>
      </c>
      <c r="I3" s="180">
        <v>0</v>
      </c>
      <c r="J3" s="181">
        <v>1</v>
      </c>
      <c r="K3" s="194" t="s">
        <v>258</v>
      </c>
    </row>
    <row r="4" spans="1:11">
      <c r="A4" s="178">
        <v>42316</v>
      </c>
      <c r="B4" s="179" t="s">
        <v>140</v>
      </c>
      <c r="C4" s="180">
        <v>849</v>
      </c>
      <c r="D4" s="180">
        <v>835</v>
      </c>
      <c r="E4" s="180">
        <v>14</v>
      </c>
      <c r="F4" s="181">
        <v>0.98351001177856301</v>
      </c>
      <c r="G4" s="180">
        <v>0</v>
      </c>
      <c r="H4" s="181">
        <v>1</v>
      </c>
      <c r="I4" s="180">
        <v>0</v>
      </c>
      <c r="J4" s="181">
        <v>1</v>
      </c>
      <c r="K4" s="194" t="s">
        <v>258</v>
      </c>
    </row>
    <row r="5" spans="1:11">
      <c r="A5" s="178">
        <v>42316</v>
      </c>
      <c r="B5" s="179" t="s">
        <v>71</v>
      </c>
      <c r="C5" s="180">
        <v>1158</v>
      </c>
      <c r="D5" s="180">
        <v>1122</v>
      </c>
      <c r="E5" s="180">
        <v>36</v>
      </c>
      <c r="F5" s="181">
        <v>0.9689119170984456</v>
      </c>
      <c r="G5" s="180">
        <v>3</v>
      </c>
      <c r="H5" s="181">
        <v>0.99740932642487046</v>
      </c>
      <c r="I5" s="180">
        <v>0</v>
      </c>
      <c r="J5" s="181">
        <v>1</v>
      </c>
      <c r="K5" s="194" t="s">
        <v>258</v>
      </c>
    </row>
    <row r="6" spans="1:11">
      <c r="A6" s="178">
        <v>42316</v>
      </c>
      <c r="B6" s="179" t="s">
        <v>69</v>
      </c>
      <c r="C6" s="180">
        <v>1233</v>
      </c>
      <c r="D6" s="180">
        <v>1183</v>
      </c>
      <c r="E6" s="180">
        <v>50</v>
      </c>
      <c r="F6" s="181">
        <v>0.95944849959448497</v>
      </c>
      <c r="G6" s="180">
        <v>0</v>
      </c>
      <c r="H6" s="181">
        <v>1</v>
      </c>
      <c r="I6" s="180">
        <v>0</v>
      </c>
      <c r="J6" s="181">
        <v>1</v>
      </c>
      <c r="K6" s="194" t="s">
        <v>258</v>
      </c>
    </row>
    <row r="7" spans="1:11">
      <c r="A7" s="178">
        <v>42316</v>
      </c>
      <c r="B7" s="179" t="s">
        <v>122</v>
      </c>
      <c r="C7" s="180">
        <v>1969</v>
      </c>
      <c r="D7" s="180">
        <v>1889</v>
      </c>
      <c r="E7" s="180">
        <v>80</v>
      </c>
      <c r="F7" s="181">
        <v>0.95937023869984761</v>
      </c>
      <c r="G7" s="180">
        <v>2</v>
      </c>
      <c r="H7" s="181">
        <v>0.99898425596749618</v>
      </c>
      <c r="I7" s="180">
        <v>0</v>
      </c>
      <c r="J7" s="181">
        <v>1</v>
      </c>
      <c r="K7" s="194" t="s">
        <v>258</v>
      </c>
    </row>
    <row r="8" spans="1:11">
      <c r="A8" s="178">
        <v>42316</v>
      </c>
      <c r="B8" s="179" t="s">
        <v>72</v>
      </c>
      <c r="C8" s="180">
        <v>6307</v>
      </c>
      <c r="D8" s="180">
        <v>5718</v>
      </c>
      <c r="E8" s="180">
        <v>589</v>
      </c>
      <c r="F8" s="181">
        <v>0.90661170128428725</v>
      </c>
      <c r="G8" s="180">
        <v>26</v>
      </c>
      <c r="H8" s="181">
        <v>0.99587759632154749</v>
      </c>
      <c r="I8" s="180">
        <v>2</v>
      </c>
      <c r="J8" s="181">
        <v>0.99968289202473437</v>
      </c>
      <c r="K8" s="194" t="s">
        <v>258</v>
      </c>
    </row>
    <row r="9" spans="1:11">
      <c r="A9" s="178">
        <v>42316</v>
      </c>
      <c r="B9" s="179" t="s">
        <v>129</v>
      </c>
      <c r="C9" s="180">
        <v>1122</v>
      </c>
      <c r="D9" s="180">
        <v>1064</v>
      </c>
      <c r="E9" s="180">
        <v>58</v>
      </c>
      <c r="F9" s="181">
        <v>0.94830659536541884</v>
      </c>
      <c r="G9" s="180">
        <v>1</v>
      </c>
      <c r="H9" s="181">
        <v>0.99910873440285208</v>
      </c>
      <c r="I9" s="180">
        <v>0</v>
      </c>
      <c r="J9" s="181">
        <v>1</v>
      </c>
      <c r="K9" s="194" t="s">
        <v>258</v>
      </c>
    </row>
    <row r="10" spans="1:11">
      <c r="A10" s="178">
        <v>42316</v>
      </c>
      <c r="B10" s="179" t="s">
        <v>73</v>
      </c>
      <c r="C10" s="180">
        <v>3590</v>
      </c>
      <c r="D10" s="180">
        <v>3328</v>
      </c>
      <c r="E10" s="180">
        <v>262</v>
      </c>
      <c r="F10" s="181">
        <v>0.92701949860724231</v>
      </c>
      <c r="G10" s="180">
        <v>28</v>
      </c>
      <c r="H10" s="181">
        <v>0.9922005571030641</v>
      </c>
      <c r="I10" s="180">
        <v>12</v>
      </c>
      <c r="J10" s="181">
        <v>0.99665738161559891</v>
      </c>
      <c r="K10" s="194" t="s">
        <v>258</v>
      </c>
    </row>
    <row r="11" spans="1:11">
      <c r="A11" s="178">
        <v>42316</v>
      </c>
      <c r="B11" s="179" t="s">
        <v>123</v>
      </c>
      <c r="C11" s="180">
        <v>4316</v>
      </c>
      <c r="D11" s="180">
        <v>4208</v>
      </c>
      <c r="E11" s="180">
        <v>108</v>
      </c>
      <c r="F11" s="181">
        <v>0.97497683039851712</v>
      </c>
      <c r="G11" s="180">
        <v>5</v>
      </c>
      <c r="H11" s="181">
        <v>0.99884151992585724</v>
      </c>
      <c r="I11" s="180">
        <v>0</v>
      </c>
      <c r="J11" s="181">
        <v>1</v>
      </c>
      <c r="K11" s="194" t="s">
        <v>258</v>
      </c>
    </row>
    <row r="12" spans="1:11">
      <c r="A12" s="178">
        <v>42316</v>
      </c>
      <c r="B12" s="179" t="s">
        <v>117</v>
      </c>
      <c r="C12" s="180">
        <v>90</v>
      </c>
      <c r="D12" s="180">
        <v>88</v>
      </c>
      <c r="E12" s="180">
        <v>2</v>
      </c>
      <c r="F12" s="181">
        <v>0.97777777777777775</v>
      </c>
      <c r="G12" s="180">
        <v>0</v>
      </c>
      <c r="H12" s="181">
        <v>1</v>
      </c>
      <c r="I12" s="180">
        <v>0</v>
      </c>
      <c r="J12" s="181">
        <v>1</v>
      </c>
      <c r="K12" s="194" t="s">
        <v>258</v>
      </c>
    </row>
    <row r="13" spans="1:11">
      <c r="A13" s="178">
        <v>42316</v>
      </c>
      <c r="B13" s="179" t="s">
        <v>141</v>
      </c>
      <c r="C13" s="180">
        <v>132</v>
      </c>
      <c r="D13" s="180">
        <v>131</v>
      </c>
      <c r="E13" s="180">
        <v>1</v>
      </c>
      <c r="F13" s="181">
        <v>0.99242424242424243</v>
      </c>
      <c r="G13" s="180">
        <v>0</v>
      </c>
      <c r="H13" s="181">
        <v>1</v>
      </c>
      <c r="I13" s="180">
        <v>0</v>
      </c>
      <c r="J13" s="181">
        <v>1</v>
      </c>
      <c r="K13" s="194" t="s">
        <v>258</v>
      </c>
    </row>
    <row r="14" spans="1:11">
      <c r="A14" s="178">
        <v>42316</v>
      </c>
      <c r="B14" s="179" t="s">
        <v>136</v>
      </c>
      <c r="C14" s="180">
        <v>1350</v>
      </c>
      <c r="D14" s="180">
        <v>1338</v>
      </c>
      <c r="E14" s="180">
        <v>12</v>
      </c>
      <c r="F14" s="181">
        <v>0.99111111111111116</v>
      </c>
      <c r="G14" s="180">
        <v>1</v>
      </c>
      <c r="H14" s="181">
        <v>0.99925925925925929</v>
      </c>
      <c r="I14" s="180">
        <v>0</v>
      </c>
      <c r="J14" s="181">
        <v>1</v>
      </c>
      <c r="K14" s="194" t="s">
        <v>258</v>
      </c>
    </row>
    <row r="15" spans="1:11">
      <c r="A15" s="178">
        <v>42316</v>
      </c>
      <c r="B15" s="179" t="s">
        <v>139</v>
      </c>
      <c r="C15" s="180">
        <v>109</v>
      </c>
      <c r="D15" s="180">
        <v>109</v>
      </c>
      <c r="E15" s="180">
        <v>0</v>
      </c>
      <c r="F15" s="181">
        <v>1</v>
      </c>
      <c r="G15" s="180">
        <v>0</v>
      </c>
      <c r="H15" s="181">
        <v>1</v>
      </c>
      <c r="I15" s="180">
        <v>0</v>
      </c>
      <c r="J15" s="181">
        <v>1</v>
      </c>
      <c r="K15" s="194" t="s">
        <v>258</v>
      </c>
    </row>
    <row r="16" spans="1:11">
      <c r="A16" s="178">
        <v>42316</v>
      </c>
      <c r="B16" s="179" t="s">
        <v>277</v>
      </c>
      <c r="C16" s="180">
        <v>25009</v>
      </c>
      <c r="D16" s="180">
        <v>23552</v>
      </c>
      <c r="E16" s="180">
        <v>1457</v>
      </c>
      <c r="F16" s="181">
        <v>0.94174097324963013</v>
      </c>
      <c r="G16" s="180">
        <v>93</v>
      </c>
      <c r="H16" s="181">
        <v>0.99628133871806146</v>
      </c>
      <c r="I16" s="180">
        <v>22</v>
      </c>
      <c r="J16" s="181">
        <v>0.99912031668599299</v>
      </c>
      <c r="K16" s="194" t="s">
        <v>258</v>
      </c>
    </row>
    <row r="17" spans="1:11">
      <c r="A17" s="178">
        <f t="shared" ref="A17:A27" si="0">A2+7</f>
        <v>42323</v>
      </c>
      <c r="B17" s="179" t="s">
        <v>121</v>
      </c>
      <c r="C17" s="180">
        <f>IF($A17&lt;=MonthDate,IF(RIGHT($B17,8)="Scotland",SUMIFS(inputdata!G:G,inputdata!$B:$B,$B17,inputdata!$A:$A,$A17),SUMIFS(inputdata!G:G,inputdata!$D:$D,$B17,inputdata!$A:$A,$A17)),IF(RIGHT($B17,8)="Scotland",SUMIFS(inputdataWeek!G:G,inputdataWeek!$B:$B,$B17,inputdataWeek!$A:$A,$A17),SUMIFS(inputdataWeek!G:G,inputdataWeek!$D:$D,$B17,inputdataWeek!$A:$A,$A17)))</f>
        <v>2194</v>
      </c>
      <c r="D17" s="180">
        <f>IF($A17&lt;=MonthDate,IF(RIGHT($B17,8)="Scotland",SUMIFS(inputdata!H:H,inputdata!$B:$B,$B17,inputdata!$A:$A,$A17),SUMIFS(inputdata!H:H,inputdata!$D:$D,$B17,inputdata!$A:$A,$A17)),IF(RIGHT($B17,8)="Scotland",SUMIFS(inputdataWeek!H:H,inputdataWeek!$B:$B,$B17,inputdataWeek!$A:$A,$A17),SUMIFS(inputdataWeek!H:H,inputdataWeek!$D:$D,$B17,inputdataWeek!$A:$A,$A17)))</f>
        <v>1914</v>
      </c>
      <c r="E17" s="180">
        <f>IF($A17&lt;=MonthDate,IF(RIGHT($B17,8)="Scotland",SUMIFS(inputdata!I:I,inputdata!$B:$B,$B17,inputdata!$A:$A,$A17),SUMIFS(inputdata!I:I,inputdata!$D:$D,$B17,inputdata!$A:$A,$A17)),IF(RIGHT($B17,8)="Scotland",SUMIFS(inputdataWeek!I:I,inputdataWeek!$B:$B,$B17,inputdataWeek!$A:$A,$A17),SUMIFS(inputdataWeek!I:I,inputdataWeek!$D:$D,$B17,inputdataWeek!$A:$A,$A17)))</f>
        <v>280</v>
      </c>
      <c r="F17" s="181">
        <f t="shared" ref="F17:F79" si="1">1-E17/$C17</f>
        <v>0.87237921604375568</v>
      </c>
      <c r="G17" s="180">
        <f>IF($A17&lt;=MonthDate,IF(RIGHT($B17,8)="Scotland",SUMIFS(inputdata!J:J,inputdata!$B:$B,$B17,inputdata!$A:$A,$A17),SUMIFS(inputdata!J:J,inputdata!$D:$D,$B17,inputdata!$A:$A,$A17)),IF(RIGHT($B17,8)="Scotland",SUMIFS(inputdataWeek!J:J,inputdataWeek!$B:$B,$B17,inputdataWeek!$A:$A,$A17),SUMIFS(inputdataWeek!J:J,inputdataWeek!$D:$D,$B17,inputdataWeek!$A:$A,$A17)))</f>
        <v>41</v>
      </c>
      <c r="H17" s="181">
        <f t="shared" ref="H17:H79" si="2">1-G17/$C17</f>
        <v>0.98131267092069274</v>
      </c>
      <c r="I17" s="180">
        <f>IF($A17&lt;=MonthDate,IF(RIGHT($B17,8)="Scotland",SUMIFS(inputdata!K:K,inputdata!$B:$B,$B17,inputdata!$A:$A,$A17),SUMIFS(inputdata!K:K,inputdata!$D:$D,$B17,inputdata!$A:$A,$A17)),IF(RIGHT(B17,8)="Scotland",SUMIFS(inputdataWeek!K:K,inputdataWeek!$B:$B,$B17,inputdataWeek!$A:$A,$A17),SUMIFS(inputdataWeek!K:K,inputdataWeek!$D:$D,$B17,inputdataWeek!$A:$A,$A17)))</f>
        <v>12</v>
      </c>
      <c r="J17" s="181">
        <f t="shared" ref="J17:J63" si="3">1-I17/$C17</f>
        <v>0.99453053783044665</v>
      </c>
      <c r="K17" s="194" t="str">
        <f t="shared" ref="K17:K47" si="4">IF($A17&lt;=MonthDate,"ISD A&amp;E Datamart","Weekly aggregate data")</f>
        <v>ISD A&amp;E Datamart</v>
      </c>
    </row>
    <row r="18" spans="1:11">
      <c r="A18" s="178">
        <f t="shared" si="0"/>
        <v>42323</v>
      </c>
      <c r="B18" s="179" t="s">
        <v>70</v>
      </c>
      <c r="C18" s="180">
        <f>IF($A18&lt;=MonthDate,IF(RIGHT($B18,8)="Scotland",SUMIFS(inputdata!G:G,inputdata!$B:$B,$B18,inputdata!$A:$A,$A18),SUMIFS(inputdata!G:G,inputdata!$D:$D,$B18,inputdata!$A:$A,$A18)),IF(RIGHT($B18,8)="Scotland",SUMIFS(inputdataWeek!G:G,inputdataWeek!$B:$B,$B18,inputdataWeek!$A:$A,$A18),SUMIFS(inputdataWeek!G:G,inputdataWeek!$D:$D,$B18,inputdataWeek!$A:$A,$A18)))</f>
        <v>468</v>
      </c>
      <c r="D18" s="180">
        <f>IF($A18&lt;=MonthDate,IF(RIGHT($B18,8)="Scotland",SUMIFS(inputdata!H:H,inputdata!$B:$B,$B18,inputdata!$A:$A,$A18),SUMIFS(inputdata!H:H,inputdata!$D:$D,$B18,inputdata!$A:$A,$A18)),IF(RIGHT($B18,8)="Scotland",SUMIFS(inputdataWeek!H:H,inputdataWeek!$B:$B,$B18,inputdataWeek!$A:$A,$A18),SUMIFS(inputdataWeek!H:H,inputdataWeek!$D:$D,$B18,inputdataWeek!$A:$A,$A18)))</f>
        <v>458</v>
      </c>
      <c r="E18" s="180">
        <f>IF($A18&lt;=MonthDate,IF(RIGHT($B18,8)="Scotland",SUMIFS(inputdata!I:I,inputdata!$B:$B,$B18,inputdata!$A:$A,$A18),SUMIFS(inputdata!I:I,inputdata!$D:$D,$B18,inputdata!$A:$A,$A18)),IF(RIGHT($B18,8)="Scotland",SUMIFS(inputdataWeek!I:I,inputdataWeek!$B:$B,$B18,inputdataWeek!$A:$A,$A18),SUMIFS(inputdataWeek!I:I,inputdataWeek!$D:$D,$B18,inputdataWeek!$A:$A,$A18)))</f>
        <v>10</v>
      </c>
      <c r="F18" s="181">
        <f t="shared" si="1"/>
        <v>0.9786324786324786</v>
      </c>
      <c r="G18" s="180">
        <f>IF($A18&lt;=MonthDate,IF(RIGHT($B18,8)="Scotland",SUMIFS(inputdata!J:J,inputdata!$B:$B,$B18,inputdata!$A:$A,$A18),SUMIFS(inputdata!J:J,inputdata!$D:$D,$B18,inputdata!$A:$A,$A18)),IF(RIGHT($B18,8)="Scotland",SUMIFS(inputdataWeek!J:J,inputdataWeek!$B:$B,$B18,inputdataWeek!$A:$A,$A18),SUMIFS(inputdataWeek!J:J,inputdataWeek!$D:$D,$B18,inputdataWeek!$A:$A,$A18)))</f>
        <v>1</v>
      </c>
      <c r="H18" s="181">
        <f t="shared" si="2"/>
        <v>0.99786324786324787</v>
      </c>
      <c r="I18" s="180">
        <f>IF($A18&lt;=MonthDate,IF(RIGHT($B18,8)="Scotland",SUMIFS(inputdata!K:K,inputdata!$B:$B,$B18,inputdata!$A:$A,$A18),SUMIFS(inputdata!K:K,inputdata!$D:$D,$B18,inputdata!$A:$A,$A18)),IF(RIGHT(B18,8)="Scotland",SUMIFS(inputdataWeek!K:K,inputdataWeek!$B:$B,$B18,inputdataWeek!$A:$A,$A18),SUMIFS(inputdataWeek!K:K,inputdataWeek!$D:$D,$B18,inputdataWeek!$A:$A,$A18)))</f>
        <v>0</v>
      </c>
      <c r="J18" s="181">
        <f t="shared" si="3"/>
        <v>1</v>
      </c>
      <c r="K18" s="194" t="str">
        <f t="shared" si="4"/>
        <v>ISD A&amp;E Datamart</v>
      </c>
    </row>
    <row r="19" spans="1:11">
      <c r="A19" s="178">
        <f t="shared" si="0"/>
        <v>42323</v>
      </c>
      <c r="B19" s="179" t="s">
        <v>140</v>
      </c>
      <c r="C19" s="180">
        <f>IF($A19&lt;=MonthDate,IF(RIGHT($B19,8)="Scotland",SUMIFS(inputdata!G:G,inputdata!$B:$B,$B19,inputdata!$A:$A,$A19),SUMIFS(inputdata!G:G,inputdata!$D:$D,$B19,inputdata!$A:$A,$A19)),IF(RIGHT($B19,8)="Scotland",SUMIFS(inputdataWeek!G:G,inputdataWeek!$B:$B,$B19,inputdataWeek!$A:$A,$A19),SUMIFS(inputdataWeek!G:G,inputdataWeek!$D:$D,$B19,inputdataWeek!$A:$A,$A19)))</f>
        <v>780</v>
      </c>
      <c r="D19" s="180">
        <f>IF($A19&lt;=MonthDate,IF(RIGHT($B19,8)="Scotland",SUMIFS(inputdata!H:H,inputdata!$B:$B,$B19,inputdata!$A:$A,$A19),SUMIFS(inputdata!H:H,inputdata!$D:$D,$B19,inputdata!$A:$A,$A19)),IF(RIGHT($B19,8)="Scotland",SUMIFS(inputdataWeek!H:H,inputdataWeek!$B:$B,$B19,inputdataWeek!$A:$A,$A19),SUMIFS(inputdataWeek!H:H,inputdataWeek!$D:$D,$B19,inputdataWeek!$A:$A,$A19)))</f>
        <v>767</v>
      </c>
      <c r="E19" s="180">
        <f>IF($A19&lt;=MonthDate,IF(RIGHT($B19,8)="Scotland",SUMIFS(inputdata!I:I,inputdata!$B:$B,$B19,inputdata!$A:$A,$A19),SUMIFS(inputdata!I:I,inputdata!$D:$D,$B19,inputdata!$A:$A,$A19)),IF(RIGHT($B19,8)="Scotland",SUMIFS(inputdataWeek!I:I,inputdataWeek!$B:$B,$B19,inputdataWeek!$A:$A,$A19),SUMIFS(inputdataWeek!I:I,inputdataWeek!$D:$D,$B19,inputdataWeek!$A:$A,$A19)))</f>
        <v>13</v>
      </c>
      <c r="F19" s="181">
        <f t="shared" si="1"/>
        <v>0.98333333333333328</v>
      </c>
      <c r="G19" s="180">
        <f>IF($A19&lt;=MonthDate,IF(RIGHT($B19,8)="Scotland",SUMIFS(inputdata!J:J,inputdata!$B:$B,$B19,inputdata!$A:$A,$A19),SUMIFS(inputdata!J:J,inputdata!$D:$D,$B19,inputdata!$A:$A,$A19)),IF(RIGHT($B19,8)="Scotland",SUMIFS(inputdataWeek!J:J,inputdataWeek!$B:$B,$B19,inputdataWeek!$A:$A,$A19),SUMIFS(inputdataWeek!J:J,inputdataWeek!$D:$D,$B19,inputdataWeek!$A:$A,$A19)))</f>
        <v>0</v>
      </c>
      <c r="H19" s="181">
        <f t="shared" si="2"/>
        <v>1</v>
      </c>
      <c r="I19" s="180">
        <f>IF($A19&lt;=MonthDate,IF(RIGHT($B19,8)="Scotland",SUMIFS(inputdata!K:K,inputdata!$B:$B,$B19,inputdata!$A:$A,$A19),SUMIFS(inputdata!K:K,inputdata!$D:$D,$B19,inputdata!$A:$A,$A19)),IF(RIGHT(B19,8)="Scotland",SUMIFS(inputdataWeek!K:K,inputdataWeek!$B:$B,$B19,inputdataWeek!$A:$A,$A19),SUMIFS(inputdataWeek!K:K,inputdataWeek!$D:$D,$B19,inputdataWeek!$A:$A,$A19)))</f>
        <v>0</v>
      </c>
      <c r="J19" s="181">
        <f t="shared" si="3"/>
        <v>1</v>
      </c>
      <c r="K19" s="194" t="str">
        <f t="shared" si="4"/>
        <v>ISD A&amp;E Datamart</v>
      </c>
    </row>
    <row r="20" spans="1:11">
      <c r="A20" s="178">
        <f t="shared" si="0"/>
        <v>42323</v>
      </c>
      <c r="B20" s="179" t="s">
        <v>71</v>
      </c>
      <c r="C20" s="180">
        <f>IF($A20&lt;=MonthDate,IF(RIGHT($B20,8)="Scotland",SUMIFS(inputdata!G:G,inputdata!$B:$B,$B20,inputdata!$A:$A,$A20),SUMIFS(inputdata!G:G,inputdata!$D:$D,$B20,inputdata!$A:$A,$A20)),IF(RIGHT($B20,8)="Scotland",SUMIFS(inputdataWeek!G:G,inputdataWeek!$B:$B,$B20,inputdataWeek!$A:$A,$A20),SUMIFS(inputdataWeek!G:G,inputdataWeek!$D:$D,$B20,inputdataWeek!$A:$A,$A20)))</f>
        <v>1100</v>
      </c>
      <c r="D20" s="180">
        <f>IF($A20&lt;=MonthDate,IF(RIGHT($B20,8)="Scotland",SUMIFS(inputdata!H:H,inputdata!$B:$B,$B20,inputdata!$A:$A,$A20),SUMIFS(inputdata!H:H,inputdata!$D:$D,$B20,inputdata!$A:$A,$A20)),IF(RIGHT($B20,8)="Scotland",SUMIFS(inputdataWeek!H:H,inputdataWeek!$B:$B,$B20,inputdataWeek!$A:$A,$A20),SUMIFS(inputdataWeek!H:H,inputdataWeek!$D:$D,$B20,inputdataWeek!$A:$A,$A20)))</f>
        <v>1074</v>
      </c>
      <c r="E20" s="180">
        <f>IF($A20&lt;=MonthDate,IF(RIGHT($B20,8)="Scotland",SUMIFS(inputdata!I:I,inputdata!$B:$B,$B20,inputdata!$A:$A,$A20),SUMIFS(inputdata!I:I,inputdata!$D:$D,$B20,inputdata!$A:$A,$A20)),IF(RIGHT($B20,8)="Scotland",SUMIFS(inputdataWeek!I:I,inputdataWeek!$B:$B,$B20,inputdataWeek!$A:$A,$A20),SUMIFS(inputdataWeek!I:I,inputdataWeek!$D:$D,$B20,inputdataWeek!$A:$A,$A20)))</f>
        <v>26</v>
      </c>
      <c r="F20" s="181">
        <f t="shared" si="1"/>
        <v>0.97636363636363632</v>
      </c>
      <c r="G20" s="180">
        <f>IF($A20&lt;=MonthDate,IF(RIGHT($B20,8)="Scotland",SUMIFS(inputdata!J:J,inputdata!$B:$B,$B20,inputdata!$A:$A,$A20),SUMIFS(inputdata!J:J,inputdata!$D:$D,$B20,inputdata!$A:$A,$A20)),IF(RIGHT($B20,8)="Scotland",SUMIFS(inputdataWeek!J:J,inputdataWeek!$B:$B,$B20,inputdataWeek!$A:$A,$A20),SUMIFS(inputdataWeek!J:J,inputdataWeek!$D:$D,$B20,inputdataWeek!$A:$A,$A20)))</f>
        <v>1</v>
      </c>
      <c r="H20" s="181">
        <f t="shared" si="2"/>
        <v>0.99909090909090914</v>
      </c>
      <c r="I20" s="180">
        <f>IF($A20&lt;=MonthDate,IF(RIGHT($B20,8)="Scotland",SUMIFS(inputdata!K:K,inputdata!$B:$B,$B20,inputdata!$A:$A,$A20),SUMIFS(inputdata!K:K,inputdata!$D:$D,$B20,inputdata!$A:$A,$A20)),IF(RIGHT(B20,8)="Scotland",SUMIFS(inputdataWeek!K:K,inputdataWeek!$B:$B,$B20,inputdataWeek!$A:$A,$A20),SUMIFS(inputdataWeek!K:K,inputdataWeek!$D:$D,$B20,inputdataWeek!$A:$A,$A20)))</f>
        <v>0</v>
      </c>
      <c r="J20" s="181">
        <f t="shared" si="3"/>
        <v>1</v>
      </c>
      <c r="K20" s="194" t="str">
        <f t="shared" si="4"/>
        <v>ISD A&amp;E Datamart</v>
      </c>
    </row>
    <row r="21" spans="1:11">
      <c r="A21" s="178">
        <f t="shared" si="0"/>
        <v>42323</v>
      </c>
      <c r="B21" s="179" t="s">
        <v>69</v>
      </c>
      <c r="C21" s="180">
        <f>IF($A21&lt;=MonthDate,IF(RIGHT($B21,8)="Scotland",SUMIFS(inputdata!G:G,inputdata!$B:$B,$B21,inputdata!$A:$A,$A21),SUMIFS(inputdata!G:G,inputdata!$D:$D,$B21,inputdata!$A:$A,$A21)),IF(RIGHT($B21,8)="Scotland",SUMIFS(inputdataWeek!G:G,inputdataWeek!$B:$B,$B21,inputdataWeek!$A:$A,$A21),SUMIFS(inputdataWeek!G:G,inputdataWeek!$D:$D,$B21,inputdataWeek!$A:$A,$A21)))</f>
        <v>1149</v>
      </c>
      <c r="D21" s="180">
        <f>IF($A21&lt;=MonthDate,IF(RIGHT($B21,8)="Scotland",SUMIFS(inputdata!H:H,inputdata!$B:$B,$B21,inputdata!$A:$A,$A21),SUMIFS(inputdata!H:H,inputdata!$D:$D,$B21,inputdata!$A:$A,$A21)),IF(RIGHT($B21,8)="Scotland",SUMIFS(inputdataWeek!H:H,inputdataWeek!$B:$B,$B21,inputdataWeek!$A:$A,$A21),SUMIFS(inputdataWeek!H:H,inputdataWeek!$D:$D,$B21,inputdataWeek!$A:$A,$A21)))</f>
        <v>1100</v>
      </c>
      <c r="E21" s="180">
        <f>IF($A21&lt;=MonthDate,IF(RIGHT($B21,8)="Scotland",SUMIFS(inputdata!I:I,inputdata!$B:$B,$B21,inputdata!$A:$A,$A21),SUMIFS(inputdata!I:I,inputdata!$D:$D,$B21,inputdata!$A:$A,$A21)),IF(RIGHT($B21,8)="Scotland",SUMIFS(inputdataWeek!I:I,inputdataWeek!$B:$B,$B21,inputdataWeek!$A:$A,$A21),SUMIFS(inputdataWeek!I:I,inputdataWeek!$D:$D,$B21,inputdataWeek!$A:$A,$A21)))</f>
        <v>49</v>
      </c>
      <c r="F21" s="181">
        <f t="shared" si="1"/>
        <v>0.95735422106179291</v>
      </c>
      <c r="G21" s="180">
        <f>IF($A21&lt;=MonthDate,IF(RIGHT($B21,8)="Scotland",SUMIFS(inputdata!J:J,inputdata!$B:$B,$B21,inputdata!$A:$A,$A21),SUMIFS(inputdata!J:J,inputdata!$D:$D,$B21,inputdata!$A:$A,$A21)),IF(RIGHT($B21,8)="Scotland",SUMIFS(inputdataWeek!J:J,inputdataWeek!$B:$B,$B21,inputdataWeek!$A:$A,$A21),SUMIFS(inputdataWeek!J:J,inputdataWeek!$D:$D,$B21,inputdataWeek!$A:$A,$A21)))</f>
        <v>0</v>
      </c>
      <c r="H21" s="181">
        <f t="shared" si="2"/>
        <v>1</v>
      </c>
      <c r="I21" s="180">
        <f>IF($A21&lt;=MonthDate,IF(RIGHT($B21,8)="Scotland",SUMIFS(inputdata!K:K,inputdata!$B:$B,$B21,inputdata!$A:$A,$A21),SUMIFS(inputdata!K:K,inputdata!$D:$D,$B21,inputdata!$A:$A,$A21)),IF(RIGHT(B21,8)="Scotland",SUMIFS(inputdataWeek!K:K,inputdataWeek!$B:$B,$B21,inputdataWeek!$A:$A,$A21),SUMIFS(inputdataWeek!K:K,inputdataWeek!$D:$D,$B21,inputdataWeek!$A:$A,$A21)))</f>
        <v>0</v>
      </c>
      <c r="J21" s="181">
        <f t="shared" si="3"/>
        <v>1</v>
      </c>
      <c r="K21" s="194" t="str">
        <f t="shared" si="4"/>
        <v>ISD A&amp;E Datamart</v>
      </c>
    </row>
    <row r="22" spans="1:11">
      <c r="A22" s="178">
        <f t="shared" si="0"/>
        <v>42323</v>
      </c>
      <c r="B22" s="179" t="s">
        <v>122</v>
      </c>
      <c r="C22" s="180">
        <f>IF($A22&lt;=MonthDate,IF(RIGHT($B22,8)="Scotland",SUMIFS(inputdata!G:G,inputdata!$B:$B,$B22,inputdata!$A:$A,$A22),SUMIFS(inputdata!G:G,inputdata!$D:$D,$B22,inputdata!$A:$A,$A22)),IF(RIGHT($B22,8)="Scotland",SUMIFS(inputdataWeek!G:G,inputdataWeek!$B:$B,$B22,inputdataWeek!$A:$A,$A22),SUMIFS(inputdataWeek!G:G,inputdataWeek!$D:$D,$B22,inputdataWeek!$A:$A,$A22)))</f>
        <v>1866</v>
      </c>
      <c r="D22" s="180">
        <f>IF($A22&lt;=MonthDate,IF(RIGHT($B22,8)="Scotland",SUMIFS(inputdata!H:H,inputdata!$B:$B,$B22,inputdata!$A:$A,$A22),SUMIFS(inputdata!H:H,inputdata!$D:$D,$B22,inputdata!$A:$A,$A22)),IF(RIGHT($B22,8)="Scotland",SUMIFS(inputdataWeek!H:H,inputdataWeek!$B:$B,$B22,inputdataWeek!$A:$A,$A22),SUMIFS(inputdataWeek!H:H,inputdataWeek!$D:$D,$B22,inputdataWeek!$A:$A,$A22)))</f>
        <v>1803</v>
      </c>
      <c r="E22" s="180">
        <f>IF($A22&lt;=MonthDate,IF(RIGHT($B22,8)="Scotland",SUMIFS(inputdata!I:I,inputdata!$B:$B,$B22,inputdata!$A:$A,$A22),SUMIFS(inputdata!I:I,inputdata!$D:$D,$B22,inputdata!$A:$A,$A22)),IF(RIGHT($B22,8)="Scotland",SUMIFS(inputdataWeek!I:I,inputdataWeek!$B:$B,$B22,inputdataWeek!$A:$A,$A22),SUMIFS(inputdataWeek!I:I,inputdataWeek!$D:$D,$B22,inputdataWeek!$A:$A,$A22)))</f>
        <v>63</v>
      </c>
      <c r="F22" s="181">
        <f t="shared" si="1"/>
        <v>0.9662379421221865</v>
      </c>
      <c r="G22" s="180">
        <f>IF($A22&lt;=MonthDate,IF(RIGHT($B22,8)="Scotland",SUMIFS(inputdata!J:J,inputdata!$B:$B,$B22,inputdata!$A:$A,$A22),SUMIFS(inputdata!J:J,inputdata!$D:$D,$B22,inputdata!$A:$A,$A22)),IF(RIGHT($B22,8)="Scotland",SUMIFS(inputdataWeek!J:J,inputdataWeek!$B:$B,$B22,inputdataWeek!$A:$A,$A22),SUMIFS(inputdataWeek!J:J,inputdataWeek!$D:$D,$B22,inputdataWeek!$A:$A,$A22)))</f>
        <v>2</v>
      </c>
      <c r="H22" s="181">
        <f t="shared" si="2"/>
        <v>0.99892818863879962</v>
      </c>
      <c r="I22" s="180">
        <f>IF($A22&lt;=MonthDate,IF(RIGHT($B22,8)="Scotland",SUMIFS(inputdata!K:K,inputdata!$B:$B,$B22,inputdata!$A:$A,$A22),SUMIFS(inputdata!K:K,inputdata!$D:$D,$B22,inputdata!$A:$A,$A22)),IF(RIGHT(B22,8)="Scotland",SUMIFS(inputdataWeek!K:K,inputdataWeek!$B:$B,$B22,inputdataWeek!$A:$A,$A22),SUMIFS(inputdataWeek!K:K,inputdataWeek!$D:$D,$B22,inputdataWeek!$A:$A,$A22)))</f>
        <v>0</v>
      </c>
      <c r="J22" s="181">
        <f t="shared" si="3"/>
        <v>1</v>
      </c>
      <c r="K22" s="194" t="str">
        <f t="shared" si="4"/>
        <v>ISD A&amp;E Datamart</v>
      </c>
    </row>
    <row r="23" spans="1:11">
      <c r="A23" s="178">
        <f t="shared" si="0"/>
        <v>42323</v>
      </c>
      <c r="B23" s="179" t="s">
        <v>72</v>
      </c>
      <c r="C23" s="180">
        <f>IF($A23&lt;=MonthDate,IF(RIGHT($B23,8)="Scotland",SUMIFS(inputdata!G:G,inputdata!$B:$B,$B23,inputdata!$A:$A,$A23),SUMIFS(inputdata!G:G,inputdata!$D:$D,$B23,inputdata!$A:$A,$A23)),IF(RIGHT($B23,8)="Scotland",SUMIFS(inputdataWeek!G:G,inputdataWeek!$B:$B,$B23,inputdataWeek!$A:$A,$A23),SUMIFS(inputdataWeek!G:G,inputdataWeek!$D:$D,$B23,inputdataWeek!$A:$A,$A23)))</f>
        <v>6351</v>
      </c>
      <c r="D23" s="180">
        <f>IF($A23&lt;=MonthDate,IF(RIGHT($B23,8)="Scotland",SUMIFS(inputdata!H:H,inputdata!$B:$B,$B23,inputdata!$A:$A,$A23),SUMIFS(inputdata!H:H,inputdata!$D:$D,$B23,inputdata!$A:$A,$A23)),IF(RIGHT($B23,8)="Scotland",SUMIFS(inputdataWeek!H:H,inputdataWeek!$B:$B,$B23,inputdataWeek!$A:$A,$A23),SUMIFS(inputdataWeek!H:H,inputdataWeek!$D:$D,$B23,inputdataWeek!$A:$A,$A23)))</f>
        <v>5961</v>
      </c>
      <c r="E23" s="180">
        <f>IF($A23&lt;=MonthDate,IF(RIGHT($B23,8)="Scotland",SUMIFS(inputdata!I:I,inputdata!$B:$B,$B23,inputdata!$A:$A,$A23),SUMIFS(inputdata!I:I,inputdata!$D:$D,$B23,inputdata!$A:$A,$A23)),IF(RIGHT($B23,8)="Scotland",SUMIFS(inputdataWeek!I:I,inputdataWeek!$B:$B,$B23,inputdataWeek!$A:$A,$A23),SUMIFS(inputdataWeek!I:I,inputdataWeek!$D:$D,$B23,inputdataWeek!$A:$A,$A23)))</f>
        <v>390</v>
      </c>
      <c r="F23" s="181">
        <f t="shared" si="1"/>
        <v>0.93859234766178556</v>
      </c>
      <c r="G23" s="180">
        <f>IF($A23&lt;=MonthDate,IF(RIGHT($B23,8)="Scotland",SUMIFS(inputdata!J:J,inputdata!$B:$B,$B23,inputdata!$A:$A,$A23),SUMIFS(inputdata!J:J,inputdata!$D:$D,$B23,inputdata!$A:$A,$A23)),IF(RIGHT($B23,8)="Scotland",SUMIFS(inputdataWeek!J:J,inputdataWeek!$B:$B,$B23,inputdataWeek!$A:$A,$A23),SUMIFS(inputdataWeek!J:J,inputdataWeek!$D:$D,$B23,inputdataWeek!$A:$A,$A23)))</f>
        <v>4</v>
      </c>
      <c r="H23" s="181">
        <f t="shared" si="2"/>
        <v>0.99937017792473626</v>
      </c>
      <c r="I23" s="180">
        <f>IF($A23&lt;=MonthDate,IF(RIGHT($B23,8)="Scotland",SUMIFS(inputdata!K:K,inputdata!$B:$B,$B23,inputdata!$A:$A,$A23),SUMIFS(inputdata!K:K,inputdata!$D:$D,$B23,inputdata!$A:$A,$A23)),IF(RIGHT(B23,8)="Scotland",SUMIFS(inputdataWeek!K:K,inputdataWeek!$B:$B,$B23,inputdataWeek!$A:$A,$A23),SUMIFS(inputdataWeek!K:K,inputdataWeek!$D:$D,$B23,inputdataWeek!$A:$A,$A23)))</f>
        <v>0</v>
      </c>
      <c r="J23" s="181">
        <f t="shared" si="3"/>
        <v>1</v>
      </c>
      <c r="K23" s="194" t="str">
        <f t="shared" si="4"/>
        <v>ISD A&amp;E Datamart</v>
      </c>
    </row>
    <row r="24" spans="1:11">
      <c r="A24" s="178">
        <f t="shared" si="0"/>
        <v>42323</v>
      </c>
      <c r="B24" s="179" t="s">
        <v>129</v>
      </c>
      <c r="C24" s="180">
        <f>IF($A24&lt;=MonthDate,IF(RIGHT($B24,8)="Scotland",SUMIFS(inputdata!G:G,inputdata!$B:$B,$B24,inputdata!$A:$A,$A24),SUMIFS(inputdata!G:G,inputdata!$D:$D,$B24,inputdata!$A:$A,$A24)),IF(RIGHT($B24,8)="Scotland",SUMIFS(inputdataWeek!G:G,inputdataWeek!$B:$B,$B24,inputdataWeek!$A:$A,$A24),SUMIFS(inputdataWeek!G:G,inputdataWeek!$D:$D,$B24,inputdataWeek!$A:$A,$A24)))</f>
        <v>1009</v>
      </c>
      <c r="D24" s="180">
        <f>IF($A24&lt;=MonthDate,IF(RIGHT($B24,8)="Scotland",SUMIFS(inputdata!H:H,inputdata!$B:$B,$B24,inputdata!$A:$A,$A24),SUMIFS(inputdata!H:H,inputdata!$D:$D,$B24,inputdata!$A:$A,$A24)),IF(RIGHT($B24,8)="Scotland",SUMIFS(inputdataWeek!H:H,inputdataWeek!$B:$B,$B24,inputdataWeek!$A:$A,$A24),SUMIFS(inputdataWeek!H:H,inputdataWeek!$D:$D,$B24,inputdataWeek!$A:$A,$A24)))</f>
        <v>938</v>
      </c>
      <c r="E24" s="180">
        <f>IF($A24&lt;=MonthDate,IF(RIGHT($B24,8)="Scotland",SUMIFS(inputdata!I:I,inputdata!$B:$B,$B24,inputdata!$A:$A,$A24),SUMIFS(inputdata!I:I,inputdata!$D:$D,$B24,inputdata!$A:$A,$A24)),IF(RIGHT($B24,8)="Scotland",SUMIFS(inputdataWeek!I:I,inputdataWeek!$B:$B,$B24,inputdataWeek!$A:$A,$A24),SUMIFS(inputdataWeek!I:I,inputdataWeek!$D:$D,$B24,inputdataWeek!$A:$A,$A24)))</f>
        <v>71</v>
      </c>
      <c r="F24" s="181">
        <f t="shared" si="1"/>
        <v>0.92963330029732405</v>
      </c>
      <c r="G24" s="180">
        <f>IF($A24&lt;=MonthDate,IF(RIGHT($B24,8)="Scotland",SUMIFS(inputdata!J:J,inputdata!$B:$B,$B24,inputdata!$A:$A,$A24),SUMIFS(inputdata!J:J,inputdata!$D:$D,$B24,inputdata!$A:$A,$A24)),IF(RIGHT($B24,8)="Scotland",SUMIFS(inputdataWeek!J:J,inputdataWeek!$B:$B,$B24,inputdataWeek!$A:$A,$A24),SUMIFS(inputdataWeek!J:J,inputdataWeek!$D:$D,$B24,inputdataWeek!$A:$A,$A24)))</f>
        <v>3</v>
      </c>
      <c r="H24" s="181">
        <f t="shared" si="2"/>
        <v>0.99702675916749262</v>
      </c>
      <c r="I24" s="180">
        <f>IF($A24&lt;=MonthDate,IF(RIGHT($B24,8)="Scotland",SUMIFS(inputdata!K:K,inputdata!$B:$B,$B24,inputdata!$A:$A,$A24),SUMIFS(inputdata!K:K,inputdata!$D:$D,$B24,inputdata!$A:$A,$A24)),IF(RIGHT(B24,8)="Scotland",SUMIFS(inputdataWeek!K:K,inputdataWeek!$B:$B,$B24,inputdataWeek!$A:$A,$A24),SUMIFS(inputdataWeek!K:K,inputdataWeek!$D:$D,$B24,inputdataWeek!$A:$A,$A24)))</f>
        <v>0</v>
      </c>
      <c r="J24" s="181">
        <f t="shared" si="3"/>
        <v>1</v>
      </c>
      <c r="K24" s="194" t="str">
        <f t="shared" si="4"/>
        <v>ISD A&amp;E Datamart</v>
      </c>
    </row>
    <row r="25" spans="1:11">
      <c r="A25" s="178">
        <f t="shared" si="0"/>
        <v>42323</v>
      </c>
      <c r="B25" s="179" t="s">
        <v>73</v>
      </c>
      <c r="C25" s="180">
        <f>IF($A25&lt;=MonthDate,IF(RIGHT($B25,8)="Scotland",SUMIFS(inputdata!G:G,inputdata!$B:$B,$B25,inputdata!$A:$A,$A25),SUMIFS(inputdata!G:G,inputdata!$D:$D,$B25,inputdata!$A:$A,$A25)),IF(RIGHT($B25,8)="Scotland",SUMIFS(inputdataWeek!G:G,inputdataWeek!$B:$B,$B25,inputdataWeek!$A:$A,$A25),SUMIFS(inputdataWeek!G:G,inputdataWeek!$D:$D,$B25,inputdataWeek!$A:$A,$A25)))</f>
        <v>3486</v>
      </c>
      <c r="D25" s="180">
        <f>IF($A25&lt;=MonthDate,IF(RIGHT($B25,8)="Scotland",SUMIFS(inputdata!H:H,inputdata!$B:$B,$B25,inputdata!$A:$A,$A25),SUMIFS(inputdata!H:H,inputdata!$D:$D,$B25,inputdata!$A:$A,$A25)),IF(RIGHT($B25,8)="Scotland",SUMIFS(inputdataWeek!H:H,inputdataWeek!$B:$B,$B25,inputdataWeek!$A:$A,$A25),SUMIFS(inputdataWeek!H:H,inputdataWeek!$D:$D,$B25,inputdataWeek!$A:$A,$A25)))</f>
        <v>3253</v>
      </c>
      <c r="E25" s="180">
        <f>IF($A25&lt;=MonthDate,IF(RIGHT($B25,8)="Scotland",SUMIFS(inputdata!I:I,inputdata!$B:$B,$B25,inputdata!$A:$A,$A25),SUMIFS(inputdata!I:I,inputdata!$D:$D,$B25,inputdata!$A:$A,$A25)),IF(RIGHT($B25,8)="Scotland",SUMIFS(inputdataWeek!I:I,inputdataWeek!$B:$B,$B25,inputdataWeek!$A:$A,$A25),SUMIFS(inputdataWeek!I:I,inputdataWeek!$D:$D,$B25,inputdataWeek!$A:$A,$A25)))</f>
        <v>233</v>
      </c>
      <c r="F25" s="181">
        <f t="shared" si="1"/>
        <v>0.93316121629374638</v>
      </c>
      <c r="G25" s="180">
        <f>IF($A25&lt;=MonthDate,IF(RIGHT($B25,8)="Scotland",SUMIFS(inputdata!J:J,inputdata!$B:$B,$B25,inputdata!$A:$A,$A25),SUMIFS(inputdata!J:J,inputdata!$D:$D,$B25,inputdata!$A:$A,$A25)),IF(RIGHT($B25,8)="Scotland",SUMIFS(inputdataWeek!J:J,inputdataWeek!$B:$B,$B25,inputdataWeek!$A:$A,$A25),SUMIFS(inputdataWeek!J:J,inputdataWeek!$D:$D,$B25,inputdataWeek!$A:$A,$A25)))</f>
        <v>27</v>
      </c>
      <c r="H25" s="181">
        <f t="shared" si="2"/>
        <v>0.99225473321858859</v>
      </c>
      <c r="I25" s="180">
        <f>IF($A25&lt;=MonthDate,IF(RIGHT($B25,8)="Scotland",SUMIFS(inputdata!K:K,inputdata!$B:$B,$B25,inputdata!$A:$A,$A25),SUMIFS(inputdata!K:K,inputdata!$D:$D,$B25,inputdata!$A:$A,$A25)),IF(RIGHT(B25,8)="Scotland",SUMIFS(inputdataWeek!K:K,inputdataWeek!$B:$B,$B25,inputdataWeek!$A:$A,$A25),SUMIFS(inputdataWeek!K:K,inputdataWeek!$D:$D,$B25,inputdataWeek!$A:$A,$A25)))</f>
        <v>0</v>
      </c>
      <c r="J25" s="181">
        <f t="shared" si="3"/>
        <v>1</v>
      </c>
      <c r="K25" s="194" t="str">
        <f t="shared" si="4"/>
        <v>ISD A&amp;E Datamart</v>
      </c>
    </row>
    <row r="26" spans="1:11">
      <c r="A26" s="178">
        <f t="shared" si="0"/>
        <v>42323</v>
      </c>
      <c r="B26" s="179" t="s">
        <v>123</v>
      </c>
      <c r="C26" s="180">
        <f>IF($A26&lt;=MonthDate,IF(RIGHT($B26,8)="Scotland",SUMIFS(inputdata!G:G,inputdata!$B:$B,$B26,inputdata!$A:$A,$A26),SUMIFS(inputdata!G:G,inputdata!$D:$D,$B26,inputdata!$A:$A,$A26)),IF(RIGHT($B26,8)="Scotland",SUMIFS(inputdataWeek!G:G,inputdataWeek!$B:$B,$B26,inputdataWeek!$A:$A,$A26),SUMIFS(inputdataWeek!G:G,inputdataWeek!$D:$D,$B26,inputdataWeek!$A:$A,$A26)))</f>
        <v>4105</v>
      </c>
      <c r="D26" s="180">
        <f>IF($A26&lt;=MonthDate,IF(RIGHT($B26,8)="Scotland",SUMIFS(inputdata!H:H,inputdata!$B:$B,$B26,inputdata!$A:$A,$A26),SUMIFS(inputdata!H:H,inputdata!$D:$D,$B26,inputdata!$A:$A,$A26)),IF(RIGHT($B26,8)="Scotland",SUMIFS(inputdataWeek!H:H,inputdataWeek!$B:$B,$B26,inputdataWeek!$A:$A,$A26),SUMIFS(inputdataWeek!H:H,inputdataWeek!$D:$D,$B26,inputdataWeek!$A:$A,$A26)))</f>
        <v>3949</v>
      </c>
      <c r="E26" s="180">
        <f>IF($A26&lt;=MonthDate,IF(RIGHT($B26,8)="Scotland",SUMIFS(inputdata!I:I,inputdata!$B:$B,$B26,inputdata!$A:$A,$A26),SUMIFS(inputdata!I:I,inputdata!$D:$D,$B26,inputdata!$A:$A,$A26)),IF(RIGHT($B26,8)="Scotland",SUMIFS(inputdataWeek!I:I,inputdataWeek!$B:$B,$B26,inputdataWeek!$A:$A,$A26),SUMIFS(inputdataWeek!I:I,inputdataWeek!$D:$D,$B26,inputdataWeek!$A:$A,$A26)))</f>
        <v>156</v>
      </c>
      <c r="F26" s="181">
        <f t="shared" si="1"/>
        <v>0.96199756394640679</v>
      </c>
      <c r="G26" s="180">
        <f>IF($A26&lt;=MonthDate,IF(RIGHT($B26,8)="Scotland",SUMIFS(inputdata!J:J,inputdata!$B:$B,$B26,inputdata!$A:$A,$A26),SUMIFS(inputdata!J:J,inputdata!$D:$D,$B26,inputdata!$A:$A,$A26)),IF(RIGHT($B26,8)="Scotland",SUMIFS(inputdataWeek!J:J,inputdataWeek!$B:$B,$B26,inputdataWeek!$A:$A,$A26),SUMIFS(inputdataWeek!J:J,inputdataWeek!$D:$D,$B26,inputdataWeek!$A:$A,$A26)))</f>
        <v>7</v>
      </c>
      <c r="H26" s="181">
        <f t="shared" si="2"/>
        <v>0.99829476248477467</v>
      </c>
      <c r="I26" s="180">
        <f>IF($A26&lt;=MonthDate,IF(RIGHT($B26,8)="Scotland",SUMIFS(inputdata!K:K,inputdata!$B:$B,$B26,inputdata!$A:$A,$A26),SUMIFS(inputdata!K:K,inputdata!$D:$D,$B26,inputdata!$A:$A,$A26)),IF(RIGHT(B26,8)="Scotland",SUMIFS(inputdataWeek!K:K,inputdataWeek!$B:$B,$B26,inputdataWeek!$A:$A,$A26),SUMIFS(inputdataWeek!K:K,inputdataWeek!$D:$D,$B26,inputdataWeek!$A:$A,$A26)))</f>
        <v>0</v>
      </c>
      <c r="J26" s="181">
        <f t="shared" si="3"/>
        <v>1</v>
      </c>
      <c r="K26" s="194" t="str">
        <f t="shared" si="4"/>
        <v>ISD A&amp;E Datamart</v>
      </c>
    </row>
    <row r="27" spans="1:11">
      <c r="A27" s="178">
        <f t="shared" si="0"/>
        <v>42323</v>
      </c>
      <c r="B27" s="179" t="s">
        <v>117</v>
      </c>
      <c r="C27" s="180">
        <f>IF($A27&lt;=MonthDate,IF(RIGHT($B27,8)="Scotland",SUMIFS(inputdata!G:G,inputdata!$B:$B,$B27,inputdata!$A:$A,$A27),SUMIFS(inputdata!G:G,inputdata!$D:$D,$B27,inputdata!$A:$A,$A27)),IF(RIGHT($B27,8)="Scotland",SUMIFS(inputdataWeek!G:G,inputdataWeek!$B:$B,$B27,inputdataWeek!$A:$A,$A27),SUMIFS(inputdataWeek!G:G,inputdataWeek!$D:$D,$B27,inputdataWeek!$A:$A,$A27)))</f>
        <v>84</v>
      </c>
      <c r="D27" s="180">
        <f>IF($A27&lt;=MonthDate,IF(RIGHT($B27,8)="Scotland",SUMIFS(inputdata!H:H,inputdata!$B:$B,$B27,inputdata!$A:$A,$A27),SUMIFS(inputdata!H:H,inputdata!$D:$D,$B27,inputdata!$A:$A,$A27)),IF(RIGHT($B27,8)="Scotland",SUMIFS(inputdataWeek!H:H,inputdataWeek!$B:$B,$B27,inputdataWeek!$A:$A,$A27),SUMIFS(inputdataWeek!H:H,inputdataWeek!$D:$D,$B27,inputdataWeek!$A:$A,$A27)))</f>
        <v>82</v>
      </c>
      <c r="E27" s="180">
        <f>IF($A27&lt;=MonthDate,IF(RIGHT($B27,8)="Scotland",SUMIFS(inputdata!I:I,inputdata!$B:$B,$B27,inputdata!$A:$A,$A27),SUMIFS(inputdata!I:I,inputdata!$D:$D,$B27,inputdata!$A:$A,$A27)),IF(RIGHT($B27,8)="Scotland",SUMIFS(inputdataWeek!I:I,inputdataWeek!$B:$B,$B27,inputdataWeek!$A:$A,$A27),SUMIFS(inputdataWeek!I:I,inputdataWeek!$D:$D,$B27,inputdataWeek!$A:$A,$A27)))</f>
        <v>2</v>
      </c>
      <c r="F27" s="181">
        <f t="shared" si="1"/>
        <v>0.97619047619047616</v>
      </c>
      <c r="G27" s="180">
        <f>IF($A27&lt;=MonthDate,IF(RIGHT($B27,8)="Scotland",SUMIFS(inputdata!J:J,inputdata!$B:$B,$B27,inputdata!$A:$A,$A27),SUMIFS(inputdata!J:J,inputdata!$D:$D,$B27,inputdata!$A:$A,$A27)),IF(RIGHT($B27,8)="Scotland",SUMIFS(inputdataWeek!J:J,inputdataWeek!$B:$B,$B27,inputdataWeek!$A:$A,$A27),SUMIFS(inputdataWeek!J:J,inputdataWeek!$D:$D,$B27,inputdataWeek!$A:$A,$A27)))</f>
        <v>0</v>
      </c>
      <c r="H27" s="181">
        <f t="shared" si="2"/>
        <v>1</v>
      </c>
      <c r="I27" s="180">
        <f>IF($A27&lt;=MonthDate,IF(RIGHT($B27,8)="Scotland",SUMIFS(inputdata!K:K,inputdata!$B:$B,$B27,inputdata!$A:$A,$A27),SUMIFS(inputdata!K:K,inputdata!$D:$D,$B27,inputdata!$A:$A,$A27)),IF(RIGHT(B27,8)="Scotland",SUMIFS(inputdataWeek!K:K,inputdataWeek!$B:$B,$B27,inputdataWeek!$A:$A,$A27),SUMIFS(inputdataWeek!K:K,inputdataWeek!$D:$D,$B27,inputdataWeek!$A:$A,$A27)))</f>
        <v>0</v>
      </c>
      <c r="J27" s="181">
        <f t="shared" si="3"/>
        <v>1</v>
      </c>
      <c r="K27" s="194" t="str">
        <f t="shared" si="4"/>
        <v>ISD A&amp;E Datamart</v>
      </c>
    </row>
    <row r="28" spans="1:11">
      <c r="A28" s="178">
        <f t="shared" ref="A28:A91" si="5">A13+7</f>
        <v>42323</v>
      </c>
      <c r="B28" s="179" t="s">
        <v>141</v>
      </c>
      <c r="C28" s="180">
        <f>IF($A28&lt;=MonthDate,IF(RIGHT($B28,8)="Scotland",SUMIFS(inputdata!G:G,inputdata!$B:$B,$B28,inputdata!$A:$A,$A28),SUMIFS(inputdata!G:G,inputdata!$D:$D,$B28,inputdata!$A:$A,$A28)),IF(RIGHT($B28,8)="Scotland",SUMIFS(inputdataWeek!G:G,inputdataWeek!$B:$B,$B28,inputdataWeek!$A:$A,$A28),SUMIFS(inputdataWeek!G:G,inputdataWeek!$D:$D,$B28,inputdataWeek!$A:$A,$A28)))</f>
        <v>117</v>
      </c>
      <c r="D28" s="180">
        <f>IF($A28&lt;=MonthDate,IF(RIGHT($B28,8)="Scotland",SUMIFS(inputdata!H:H,inputdata!$B:$B,$B28,inputdata!$A:$A,$A28),SUMIFS(inputdata!H:H,inputdata!$D:$D,$B28,inputdata!$A:$A,$A28)),IF(RIGHT($B28,8)="Scotland",SUMIFS(inputdataWeek!H:H,inputdataWeek!$B:$B,$B28,inputdataWeek!$A:$A,$A28),SUMIFS(inputdataWeek!H:H,inputdataWeek!$D:$D,$B28,inputdataWeek!$A:$A,$A28)))</f>
        <v>116</v>
      </c>
      <c r="E28" s="180">
        <f>IF($A28&lt;=MonthDate,IF(RIGHT($B28,8)="Scotland",SUMIFS(inputdata!I:I,inputdata!$B:$B,$B28,inputdata!$A:$A,$A28),SUMIFS(inputdata!I:I,inputdata!$D:$D,$B28,inputdata!$A:$A,$A28)),IF(RIGHT($B28,8)="Scotland",SUMIFS(inputdataWeek!I:I,inputdataWeek!$B:$B,$B28,inputdataWeek!$A:$A,$A28),SUMIFS(inputdataWeek!I:I,inputdataWeek!$D:$D,$B28,inputdataWeek!$A:$A,$A28)))</f>
        <v>1</v>
      </c>
      <c r="F28" s="181">
        <f t="shared" si="1"/>
        <v>0.99145299145299148</v>
      </c>
      <c r="G28" s="180">
        <f>IF($A28&lt;=MonthDate,IF(RIGHT($B28,8)="Scotland",SUMIFS(inputdata!J:J,inputdata!$B:$B,$B28,inputdata!$A:$A,$A28),SUMIFS(inputdata!J:J,inputdata!$D:$D,$B28,inputdata!$A:$A,$A28)),IF(RIGHT($B28,8)="Scotland",SUMIFS(inputdataWeek!J:J,inputdataWeek!$B:$B,$B28,inputdataWeek!$A:$A,$A28),SUMIFS(inputdataWeek!J:J,inputdataWeek!$D:$D,$B28,inputdataWeek!$A:$A,$A28)))</f>
        <v>0</v>
      </c>
      <c r="H28" s="181">
        <f t="shared" si="2"/>
        <v>1</v>
      </c>
      <c r="I28" s="180">
        <f>IF($A28&lt;=MonthDate,IF(RIGHT($B28,8)="Scotland",SUMIFS(inputdata!K:K,inputdata!$B:$B,$B28,inputdata!$A:$A,$A28),SUMIFS(inputdata!K:K,inputdata!$D:$D,$B28,inputdata!$A:$A,$A28)),IF(RIGHT(B28,8)="Scotland",SUMIFS(inputdataWeek!K:K,inputdataWeek!$B:$B,$B28,inputdataWeek!$A:$A,$A28),SUMIFS(inputdataWeek!K:K,inputdataWeek!$D:$D,$B28,inputdataWeek!$A:$A,$A28)))</f>
        <v>0</v>
      </c>
      <c r="J28" s="181">
        <f t="shared" si="3"/>
        <v>1</v>
      </c>
      <c r="K28" s="194" t="str">
        <f t="shared" si="4"/>
        <v>ISD A&amp;E Datamart</v>
      </c>
    </row>
    <row r="29" spans="1:11">
      <c r="A29" s="178">
        <f t="shared" si="5"/>
        <v>42323</v>
      </c>
      <c r="B29" s="179" t="s">
        <v>136</v>
      </c>
      <c r="C29" s="180">
        <f>IF($A29&lt;=MonthDate,IF(RIGHT($B29,8)="Scotland",SUMIFS(inputdata!G:G,inputdata!$B:$B,$B29,inputdata!$A:$A,$A29),SUMIFS(inputdata!G:G,inputdata!$D:$D,$B29,inputdata!$A:$A,$A29)),IF(RIGHT($B29,8)="Scotland",SUMIFS(inputdataWeek!G:G,inputdataWeek!$B:$B,$B29,inputdataWeek!$A:$A,$A29),SUMIFS(inputdataWeek!G:G,inputdataWeek!$D:$D,$B29,inputdataWeek!$A:$A,$A29)))</f>
        <v>1335</v>
      </c>
      <c r="D29" s="180">
        <f>IF($A29&lt;=MonthDate,IF(RIGHT($B29,8)="Scotland",SUMIFS(inputdata!H:H,inputdata!$B:$B,$B29,inputdata!$A:$A,$A29),SUMIFS(inputdata!H:H,inputdata!$D:$D,$B29,inputdata!$A:$A,$A29)),IF(RIGHT($B29,8)="Scotland",SUMIFS(inputdataWeek!H:H,inputdataWeek!$B:$B,$B29,inputdataWeek!$A:$A,$A29),SUMIFS(inputdataWeek!H:H,inputdataWeek!$D:$D,$B29,inputdataWeek!$A:$A,$A29)))</f>
        <v>1308</v>
      </c>
      <c r="E29" s="180">
        <f>IF($A29&lt;=MonthDate,IF(RIGHT($B29,8)="Scotland",SUMIFS(inputdata!I:I,inputdata!$B:$B,$B29,inputdata!$A:$A,$A29),SUMIFS(inputdata!I:I,inputdata!$D:$D,$B29,inputdata!$A:$A,$A29)),IF(RIGHT($B29,8)="Scotland",SUMIFS(inputdataWeek!I:I,inputdataWeek!$B:$B,$B29,inputdataWeek!$A:$A,$A29),SUMIFS(inputdataWeek!I:I,inputdataWeek!$D:$D,$B29,inputdataWeek!$A:$A,$A29)))</f>
        <v>27</v>
      </c>
      <c r="F29" s="181">
        <f t="shared" si="1"/>
        <v>0.97977528089887644</v>
      </c>
      <c r="G29" s="180">
        <f>IF($A29&lt;=MonthDate,IF(RIGHT($B29,8)="Scotland",SUMIFS(inputdata!J:J,inputdata!$B:$B,$B29,inputdata!$A:$A,$A29),SUMIFS(inputdata!J:J,inputdata!$D:$D,$B29,inputdata!$A:$A,$A29)),IF(RIGHT($B29,8)="Scotland",SUMIFS(inputdataWeek!J:J,inputdataWeek!$B:$B,$B29,inputdataWeek!$A:$A,$A29),SUMIFS(inputdataWeek!J:J,inputdataWeek!$D:$D,$B29,inputdataWeek!$A:$A,$A29)))</f>
        <v>0</v>
      </c>
      <c r="H29" s="181">
        <f t="shared" si="2"/>
        <v>1</v>
      </c>
      <c r="I29" s="180">
        <f>IF($A29&lt;=MonthDate,IF(RIGHT($B29,8)="Scotland",SUMIFS(inputdata!K:K,inputdata!$B:$B,$B29,inputdata!$A:$A,$A29),SUMIFS(inputdata!K:K,inputdata!$D:$D,$B29,inputdata!$A:$A,$A29)),IF(RIGHT(B29,8)="Scotland",SUMIFS(inputdataWeek!K:K,inputdataWeek!$B:$B,$B29,inputdataWeek!$A:$A,$A29),SUMIFS(inputdataWeek!K:K,inputdataWeek!$D:$D,$B29,inputdataWeek!$A:$A,$A29)))</f>
        <v>0</v>
      </c>
      <c r="J29" s="181">
        <f t="shared" si="3"/>
        <v>1</v>
      </c>
      <c r="K29" s="194" t="str">
        <f t="shared" si="4"/>
        <v>ISD A&amp;E Datamart</v>
      </c>
    </row>
    <row r="30" spans="1:11">
      <c r="A30" s="178">
        <f t="shared" si="5"/>
        <v>42323</v>
      </c>
      <c r="B30" s="179" t="s">
        <v>139</v>
      </c>
      <c r="C30" s="180">
        <f>IF($A30&lt;=MonthDate,IF(RIGHT($B30,8)="Scotland",SUMIFS(inputdata!G:G,inputdata!$B:$B,$B30,inputdata!$A:$A,$A30),SUMIFS(inputdata!G:G,inputdata!$D:$D,$B30,inputdata!$A:$A,$A30)),IF(RIGHT($B30,8)="Scotland",SUMIFS(inputdataWeek!G:G,inputdataWeek!$B:$B,$B30,inputdataWeek!$A:$A,$A30),SUMIFS(inputdataWeek!G:G,inputdataWeek!$D:$D,$B30,inputdataWeek!$A:$A,$A30)))</f>
        <v>106</v>
      </c>
      <c r="D30" s="180">
        <f>IF($A30&lt;=MonthDate,IF(RIGHT($B30,8)="Scotland",SUMIFS(inputdata!H:H,inputdata!$B:$B,$B30,inputdata!$A:$A,$A30),SUMIFS(inputdata!H:H,inputdata!$D:$D,$B30,inputdata!$A:$A,$A30)),IF(RIGHT($B30,8)="Scotland",SUMIFS(inputdataWeek!H:H,inputdataWeek!$B:$B,$B30,inputdataWeek!$A:$A,$A30),SUMIFS(inputdataWeek!H:H,inputdataWeek!$D:$D,$B30,inputdataWeek!$A:$A,$A30)))</f>
        <v>106</v>
      </c>
      <c r="E30" s="180">
        <f>IF($A30&lt;=MonthDate,IF(RIGHT($B30,8)="Scotland",SUMIFS(inputdata!I:I,inputdata!$B:$B,$B30,inputdata!$A:$A,$A30),SUMIFS(inputdata!I:I,inputdata!$D:$D,$B30,inputdata!$A:$A,$A30)),IF(RIGHT($B30,8)="Scotland",SUMIFS(inputdataWeek!I:I,inputdataWeek!$B:$B,$B30,inputdataWeek!$A:$A,$A30),SUMIFS(inputdataWeek!I:I,inputdataWeek!$D:$D,$B30,inputdataWeek!$A:$A,$A30)))</f>
        <v>0</v>
      </c>
      <c r="F30" s="181">
        <f t="shared" si="1"/>
        <v>1</v>
      </c>
      <c r="G30" s="180">
        <f>IF($A30&lt;=MonthDate,IF(RIGHT($B30,8)="Scotland",SUMIFS(inputdata!J:J,inputdata!$B:$B,$B30,inputdata!$A:$A,$A30),SUMIFS(inputdata!J:J,inputdata!$D:$D,$B30,inputdata!$A:$A,$A30)),IF(RIGHT($B30,8)="Scotland",SUMIFS(inputdataWeek!J:J,inputdataWeek!$B:$B,$B30,inputdataWeek!$A:$A,$A30),SUMIFS(inputdataWeek!J:J,inputdataWeek!$D:$D,$B30,inputdataWeek!$A:$A,$A30)))</f>
        <v>0</v>
      </c>
      <c r="H30" s="181">
        <f t="shared" si="2"/>
        <v>1</v>
      </c>
      <c r="I30" s="180">
        <f>IF($A30&lt;=MonthDate,IF(RIGHT($B30,8)="Scotland",SUMIFS(inputdata!K:K,inputdata!$B:$B,$B30,inputdata!$A:$A,$A30),SUMIFS(inputdata!K:K,inputdata!$D:$D,$B30,inputdata!$A:$A,$A30)),IF(RIGHT(B30,8)="Scotland",SUMIFS(inputdataWeek!K:K,inputdataWeek!$B:$B,$B30,inputdataWeek!$A:$A,$A30),SUMIFS(inputdataWeek!K:K,inputdataWeek!$D:$D,$B30,inputdataWeek!$A:$A,$A30)))</f>
        <v>0</v>
      </c>
      <c r="J30" s="181">
        <f t="shared" si="3"/>
        <v>1</v>
      </c>
      <c r="K30" s="194" t="str">
        <f t="shared" si="4"/>
        <v>ISD A&amp;E Datamart</v>
      </c>
    </row>
    <row r="31" spans="1:11">
      <c r="A31" s="178">
        <f t="shared" si="5"/>
        <v>42323</v>
      </c>
      <c r="B31" s="179" t="s">
        <v>277</v>
      </c>
      <c r="C31" s="180">
        <f>IF($A31&lt;=MonthDate,IF(RIGHT($B31,8)="Scotland",SUMIFS(inputdata!G:G,inputdata!$B:$B,$B31,inputdata!$A:$A,$A31),SUMIFS(inputdata!G:G,inputdata!$D:$D,$B31,inputdata!$A:$A,$A31)),IF(RIGHT($B31,8)="Scotland",SUMIFS(inputdataWeek!G:G,inputdataWeek!$B:$B,$B31,inputdataWeek!$A:$A,$A31),SUMIFS(inputdataWeek!G:G,inputdataWeek!$D:$D,$B31,inputdataWeek!$A:$A,$A31)))</f>
        <v>24150</v>
      </c>
      <c r="D31" s="180">
        <f>IF($A31&lt;=MonthDate,IF(RIGHT($B31,8)="Scotland",SUMIFS(inputdata!H:H,inputdata!$B:$B,$B31,inputdata!$A:$A,$A31),SUMIFS(inputdata!H:H,inputdata!$D:$D,$B31,inputdata!$A:$A,$A31)),IF(RIGHT($B31,8)="Scotland",SUMIFS(inputdataWeek!H:H,inputdataWeek!$B:$B,$B31,inputdataWeek!$A:$A,$A31),SUMIFS(inputdataWeek!H:H,inputdataWeek!$D:$D,$B31,inputdataWeek!$A:$A,$A31)))</f>
        <v>22829</v>
      </c>
      <c r="E31" s="180">
        <f>IF($A31&lt;=MonthDate,IF(RIGHT($B31,8)="Scotland",SUMIFS(inputdata!I:I,inputdata!$B:$B,$B31,inputdata!$A:$A,$A31),SUMIFS(inputdata!I:I,inputdata!$D:$D,$B31,inputdata!$A:$A,$A31)),IF(RIGHT($B31,8)="Scotland",SUMIFS(inputdataWeek!I:I,inputdataWeek!$B:$B,$B31,inputdataWeek!$A:$A,$A31),SUMIFS(inputdataWeek!I:I,inputdataWeek!$D:$D,$B31,inputdataWeek!$A:$A,$A31)))</f>
        <v>1321</v>
      </c>
      <c r="F31" s="181">
        <f t="shared" si="1"/>
        <v>0.94530020703933748</v>
      </c>
      <c r="G31" s="180">
        <f>IF($A31&lt;=MonthDate,IF(RIGHT($B31,8)="Scotland",SUMIFS(inputdata!J:J,inputdata!$B:$B,$B31,inputdata!$A:$A,$A31),SUMIFS(inputdata!J:J,inputdata!$D:$D,$B31,inputdata!$A:$A,$A31)),IF(RIGHT($B31,8)="Scotland",SUMIFS(inputdataWeek!J:J,inputdataWeek!$B:$B,$B31,inputdataWeek!$A:$A,$A31),SUMIFS(inputdataWeek!J:J,inputdataWeek!$D:$D,$B31,inputdataWeek!$A:$A,$A31)))</f>
        <v>86</v>
      </c>
      <c r="H31" s="181">
        <f t="shared" si="2"/>
        <v>0.99643892339544515</v>
      </c>
      <c r="I31" s="180">
        <f>IF($A31&lt;=MonthDate,IF(RIGHT($B31,8)="Scotland",SUMIFS(inputdata!K:K,inputdata!$B:$B,$B31,inputdata!$A:$A,$A31),SUMIFS(inputdata!K:K,inputdata!$D:$D,$B31,inputdata!$A:$A,$A31)),IF(RIGHT(B31,8)="Scotland",SUMIFS(inputdataWeek!K:K,inputdataWeek!$B:$B,$B31,inputdataWeek!$A:$A,$A31),SUMIFS(inputdataWeek!K:K,inputdataWeek!$D:$D,$B31,inputdataWeek!$A:$A,$A31)))</f>
        <v>12</v>
      </c>
      <c r="J31" s="181">
        <f t="shared" si="3"/>
        <v>0.99950310559006206</v>
      </c>
      <c r="K31" s="194" t="str">
        <f t="shared" si="4"/>
        <v>ISD A&amp;E Datamart</v>
      </c>
    </row>
    <row r="32" spans="1:11">
      <c r="A32" s="178">
        <f t="shared" si="5"/>
        <v>42330</v>
      </c>
      <c r="B32" s="179" t="s">
        <v>121</v>
      </c>
      <c r="C32" s="180">
        <f>IF($A32&lt;=MonthDate,IF(RIGHT($B32,8)="Scotland",SUMIFS(inputdata!G:G,inputdata!$B:$B,$B32,inputdata!$A:$A,$A32),SUMIFS(inputdata!G:G,inputdata!$D:$D,$B32,inputdata!$A:$A,$A32)),IF(RIGHT($B32,8)="Scotland",SUMIFS(inputdataWeek!G:G,inputdataWeek!$B:$B,$B32,inputdataWeek!$A:$A,$A32),SUMIFS(inputdataWeek!G:G,inputdataWeek!$D:$D,$B32,inputdataWeek!$A:$A,$A32)))</f>
        <v>2181</v>
      </c>
      <c r="D32" s="180">
        <f>IF($A32&lt;=MonthDate,IF(RIGHT($B32,8)="Scotland",SUMIFS(inputdata!H:H,inputdata!$B:$B,$B32,inputdata!$A:$A,$A32),SUMIFS(inputdata!H:H,inputdata!$D:$D,$B32,inputdata!$A:$A,$A32)),IF(RIGHT($B32,8)="Scotland",SUMIFS(inputdataWeek!H:H,inputdataWeek!$B:$B,$B32,inputdataWeek!$A:$A,$A32),SUMIFS(inputdataWeek!H:H,inputdataWeek!$D:$D,$B32,inputdataWeek!$A:$A,$A32)))</f>
        <v>1961</v>
      </c>
      <c r="E32" s="180">
        <f>IF($A32&lt;=MonthDate,IF(RIGHT($B32,8)="Scotland",SUMIFS(inputdata!I:I,inputdata!$B:$B,$B32,inputdata!$A:$A,$A32),SUMIFS(inputdata!I:I,inputdata!$D:$D,$B32,inputdata!$A:$A,$A32)),IF(RIGHT($B32,8)="Scotland",SUMIFS(inputdataWeek!I:I,inputdataWeek!$B:$B,$B32,inputdataWeek!$A:$A,$A32),SUMIFS(inputdataWeek!I:I,inputdataWeek!$D:$D,$B32,inputdataWeek!$A:$A,$A32)))</f>
        <v>220</v>
      </c>
      <c r="F32" s="181">
        <f t="shared" si="1"/>
        <v>0.89912883998165982</v>
      </c>
      <c r="G32" s="180">
        <f>IF($A32&lt;=MonthDate,IF(RIGHT($B32,8)="Scotland",SUMIFS(inputdata!J:J,inputdata!$B:$B,$B32,inputdata!$A:$A,$A32),SUMIFS(inputdata!J:J,inputdata!$D:$D,$B32,inputdata!$A:$A,$A32)),IF(RIGHT($B32,8)="Scotland",SUMIFS(inputdataWeek!J:J,inputdataWeek!$B:$B,$B32,inputdataWeek!$A:$A,$A32),SUMIFS(inputdataWeek!J:J,inputdataWeek!$D:$D,$B32,inputdataWeek!$A:$A,$A32)))</f>
        <v>36</v>
      </c>
      <c r="H32" s="181">
        <f t="shared" si="2"/>
        <v>0.9834938101788171</v>
      </c>
      <c r="I32" s="180">
        <f>IF($A32&lt;=MonthDate,IF(RIGHT($B32,8)="Scotland",SUMIFS(inputdata!K:K,inputdata!$B:$B,$B32,inputdata!$A:$A,$A32),SUMIFS(inputdata!K:K,inputdata!$D:$D,$B32,inputdata!$A:$A,$A32)),IF(RIGHT(B32,8)="Scotland",SUMIFS(inputdataWeek!K:K,inputdataWeek!$B:$B,$B32,inputdataWeek!$A:$A,$A32),SUMIFS(inputdataWeek!K:K,inputdataWeek!$D:$D,$B32,inputdataWeek!$A:$A,$A32)))</f>
        <v>10</v>
      </c>
      <c r="J32" s="181">
        <f t="shared" si="3"/>
        <v>0.99541494727189361</v>
      </c>
      <c r="K32" s="194" t="str">
        <f t="shared" si="4"/>
        <v>ISD A&amp;E Datamart</v>
      </c>
    </row>
    <row r="33" spans="1:11">
      <c r="A33" s="178">
        <f t="shared" si="5"/>
        <v>42330</v>
      </c>
      <c r="B33" s="179" t="s">
        <v>70</v>
      </c>
      <c r="C33" s="180">
        <f>IF($A33&lt;=MonthDate,IF(RIGHT($B33,8)="Scotland",SUMIFS(inputdata!G:G,inputdata!$B:$B,$B33,inputdata!$A:$A,$A33),SUMIFS(inputdata!G:G,inputdata!$D:$D,$B33,inputdata!$A:$A,$A33)),IF(RIGHT($B33,8)="Scotland",SUMIFS(inputdataWeek!G:G,inputdataWeek!$B:$B,$B33,inputdataWeek!$A:$A,$A33),SUMIFS(inputdataWeek!G:G,inputdataWeek!$D:$D,$B33,inputdataWeek!$A:$A,$A33)))</f>
        <v>458</v>
      </c>
      <c r="D33" s="180">
        <f>IF($A33&lt;=MonthDate,IF(RIGHT($B33,8)="Scotland",SUMIFS(inputdata!H:H,inputdata!$B:$B,$B33,inputdata!$A:$A,$A33),SUMIFS(inputdata!H:H,inputdata!$D:$D,$B33,inputdata!$A:$A,$A33)),IF(RIGHT($B33,8)="Scotland",SUMIFS(inputdataWeek!H:H,inputdataWeek!$B:$B,$B33,inputdataWeek!$A:$A,$A33),SUMIFS(inputdataWeek!H:H,inputdataWeek!$D:$D,$B33,inputdataWeek!$A:$A,$A33)))</f>
        <v>449</v>
      </c>
      <c r="E33" s="180">
        <f>IF($A33&lt;=MonthDate,IF(RIGHT($B33,8)="Scotland",SUMIFS(inputdata!I:I,inputdata!$B:$B,$B33,inputdata!$A:$A,$A33),SUMIFS(inputdata!I:I,inputdata!$D:$D,$B33,inputdata!$A:$A,$A33)),IF(RIGHT($B33,8)="Scotland",SUMIFS(inputdataWeek!I:I,inputdataWeek!$B:$B,$B33,inputdataWeek!$A:$A,$A33),SUMIFS(inputdataWeek!I:I,inputdataWeek!$D:$D,$B33,inputdataWeek!$A:$A,$A33)))</f>
        <v>9</v>
      </c>
      <c r="F33" s="181">
        <f t="shared" si="1"/>
        <v>0.98034934497816595</v>
      </c>
      <c r="G33" s="180">
        <f>IF($A33&lt;=MonthDate,IF(RIGHT($B33,8)="Scotland",SUMIFS(inputdata!J:J,inputdata!$B:$B,$B33,inputdata!$A:$A,$A33),SUMIFS(inputdata!J:J,inputdata!$D:$D,$B33,inputdata!$A:$A,$A33)),IF(RIGHT($B33,8)="Scotland",SUMIFS(inputdataWeek!J:J,inputdataWeek!$B:$B,$B33,inputdataWeek!$A:$A,$A33),SUMIFS(inputdataWeek!J:J,inputdataWeek!$D:$D,$B33,inputdataWeek!$A:$A,$A33)))</f>
        <v>1</v>
      </c>
      <c r="H33" s="181">
        <f t="shared" si="2"/>
        <v>0.99781659388646293</v>
      </c>
      <c r="I33" s="180">
        <f>IF($A33&lt;=MonthDate,IF(RIGHT($B33,8)="Scotland",SUMIFS(inputdata!K:K,inputdata!$B:$B,$B33,inputdata!$A:$A,$A33),SUMIFS(inputdata!K:K,inputdata!$D:$D,$B33,inputdata!$A:$A,$A33)),IF(RIGHT(B33,8)="Scotland",SUMIFS(inputdataWeek!K:K,inputdataWeek!$B:$B,$B33,inputdataWeek!$A:$A,$A33),SUMIFS(inputdataWeek!K:K,inputdataWeek!$D:$D,$B33,inputdataWeek!$A:$A,$A33)))</f>
        <v>0</v>
      </c>
      <c r="J33" s="181">
        <f t="shared" si="3"/>
        <v>1</v>
      </c>
      <c r="K33" s="194" t="str">
        <f t="shared" si="4"/>
        <v>ISD A&amp;E Datamart</v>
      </c>
    </row>
    <row r="34" spans="1:11">
      <c r="A34" s="178">
        <f t="shared" si="5"/>
        <v>42330</v>
      </c>
      <c r="B34" s="179" t="s">
        <v>140</v>
      </c>
      <c r="C34" s="180">
        <f>IF($A34&lt;=MonthDate,IF(RIGHT($B34,8)="Scotland",SUMIFS(inputdata!G:G,inputdata!$B:$B,$B34,inputdata!$A:$A,$A34),SUMIFS(inputdata!G:G,inputdata!$D:$D,$B34,inputdata!$A:$A,$A34)),IF(RIGHT($B34,8)="Scotland",SUMIFS(inputdataWeek!G:G,inputdataWeek!$B:$B,$B34,inputdataWeek!$A:$A,$A34),SUMIFS(inputdataWeek!G:G,inputdataWeek!$D:$D,$B34,inputdataWeek!$A:$A,$A34)))</f>
        <v>831</v>
      </c>
      <c r="D34" s="180">
        <f>IF($A34&lt;=MonthDate,IF(RIGHT($B34,8)="Scotland",SUMIFS(inputdata!H:H,inputdata!$B:$B,$B34,inputdata!$A:$A,$A34),SUMIFS(inputdata!H:H,inputdata!$D:$D,$B34,inputdata!$A:$A,$A34)),IF(RIGHT($B34,8)="Scotland",SUMIFS(inputdataWeek!H:H,inputdataWeek!$B:$B,$B34,inputdataWeek!$A:$A,$A34),SUMIFS(inputdataWeek!H:H,inputdataWeek!$D:$D,$B34,inputdataWeek!$A:$A,$A34)))</f>
        <v>812</v>
      </c>
      <c r="E34" s="180">
        <f>IF($A34&lt;=MonthDate,IF(RIGHT($B34,8)="Scotland",SUMIFS(inputdata!I:I,inputdata!$B:$B,$B34,inputdata!$A:$A,$A34),SUMIFS(inputdata!I:I,inputdata!$D:$D,$B34,inputdata!$A:$A,$A34)),IF(RIGHT($B34,8)="Scotland",SUMIFS(inputdataWeek!I:I,inputdataWeek!$B:$B,$B34,inputdataWeek!$A:$A,$A34),SUMIFS(inputdataWeek!I:I,inputdataWeek!$D:$D,$B34,inputdataWeek!$A:$A,$A34)))</f>
        <v>19</v>
      </c>
      <c r="F34" s="181">
        <f t="shared" si="1"/>
        <v>0.97713598074608909</v>
      </c>
      <c r="G34" s="180">
        <f>IF($A34&lt;=MonthDate,IF(RIGHT($B34,8)="Scotland",SUMIFS(inputdata!J:J,inputdata!$B:$B,$B34,inputdata!$A:$A,$A34),SUMIFS(inputdata!J:J,inputdata!$D:$D,$B34,inputdata!$A:$A,$A34)),IF(RIGHT($B34,8)="Scotland",SUMIFS(inputdataWeek!J:J,inputdataWeek!$B:$B,$B34,inputdataWeek!$A:$A,$A34),SUMIFS(inputdataWeek!J:J,inputdataWeek!$D:$D,$B34,inputdataWeek!$A:$A,$A34)))</f>
        <v>0</v>
      </c>
      <c r="H34" s="181">
        <f t="shared" si="2"/>
        <v>1</v>
      </c>
      <c r="I34" s="180">
        <f>IF($A34&lt;=MonthDate,IF(RIGHT($B34,8)="Scotland",SUMIFS(inputdata!K:K,inputdata!$B:$B,$B34,inputdata!$A:$A,$A34),SUMIFS(inputdata!K:K,inputdata!$D:$D,$B34,inputdata!$A:$A,$A34)),IF(RIGHT(B34,8)="Scotland",SUMIFS(inputdataWeek!K:K,inputdataWeek!$B:$B,$B34,inputdataWeek!$A:$A,$A34),SUMIFS(inputdataWeek!K:K,inputdataWeek!$D:$D,$B34,inputdataWeek!$A:$A,$A34)))</f>
        <v>0</v>
      </c>
      <c r="J34" s="181">
        <f t="shared" si="3"/>
        <v>1</v>
      </c>
      <c r="K34" s="194" t="str">
        <f t="shared" si="4"/>
        <v>ISD A&amp;E Datamart</v>
      </c>
    </row>
    <row r="35" spans="1:11">
      <c r="A35" s="178">
        <f t="shared" si="5"/>
        <v>42330</v>
      </c>
      <c r="B35" s="179" t="s">
        <v>71</v>
      </c>
      <c r="C35" s="180">
        <f>IF($A35&lt;=MonthDate,IF(RIGHT($B35,8)="Scotland",SUMIFS(inputdata!G:G,inputdata!$B:$B,$B35,inputdata!$A:$A,$A35),SUMIFS(inputdata!G:G,inputdata!$D:$D,$B35,inputdata!$A:$A,$A35)),IF(RIGHT($B35,8)="Scotland",SUMIFS(inputdataWeek!G:G,inputdataWeek!$B:$B,$B35,inputdataWeek!$A:$A,$A35),SUMIFS(inputdataWeek!G:G,inputdataWeek!$D:$D,$B35,inputdataWeek!$A:$A,$A35)))</f>
        <v>1122</v>
      </c>
      <c r="D35" s="180">
        <f>IF($A35&lt;=MonthDate,IF(RIGHT($B35,8)="Scotland",SUMIFS(inputdata!H:H,inputdata!$B:$B,$B35,inputdata!$A:$A,$A35),SUMIFS(inputdata!H:H,inputdata!$D:$D,$B35,inputdata!$A:$A,$A35)),IF(RIGHT($B35,8)="Scotland",SUMIFS(inputdataWeek!H:H,inputdataWeek!$B:$B,$B35,inputdataWeek!$A:$A,$A35),SUMIFS(inputdataWeek!H:H,inputdataWeek!$D:$D,$B35,inputdataWeek!$A:$A,$A35)))</f>
        <v>1017</v>
      </c>
      <c r="E35" s="180">
        <f>IF($A35&lt;=MonthDate,IF(RIGHT($B35,8)="Scotland",SUMIFS(inputdata!I:I,inputdata!$B:$B,$B35,inputdata!$A:$A,$A35),SUMIFS(inputdata!I:I,inputdata!$D:$D,$B35,inputdata!$A:$A,$A35)),IF(RIGHT($B35,8)="Scotland",SUMIFS(inputdataWeek!I:I,inputdataWeek!$B:$B,$B35,inputdataWeek!$A:$A,$A35),SUMIFS(inputdataWeek!I:I,inputdataWeek!$D:$D,$B35,inputdataWeek!$A:$A,$A35)))</f>
        <v>105</v>
      </c>
      <c r="F35" s="181">
        <f t="shared" si="1"/>
        <v>0.9064171122994652</v>
      </c>
      <c r="G35" s="180">
        <f>IF($A35&lt;=MonthDate,IF(RIGHT($B35,8)="Scotland",SUMIFS(inputdata!J:J,inputdata!$B:$B,$B35,inputdata!$A:$A,$A35),SUMIFS(inputdata!J:J,inputdata!$D:$D,$B35,inputdata!$A:$A,$A35)),IF(RIGHT($B35,8)="Scotland",SUMIFS(inputdataWeek!J:J,inputdataWeek!$B:$B,$B35,inputdataWeek!$A:$A,$A35),SUMIFS(inputdataWeek!J:J,inputdataWeek!$D:$D,$B35,inputdataWeek!$A:$A,$A35)))</f>
        <v>9</v>
      </c>
      <c r="H35" s="181">
        <f t="shared" si="2"/>
        <v>0.99197860962566842</v>
      </c>
      <c r="I35" s="180">
        <f>IF($A35&lt;=MonthDate,IF(RIGHT($B35,8)="Scotland",SUMIFS(inputdata!K:K,inputdata!$B:$B,$B35,inputdata!$A:$A,$A35),SUMIFS(inputdata!K:K,inputdata!$D:$D,$B35,inputdata!$A:$A,$A35)),IF(RIGHT(B35,8)="Scotland",SUMIFS(inputdataWeek!K:K,inputdataWeek!$B:$B,$B35,inputdataWeek!$A:$A,$A35),SUMIFS(inputdataWeek!K:K,inputdataWeek!$D:$D,$B35,inputdataWeek!$A:$A,$A35)))</f>
        <v>0</v>
      </c>
      <c r="J35" s="181">
        <f t="shared" si="3"/>
        <v>1</v>
      </c>
      <c r="K35" s="194" t="str">
        <f t="shared" si="4"/>
        <v>ISD A&amp;E Datamart</v>
      </c>
    </row>
    <row r="36" spans="1:11">
      <c r="A36" s="178">
        <f t="shared" si="5"/>
        <v>42330</v>
      </c>
      <c r="B36" s="179" t="s">
        <v>69</v>
      </c>
      <c r="C36" s="180">
        <f>IF($A36&lt;=MonthDate,IF(RIGHT($B36,8)="Scotland",SUMIFS(inputdata!G:G,inputdata!$B:$B,$B36,inputdata!$A:$A,$A36),SUMIFS(inputdata!G:G,inputdata!$D:$D,$B36,inputdata!$A:$A,$A36)),IF(RIGHT($B36,8)="Scotland",SUMIFS(inputdataWeek!G:G,inputdataWeek!$B:$B,$B36,inputdataWeek!$A:$A,$A36),SUMIFS(inputdataWeek!G:G,inputdataWeek!$D:$D,$B36,inputdataWeek!$A:$A,$A36)))</f>
        <v>1164</v>
      </c>
      <c r="D36" s="180">
        <f>IF($A36&lt;=MonthDate,IF(RIGHT($B36,8)="Scotland",SUMIFS(inputdata!H:H,inputdata!$B:$B,$B36,inputdata!$A:$A,$A36),SUMIFS(inputdata!H:H,inputdata!$D:$D,$B36,inputdata!$A:$A,$A36)),IF(RIGHT($B36,8)="Scotland",SUMIFS(inputdataWeek!H:H,inputdataWeek!$B:$B,$B36,inputdataWeek!$A:$A,$A36),SUMIFS(inputdataWeek!H:H,inputdataWeek!$D:$D,$B36,inputdataWeek!$A:$A,$A36)))</f>
        <v>1137</v>
      </c>
      <c r="E36" s="180">
        <f>IF($A36&lt;=MonthDate,IF(RIGHT($B36,8)="Scotland",SUMIFS(inputdata!I:I,inputdata!$B:$B,$B36,inputdata!$A:$A,$A36),SUMIFS(inputdata!I:I,inputdata!$D:$D,$B36,inputdata!$A:$A,$A36)),IF(RIGHT($B36,8)="Scotland",SUMIFS(inputdataWeek!I:I,inputdataWeek!$B:$B,$B36,inputdataWeek!$A:$A,$A36),SUMIFS(inputdataWeek!I:I,inputdataWeek!$D:$D,$B36,inputdataWeek!$A:$A,$A36)))</f>
        <v>27</v>
      </c>
      <c r="F36" s="181">
        <f t="shared" si="1"/>
        <v>0.97680412371134018</v>
      </c>
      <c r="G36" s="180">
        <f>IF($A36&lt;=MonthDate,IF(RIGHT($B36,8)="Scotland",SUMIFS(inputdata!J:J,inputdata!$B:$B,$B36,inputdata!$A:$A,$A36),SUMIFS(inputdata!J:J,inputdata!$D:$D,$B36,inputdata!$A:$A,$A36)),IF(RIGHT($B36,8)="Scotland",SUMIFS(inputdataWeek!J:J,inputdataWeek!$B:$B,$B36,inputdataWeek!$A:$A,$A36),SUMIFS(inputdataWeek!J:J,inputdataWeek!$D:$D,$B36,inputdataWeek!$A:$A,$A36)))</f>
        <v>0</v>
      </c>
      <c r="H36" s="181">
        <f t="shared" si="2"/>
        <v>1</v>
      </c>
      <c r="I36" s="180">
        <f>IF($A36&lt;=MonthDate,IF(RIGHT($B36,8)="Scotland",SUMIFS(inputdata!K:K,inputdata!$B:$B,$B36,inputdata!$A:$A,$A36),SUMIFS(inputdata!K:K,inputdata!$D:$D,$B36,inputdata!$A:$A,$A36)),IF(RIGHT(B36,8)="Scotland",SUMIFS(inputdataWeek!K:K,inputdataWeek!$B:$B,$B36,inputdataWeek!$A:$A,$A36),SUMIFS(inputdataWeek!K:K,inputdataWeek!$D:$D,$B36,inputdataWeek!$A:$A,$A36)))</f>
        <v>0</v>
      </c>
      <c r="J36" s="181">
        <f t="shared" si="3"/>
        <v>1</v>
      </c>
      <c r="K36" s="194" t="str">
        <f t="shared" si="4"/>
        <v>ISD A&amp;E Datamart</v>
      </c>
    </row>
    <row r="37" spans="1:11">
      <c r="A37" s="178">
        <f t="shared" si="5"/>
        <v>42330</v>
      </c>
      <c r="B37" s="179" t="s">
        <v>122</v>
      </c>
      <c r="C37" s="180">
        <f>IF($A37&lt;=MonthDate,IF(RIGHT($B37,8)="Scotland",SUMIFS(inputdata!G:G,inputdata!$B:$B,$B37,inputdata!$A:$A,$A37),SUMIFS(inputdata!G:G,inputdata!$D:$D,$B37,inputdata!$A:$A,$A37)),IF(RIGHT($B37,8)="Scotland",SUMIFS(inputdataWeek!G:G,inputdataWeek!$B:$B,$B37,inputdataWeek!$A:$A,$A37),SUMIFS(inputdataWeek!G:G,inputdataWeek!$D:$D,$B37,inputdataWeek!$A:$A,$A37)))</f>
        <v>1745</v>
      </c>
      <c r="D37" s="180">
        <f>IF($A37&lt;=MonthDate,IF(RIGHT($B37,8)="Scotland",SUMIFS(inputdata!H:H,inputdata!$B:$B,$B37,inputdata!$A:$A,$A37),SUMIFS(inputdata!H:H,inputdata!$D:$D,$B37,inputdata!$A:$A,$A37)),IF(RIGHT($B37,8)="Scotland",SUMIFS(inputdataWeek!H:H,inputdataWeek!$B:$B,$B37,inputdataWeek!$A:$A,$A37),SUMIFS(inputdataWeek!H:H,inputdataWeek!$D:$D,$B37,inputdataWeek!$A:$A,$A37)))</f>
        <v>1698</v>
      </c>
      <c r="E37" s="180">
        <f>IF($A37&lt;=MonthDate,IF(RIGHT($B37,8)="Scotland",SUMIFS(inputdata!I:I,inputdata!$B:$B,$B37,inputdata!$A:$A,$A37),SUMIFS(inputdata!I:I,inputdata!$D:$D,$B37,inputdata!$A:$A,$A37)),IF(RIGHT($B37,8)="Scotland",SUMIFS(inputdataWeek!I:I,inputdataWeek!$B:$B,$B37,inputdataWeek!$A:$A,$A37),SUMIFS(inputdataWeek!I:I,inputdataWeek!$D:$D,$B37,inputdataWeek!$A:$A,$A37)))</f>
        <v>47</v>
      </c>
      <c r="F37" s="181">
        <f t="shared" si="1"/>
        <v>0.97306590257879655</v>
      </c>
      <c r="G37" s="180">
        <f>IF($A37&lt;=MonthDate,IF(RIGHT($B37,8)="Scotland",SUMIFS(inputdata!J:J,inputdata!$B:$B,$B37,inputdata!$A:$A,$A37),SUMIFS(inputdata!J:J,inputdata!$D:$D,$B37,inputdata!$A:$A,$A37)),IF(RIGHT($B37,8)="Scotland",SUMIFS(inputdataWeek!J:J,inputdataWeek!$B:$B,$B37,inputdataWeek!$A:$A,$A37),SUMIFS(inputdataWeek!J:J,inputdataWeek!$D:$D,$B37,inputdataWeek!$A:$A,$A37)))</f>
        <v>0</v>
      </c>
      <c r="H37" s="181">
        <f t="shared" si="2"/>
        <v>1</v>
      </c>
      <c r="I37" s="180">
        <f>IF($A37&lt;=MonthDate,IF(RIGHT($B37,8)="Scotland",SUMIFS(inputdata!K:K,inputdata!$B:$B,$B37,inputdata!$A:$A,$A37),SUMIFS(inputdata!K:K,inputdata!$D:$D,$B37,inputdata!$A:$A,$A37)),IF(RIGHT(B37,8)="Scotland",SUMIFS(inputdataWeek!K:K,inputdataWeek!$B:$B,$B37,inputdataWeek!$A:$A,$A37),SUMIFS(inputdataWeek!K:K,inputdataWeek!$D:$D,$B37,inputdataWeek!$A:$A,$A37)))</f>
        <v>0</v>
      </c>
      <c r="J37" s="181">
        <f t="shared" si="3"/>
        <v>1</v>
      </c>
      <c r="K37" s="194" t="str">
        <f t="shared" si="4"/>
        <v>ISD A&amp;E Datamart</v>
      </c>
    </row>
    <row r="38" spans="1:11">
      <c r="A38" s="178">
        <f t="shared" si="5"/>
        <v>42330</v>
      </c>
      <c r="B38" s="179" t="s">
        <v>72</v>
      </c>
      <c r="C38" s="180">
        <f>IF($A38&lt;=MonthDate,IF(RIGHT($B38,8)="Scotland",SUMIFS(inputdata!G:G,inputdata!$B:$B,$B38,inputdata!$A:$A,$A38),SUMIFS(inputdata!G:G,inputdata!$D:$D,$B38,inputdata!$A:$A,$A38)),IF(RIGHT($B38,8)="Scotland",SUMIFS(inputdataWeek!G:G,inputdataWeek!$B:$B,$B38,inputdataWeek!$A:$A,$A38),SUMIFS(inputdataWeek!G:G,inputdataWeek!$D:$D,$B38,inputdataWeek!$A:$A,$A38)))</f>
        <v>6281</v>
      </c>
      <c r="D38" s="180">
        <f>IF($A38&lt;=MonthDate,IF(RIGHT($B38,8)="Scotland",SUMIFS(inputdata!H:H,inputdata!$B:$B,$B38,inputdata!$A:$A,$A38),SUMIFS(inputdata!H:H,inputdata!$D:$D,$B38,inputdata!$A:$A,$A38)),IF(RIGHT($B38,8)="Scotland",SUMIFS(inputdataWeek!H:H,inputdataWeek!$B:$B,$B38,inputdataWeek!$A:$A,$A38),SUMIFS(inputdataWeek!H:H,inputdataWeek!$D:$D,$B38,inputdataWeek!$A:$A,$A38)))</f>
        <v>5884</v>
      </c>
      <c r="E38" s="180">
        <f>IF($A38&lt;=MonthDate,IF(RIGHT($B38,8)="Scotland",SUMIFS(inputdata!I:I,inputdata!$B:$B,$B38,inputdata!$A:$A,$A38),SUMIFS(inputdata!I:I,inputdata!$D:$D,$B38,inputdata!$A:$A,$A38)),IF(RIGHT($B38,8)="Scotland",SUMIFS(inputdataWeek!I:I,inputdataWeek!$B:$B,$B38,inputdataWeek!$A:$A,$A38),SUMIFS(inputdataWeek!I:I,inputdataWeek!$D:$D,$B38,inputdataWeek!$A:$A,$A38)))</f>
        <v>397</v>
      </c>
      <c r="F38" s="181">
        <f t="shared" si="1"/>
        <v>0.93679350421907337</v>
      </c>
      <c r="G38" s="180">
        <f>IF($A38&lt;=MonthDate,IF(RIGHT($B38,8)="Scotland",SUMIFS(inputdata!J:J,inputdata!$B:$B,$B38,inputdata!$A:$A,$A38),SUMIFS(inputdata!J:J,inputdata!$D:$D,$B38,inputdata!$A:$A,$A38)),IF(RIGHT($B38,8)="Scotland",SUMIFS(inputdataWeek!J:J,inputdataWeek!$B:$B,$B38,inputdataWeek!$A:$A,$A38),SUMIFS(inputdataWeek!J:J,inputdataWeek!$D:$D,$B38,inputdataWeek!$A:$A,$A38)))</f>
        <v>13</v>
      </c>
      <c r="H38" s="181">
        <f t="shared" si="2"/>
        <v>0.99793026588122913</v>
      </c>
      <c r="I38" s="180">
        <f>IF($A38&lt;=MonthDate,IF(RIGHT($B38,8)="Scotland",SUMIFS(inputdata!K:K,inputdata!$B:$B,$B38,inputdata!$A:$A,$A38),SUMIFS(inputdata!K:K,inputdata!$D:$D,$B38,inputdata!$A:$A,$A38)),IF(RIGHT(B38,8)="Scotland",SUMIFS(inputdataWeek!K:K,inputdataWeek!$B:$B,$B38,inputdataWeek!$A:$A,$A38),SUMIFS(inputdataWeek!K:K,inputdataWeek!$D:$D,$B38,inputdataWeek!$A:$A,$A38)))</f>
        <v>0</v>
      </c>
      <c r="J38" s="181">
        <f t="shared" si="3"/>
        <v>1</v>
      </c>
      <c r="K38" s="194" t="str">
        <f t="shared" si="4"/>
        <v>ISD A&amp;E Datamart</v>
      </c>
    </row>
    <row r="39" spans="1:11">
      <c r="A39" s="178">
        <f t="shared" si="5"/>
        <v>42330</v>
      </c>
      <c r="B39" s="179" t="s">
        <v>129</v>
      </c>
      <c r="C39" s="180">
        <f>IF($A39&lt;=MonthDate,IF(RIGHT($B39,8)="Scotland",SUMIFS(inputdata!G:G,inputdata!$B:$B,$B39,inputdata!$A:$A,$A39),SUMIFS(inputdata!G:G,inputdata!$D:$D,$B39,inputdata!$A:$A,$A39)),IF(RIGHT($B39,8)="Scotland",SUMIFS(inputdataWeek!G:G,inputdataWeek!$B:$B,$B39,inputdataWeek!$A:$A,$A39),SUMIFS(inputdataWeek!G:G,inputdataWeek!$D:$D,$B39,inputdataWeek!$A:$A,$A39)))</f>
        <v>966</v>
      </c>
      <c r="D39" s="180">
        <f>IF($A39&lt;=MonthDate,IF(RIGHT($B39,8)="Scotland",SUMIFS(inputdata!H:H,inputdata!$B:$B,$B39,inputdata!$A:$A,$A39),SUMIFS(inputdata!H:H,inputdata!$D:$D,$B39,inputdata!$A:$A,$A39)),IF(RIGHT($B39,8)="Scotland",SUMIFS(inputdataWeek!H:H,inputdataWeek!$B:$B,$B39,inputdataWeek!$A:$A,$A39),SUMIFS(inputdataWeek!H:H,inputdataWeek!$D:$D,$B39,inputdataWeek!$A:$A,$A39)))</f>
        <v>916</v>
      </c>
      <c r="E39" s="180">
        <f>IF($A39&lt;=MonthDate,IF(RIGHT($B39,8)="Scotland",SUMIFS(inputdata!I:I,inputdata!$B:$B,$B39,inputdata!$A:$A,$A39),SUMIFS(inputdata!I:I,inputdata!$D:$D,$B39,inputdata!$A:$A,$A39)),IF(RIGHT($B39,8)="Scotland",SUMIFS(inputdataWeek!I:I,inputdataWeek!$B:$B,$B39,inputdataWeek!$A:$A,$A39),SUMIFS(inputdataWeek!I:I,inputdataWeek!$D:$D,$B39,inputdataWeek!$A:$A,$A39)))</f>
        <v>50</v>
      </c>
      <c r="F39" s="181">
        <f t="shared" si="1"/>
        <v>0.94824016563146996</v>
      </c>
      <c r="G39" s="180">
        <f>IF($A39&lt;=MonthDate,IF(RIGHT($B39,8)="Scotland",SUMIFS(inputdata!J:J,inputdata!$B:$B,$B39,inputdata!$A:$A,$A39),SUMIFS(inputdata!J:J,inputdata!$D:$D,$B39,inputdata!$A:$A,$A39)),IF(RIGHT($B39,8)="Scotland",SUMIFS(inputdataWeek!J:J,inputdataWeek!$B:$B,$B39,inputdataWeek!$A:$A,$A39),SUMIFS(inputdataWeek!J:J,inputdataWeek!$D:$D,$B39,inputdataWeek!$A:$A,$A39)))</f>
        <v>1</v>
      </c>
      <c r="H39" s="181">
        <f t="shared" si="2"/>
        <v>0.99896480331262938</v>
      </c>
      <c r="I39" s="180">
        <f>IF($A39&lt;=MonthDate,IF(RIGHT($B39,8)="Scotland",SUMIFS(inputdata!K:K,inputdata!$B:$B,$B39,inputdata!$A:$A,$A39),SUMIFS(inputdata!K:K,inputdata!$D:$D,$B39,inputdata!$A:$A,$A39)),IF(RIGHT(B39,8)="Scotland",SUMIFS(inputdataWeek!K:K,inputdataWeek!$B:$B,$B39,inputdataWeek!$A:$A,$A39),SUMIFS(inputdataWeek!K:K,inputdataWeek!$D:$D,$B39,inputdataWeek!$A:$A,$A39)))</f>
        <v>0</v>
      </c>
      <c r="J39" s="181">
        <f t="shared" si="3"/>
        <v>1</v>
      </c>
      <c r="K39" s="194" t="str">
        <f t="shared" si="4"/>
        <v>ISD A&amp;E Datamart</v>
      </c>
    </row>
    <row r="40" spans="1:11">
      <c r="A40" s="178">
        <f t="shared" si="5"/>
        <v>42330</v>
      </c>
      <c r="B40" s="179" t="s">
        <v>73</v>
      </c>
      <c r="C40" s="180">
        <f>IF($A40&lt;=MonthDate,IF(RIGHT($B40,8)="Scotland",SUMIFS(inputdata!G:G,inputdata!$B:$B,$B40,inputdata!$A:$A,$A40),SUMIFS(inputdata!G:G,inputdata!$D:$D,$B40,inputdata!$A:$A,$A40)),IF(RIGHT($B40,8)="Scotland",SUMIFS(inputdataWeek!G:G,inputdataWeek!$B:$B,$B40,inputdataWeek!$A:$A,$A40),SUMIFS(inputdataWeek!G:G,inputdataWeek!$D:$D,$B40,inputdataWeek!$A:$A,$A40)))</f>
        <v>3360</v>
      </c>
      <c r="D40" s="180">
        <f>IF($A40&lt;=MonthDate,IF(RIGHT($B40,8)="Scotland",SUMIFS(inputdata!H:H,inputdata!$B:$B,$B40,inputdata!$A:$A,$A40),SUMIFS(inputdata!H:H,inputdata!$D:$D,$B40,inputdata!$A:$A,$A40)),IF(RIGHT($B40,8)="Scotland",SUMIFS(inputdataWeek!H:H,inputdataWeek!$B:$B,$B40,inputdataWeek!$A:$A,$A40),SUMIFS(inputdataWeek!H:H,inputdataWeek!$D:$D,$B40,inputdataWeek!$A:$A,$A40)))</f>
        <v>3173</v>
      </c>
      <c r="E40" s="180">
        <f>IF($A40&lt;=MonthDate,IF(RIGHT($B40,8)="Scotland",SUMIFS(inputdata!I:I,inputdata!$B:$B,$B40,inputdata!$A:$A,$A40),SUMIFS(inputdata!I:I,inputdata!$D:$D,$B40,inputdata!$A:$A,$A40)),IF(RIGHT($B40,8)="Scotland",SUMIFS(inputdataWeek!I:I,inputdataWeek!$B:$B,$B40,inputdataWeek!$A:$A,$A40),SUMIFS(inputdataWeek!I:I,inputdataWeek!$D:$D,$B40,inputdataWeek!$A:$A,$A40)))</f>
        <v>187</v>
      </c>
      <c r="F40" s="181">
        <f t="shared" si="1"/>
        <v>0.94434523809523807</v>
      </c>
      <c r="G40" s="180">
        <f>IF($A40&lt;=MonthDate,IF(RIGHT($B40,8)="Scotland",SUMIFS(inputdata!J:J,inputdata!$B:$B,$B40,inputdata!$A:$A,$A40),SUMIFS(inputdata!J:J,inputdata!$D:$D,$B40,inputdata!$A:$A,$A40)),IF(RIGHT($B40,8)="Scotland",SUMIFS(inputdataWeek!J:J,inputdataWeek!$B:$B,$B40,inputdataWeek!$A:$A,$A40),SUMIFS(inputdataWeek!J:J,inputdataWeek!$D:$D,$B40,inputdataWeek!$A:$A,$A40)))</f>
        <v>20</v>
      </c>
      <c r="H40" s="181">
        <f t="shared" si="2"/>
        <v>0.99404761904761907</v>
      </c>
      <c r="I40" s="180">
        <f>IF($A40&lt;=MonthDate,IF(RIGHT($B40,8)="Scotland",SUMIFS(inputdata!K:K,inputdata!$B:$B,$B40,inputdata!$A:$A,$A40),SUMIFS(inputdata!K:K,inputdata!$D:$D,$B40,inputdata!$A:$A,$A40)),IF(RIGHT(B40,8)="Scotland",SUMIFS(inputdataWeek!K:K,inputdataWeek!$B:$B,$B40,inputdataWeek!$A:$A,$A40),SUMIFS(inputdataWeek!K:K,inputdataWeek!$D:$D,$B40,inputdataWeek!$A:$A,$A40)))</f>
        <v>1</v>
      </c>
      <c r="J40" s="181">
        <f t="shared" si="3"/>
        <v>0.99970238095238095</v>
      </c>
      <c r="K40" s="194" t="str">
        <f t="shared" si="4"/>
        <v>ISD A&amp;E Datamart</v>
      </c>
    </row>
    <row r="41" spans="1:11">
      <c r="A41" s="178">
        <f t="shared" si="5"/>
        <v>42330</v>
      </c>
      <c r="B41" s="179" t="s">
        <v>123</v>
      </c>
      <c r="C41" s="180">
        <f>IF($A41&lt;=MonthDate,IF(RIGHT($B41,8)="Scotland",SUMIFS(inputdata!G:G,inputdata!$B:$B,$B41,inputdata!$A:$A,$A41),SUMIFS(inputdata!G:G,inputdata!$D:$D,$B41,inputdata!$A:$A,$A41)),IF(RIGHT($B41,8)="Scotland",SUMIFS(inputdataWeek!G:G,inputdataWeek!$B:$B,$B41,inputdataWeek!$A:$A,$A41),SUMIFS(inputdataWeek!G:G,inputdataWeek!$D:$D,$B41,inputdataWeek!$A:$A,$A41)))</f>
        <v>4190</v>
      </c>
      <c r="D41" s="180">
        <f>IF($A41&lt;=MonthDate,IF(RIGHT($B41,8)="Scotland",SUMIFS(inputdata!H:H,inputdata!$B:$B,$B41,inputdata!$A:$A,$A41),SUMIFS(inputdata!H:H,inputdata!$D:$D,$B41,inputdata!$A:$A,$A41)),IF(RIGHT($B41,8)="Scotland",SUMIFS(inputdataWeek!H:H,inputdataWeek!$B:$B,$B41,inputdataWeek!$A:$A,$A41),SUMIFS(inputdataWeek!H:H,inputdataWeek!$D:$D,$B41,inputdataWeek!$A:$A,$A41)))</f>
        <v>3863</v>
      </c>
      <c r="E41" s="180">
        <f>IF($A41&lt;=MonthDate,IF(RIGHT($B41,8)="Scotland",SUMIFS(inputdata!I:I,inputdata!$B:$B,$B41,inputdata!$A:$A,$A41),SUMIFS(inputdata!I:I,inputdata!$D:$D,$B41,inputdata!$A:$A,$A41)),IF(RIGHT($B41,8)="Scotland",SUMIFS(inputdataWeek!I:I,inputdataWeek!$B:$B,$B41,inputdataWeek!$A:$A,$A41),SUMIFS(inputdataWeek!I:I,inputdataWeek!$D:$D,$B41,inputdataWeek!$A:$A,$A41)))</f>
        <v>327</v>
      </c>
      <c r="F41" s="181">
        <f t="shared" si="1"/>
        <v>0.92195704057279237</v>
      </c>
      <c r="G41" s="180">
        <f>IF($A41&lt;=MonthDate,IF(RIGHT($B41,8)="Scotland",SUMIFS(inputdata!J:J,inputdata!$B:$B,$B41,inputdata!$A:$A,$A41),SUMIFS(inputdata!J:J,inputdata!$D:$D,$B41,inputdata!$A:$A,$A41)),IF(RIGHT($B41,8)="Scotland",SUMIFS(inputdataWeek!J:J,inputdataWeek!$B:$B,$B41,inputdataWeek!$A:$A,$A41),SUMIFS(inputdataWeek!J:J,inputdataWeek!$D:$D,$B41,inputdataWeek!$A:$A,$A41)))</f>
        <v>22</v>
      </c>
      <c r="H41" s="181">
        <f t="shared" si="2"/>
        <v>0.99474940334128881</v>
      </c>
      <c r="I41" s="180">
        <f>IF($A41&lt;=MonthDate,IF(RIGHT($B41,8)="Scotland",SUMIFS(inputdata!K:K,inputdata!$B:$B,$B41,inputdata!$A:$A,$A41),SUMIFS(inputdata!K:K,inputdata!$D:$D,$B41,inputdata!$A:$A,$A41)),IF(RIGHT(B41,8)="Scotland",SUMIFS(inputdataWeek!K:K,inputdataWeek!$B:$B,$B41,inputdataWeek!$A:$A,$A41),SUMIFS(inputdataWeek!K:K,inputdataWeek!$D:$D,$B41,inputdataWeek!$A:$A,$A41)))</f>
        <v>2</v>
      </c>
      <c r="J41" s="181">
        <f t="shared" si="3"/>
        <v>0.99952267303102627</v>
      </c>
      <c r="K41" s="194" t="str">
        <f t="shared" si="4"/>
        <v>ISD A&amp;E Datamart</v>
      </c>
    </row>
    <row r="42" spans="1:11">
      <c r="A42" s="178">
        <f t="shared" si="5"/>
        <v>42330</v>
      </c>
      <c r="B42" s="179" t="s">
        <v>117</v>
      </c>
      <c r="C42" s="180">
        <f>IF($A42&lt;=MonthDate,IF(RIGHT($B42,8)="Scotland",SUMIFS(inputdata!G:G,inputdata!$B:$B,$B42,inputdata!$A:$A,$A42),SUMIFS(inputdata!G:G,inputdata!$D:$D,$B42,inputdata!$A:$A,$A42)),IF(RIGHT($B42,8)="Scotland",SUMIFS(inputdataWeek!G:G,inputdataWeek!$B:$B,$B42,inputdataWeek!$A:$A,$A42),SUMIFS(inputdataWeek!G:G,inputdataWeek!$D:$D,$B42,inputdataWeek!$A:$A,$A42)))</f>
        <v>107</v>
      </c>
      <c r="D42" s="180">
        <f>IF($A42&lt;=MonthDate,IF(RIGHT($B42,8)="Scotland",SUMIFS(inputdata!H:H,inputdata!$B:$B,$B42,inputdata!$A:$A,$A42),SUMIFS(inputdata!H:H,inputdata!$D:$D,$B42,inputdata!$A:$A,$A42)),IF(RIGHT($B42,8)="Scotland",SUMIFS(inputdataWeek!H:H,inputdataWeek!$B:$B,$B42,inputdataWeek!$A:$A,$A42),SUMIFS(inputdataWeek!H:H,inputdataWeek!$D:$D,$B42,inputdataWeek!$A:$A,$A42)))</f>
        <v>105</v>
      </c>
      <c r="E42" s="180">
        <f>IF($A42&lt;=MonthDate,IF(RIGHT($B42,8)="Scotland",SUMIFS(inputdata!I:I,inputdata!$B:$B,$B42,inputdata!$A:$A,$A42),SUMIFS(inputdata!I:I,inputdata!$D:$D,$B42,inputdata!$A:$A,$A42)),IF(RIGHT($B42,8)="Scotland",SUMIFS(inputdataWeek!I:I,inputdataWeek!$B:$B,$B42,inputdataWeek!$A:$A,$A42),SUMIFS(inputdataWeek!I:I,inputdataWeek!$D:$D,$B42,inputdataWeek!$A:$A,$A42)))</f>
        <v>2</v>
      </c>
      <c r="F42" s="181">
        <f t="shared" si="1"/>
        <v>0.98130841121495327</v>
      </c>
      <c r="G42" s="180">
        <f>IF($A42&lt;=MonthDate,IF(RIGHT($B42,8)="Scotland",SUMIFS(inputdata!J:J,inputdata!$B:$B,$B42,inputdata!$A:$A,$A42),SUMIFS(inputdata!J:J,inputdata!$D:$D,$B42,inputdata!$A:$A,$A42)),IF(RIGHT($B42,8)="Scotland",SUMIFS(inputdataWeek!J:J,inputdataWeek!$B:$B,$B42,inputdataWeek!$A:$A,$A42),SUMIFS(inputdataWeek!J:J,inputdataWeek!$D:$D,$B42,inputdataWeek!$A:$A,$A42)))</f>
        <v>0</v>
      </c>
      <c r="H42" s="181">
        <f t="shared" si="2"/>
        <v>1</v>
      </c>
      <c r="I42" s="180">
        <f>IF($A42&lt;=MonthDate,IF(RIGHT($B42,8)="Scotland",SUMIFS(inputdata!K:K,inputdata!$B:$B,$B42,inputdata!$A:$A,$A42),SUMIFS(inputdata!K:K,inputdata!$D:$D,$B42,inputdata!$A:$A,$A42)),IF(RIGHT(B42,8)="Scotland",SUMIFS(inputdataWeek!K:K,inputdataWeek!$B:$B,$B42,inputdataWeek!$A:$A,$A42),SUMIFS(inputdataWeek!K:K,inputdataWeek!$D:$D,$B42,inputdataWeek!$A:$A,$A42)))</f>
        <v>0</v>
      </c>
      <c r="J42" s="181">
        <f t="shared" si="3"/>
        <v>1</v>
      </c>
      <c r="K42" s="194" t="str">
        <f t="shared" si="4"/>
        <v>ISD A&amp;E Datamart</v>
      </c>
    </row>
    <row r="43" spans="1:11">
      <c r="A43" s="178">
        <f t="shared" si="5"/>
        <v>42330</v>
      </c>
      <c r="B43" s="179" t="s">
        <v>141</v>
      </c>
      <c r="C43" s="180">
        <f>IF($A43&lt;=MonthDate,IF(RIGHT($B43,8)="Scotland",SUMIFS(inputdata!G:G,inputdata!$B:$B,$B43,inputdata!$A:$A,$A43),SUMIFS(inputdata!G:G,inputdata!$D:$D,$B43,inputdata!$A:$A,$A43)),IF(RIGHT($B43,8)="Scotland",SUMIFS(inputdataWeek!G:G,inputdataWeek!$B:$B,$B43,inputdataWeek!$A:$A,$A43),SUMIFS(inputdataWeek!G:G,inputdataWeek!$D:$D,$B43,inputdataWeek!$A:$A,$A43)))</f>
        <v>131</v>
      </c>
      <c r="D43" s="180">
        <f>IF($A43&lt;=MonthDate,IF(RIGHT($B43,8)="Scotland",SUMIFS(inputdata!H:H,inputdata!$B:$B,$B43,inputdata!$A:$A,$A43),SUMIFS(inputdata!H:H,inputdata!$D:$D,$B43,inputdata!$A:$A,$A43)),IF(RIGHT($B43,8)="Scotland",SUMIFS(inputdataWeek!H:H,inputdataWeek!$B:$B,$B43,inputdataWeek!$A:$A,$A43),SUMIFS(inputdataWeek!H:H,inputdataWeek!$D:$D,$B43,inputdataWeek!$A:$A,$A43)))</f>
        <v>129</v>
      </c>
      <c r="E43" s="180">
        <f>IF($A43&lt;=MonthDate,IF(RIGHT($B43,8)="Scotland",SUMIFS(inputdata!I:I,inputdata!$B:$B,$B43,inputdata!$A:$A,$A43),SUMIFS(inputdata!I:I,inputdata!$D:$D,$B43,inputdata!$A:$A,$A43)),IF(RIGHT($B43,8)="Scotland",SUMIFS(inputdataWeek!I:I,inputdataWeek!$B:$B,$B43,inputdataWeek!$A:$A,$A43),SUMIFS(inputdataWeek!I:I,inputdataWeek!$D:$D,$B43,inputdataWeek!$A:$A,$A43)))</f>
        <v>2</v>
      </c>
      <c r="F43" s="181">
        <f t="shared" si="1"/>
        <v>0.98473282442748089</v>
      </c>
      <c r="G43" s="180">
        <f>IF($A43&lt;=MonthDate,IF(RIGHT($B43,8)="Scotland",SUMIFS(inputdata!J:J,inputdata!$B:$B,$B43,inputdata!$A:$A,$A43),SUMIFS(inputdata!J:J,inputdata!$D:$D,$B43,inputdata!$A:$A,$A43)),IF(RIGHT($B43,8)="Scotland",SUMIFS(inputdataWeek!J:J,inputdataWeek!$B:$B,$B43,inputdataWeek!$A:$A,$A43),SUMIFS(inputdataWeek!J:J,inputdataWeek!$D:$D,$B43,inputdataWeek!$A:$A,$A43)))</f>
        <v>0</v>
      </c>
      <c r="H43" s="181">
        <f t="shared" si="2"/>
        <v>1</v>
      </c>
      <c r="I43" s="180">
        <f>IF($A43&lt;=MonthDate,IF(RIGHT($B43,8)="Scotland",SUMIFS(inputdata!K:K,inputdata!$B:$B,$B43,inputdata!$A:$A,$A43),SUMIFS(inputdata!K:K,inputdata!$D:$D,$B43,inputdata!$A:$A,$A43)),IF(RIGHT(B43,8)="Scotland",SUMIFS(inputdataWeek!K:K,inputdataWeek!$B:$B,$B43,inputdataWeek!$A:$A,$A43),SUMIFS(inputdataWeek!K:K,inputdataWeek!$D:$D,$B43,inputdataWeek!$A:$A,$A43)))</f>
        <v>0</v>
      </c>
      <c r="J43" s="181">
        <f t="shared" si="3"/>
        <v>1</v>
      </c>
      <c r="K43" s="194" t="str">
        <f t="shared" si="4"/>
        <v>ISD A&amp;E Datamart</v>
      </c>
    </row>
    <row r="44" spans="1:11">
      <c r="A44" s="178">
        <f t="shared" si="5"/>
        <v>42330</v>
      </c>
      <c r="B44" s="179" t="s">
        <v>136</v>
      </c>
      <c r="C44" s="180">
        <f>IF($A44&lt;=MonthDate,IF(RIGHT($B44,8)="Scotland",SUMIFS(inputdata!G:G,inputdata!$B:$B,$B44,inputdata!$A:$A,$A44),SUMIFS(inputdata!G:G,inputdata!$D:$D,$B44,inputdata!$A:$A,$A44)),IF(RIGHT($B44,8)="Scotland",SUMIFS(inputdataWeek!G:G,inputdataWeek!$B:$B,$B44,inputdataWeek!$A:$A,$A44),SUMIFS(inputdataWeek!G:G,inputdataWeek!$D:$D,$B44,inputdataWeek!$A:$A,$A44)))</f>
        <v>1281</v>
      </c>
      <c r="D44" s="180">
        <f>IF($A44&lt;=MonthDate,IF(RIGHT($B44,8)="Scotland",SUMIFS(inputdata!H:H,inputdata!$B:$B,$B44,inputdata!$A:$A,$A44),SUMIFS(inputdata!H:H,inputdata!$D:$D,$B44,inputdata!$A:$A,$A44)),IF(RIGHT($B44,8)="Scotland",SUMIFS(inputdataWeek!H:H,inputdataWeek!$B:$B,$B44,inputdataWeek!$A:$A,$A44),SUMIFS(inputdataWeek!H:H,inputdataWeek!$D:$D,$B44,inputdataWeek!$A:$A,$A44)))</f>
        <v>1271</v>
      </c>
      <c r="E44" s="180">
        <f>IF($A44&lt;=MonthDate,IF(RIGHT($B44,8)="Scotland",SUMIFS(inputdata!I:I,inputdata!$B:$B,$B44,inputdata!$A:$A,$A44),SUMIFS(inputdata!I:I,inputdata!$D:$D,$B44,inputdata!$A:$A,$A44)),IF(RIGHT($B44,8)="Scotland",SUMIFS(inputdataWeek!I:I,inputdataWeek!$B:$B,$B44,inputdataWeek!$A:$A,$A44),SUMIFS(inputdataWeek!I:I,inputdataWeek!$D:$D,$B44,inputdataWeek!$A:$A,$A44)))</f>
        <v>10</v>
      </c>
      <c r="F44" s="181">
        <f t="shared" si="1"/>
        <v>0.99219359875097579</v>
      </c>
      <c r="G44" s="180">
        <f>IF($A44&lt;=MonthDate,IF(RIGHT($B44,8)="Scotland",SUMIFS(inputdata!J:J,inputdata!$B:$B,$B44,inputdata!$A:$A,$A44),SUMIFS(inputdata!J:J,inputdata!$D:$D,$B44,inputdata!$A:$A,$A44)),IF(RIGHT($B44,8)="Scotland",SUMIFS(inputdataWeek!J:J,inputdataWeek!$B:$B,$B44,inputdataWeek!$A:$A,$A44),SUMIFS(inputdataWeek!J:J,inputdataWeek!$D:$D,$B44,inputdataWeek!$A:$A,$A44)))</f>
        <v>0</v>
      </c>
      <c r="H44" s="181">
        <f t="shared" si="2"/>
        <v>1</v>
      </c>
      <c r="I44" s="180">
        <f>IF($A44&lt;=MonthDate,IF(RIGHT($B44,8)="Scotland",SUMIFS(inputdata!K:K,inputdata!$B:$B,$B44,inputdata!$A:$A,$A44),SUMIFS(inputdata!K:K,inputdata!$D:$D,$B44,inputdata!$A:$A,$A44)),IF(RIGHT(B44,8)="Scotland",SUMIFS(inputdataWeek!K:K,inputdataWeek!$B:$B,$B44,inputdataWeek!$A:$A,$A44),SUMIFS(inputdataWeek!K:K,inputdataWeek!$D:$D,$B44,inputdataWeek!$A:$A,$A44)))</f>
        <v>0</v>
      </c>
      <c r="J44" s="181">
        <f t="shared" si="3"/>
        <v>1</v>
      </c>
      <c r="K44" s="194" t="str">
        <f t="shared" si="4"/>
        <v>ISD A&amp;E Datamart</v>
      </c>
    </row>
    <row r="45" spans="1:11">
      <c r="A45" s="178">
        <f t="shared" si="5"/>
        <v>42330</v>
      </c>
      <c r="B45" s="179" t="s">
        <v>139</v>
      </c>
      <c r="C45" s="180">
        <f>IF($A45&lt;=MonthDate,IF(RIGHT($B45,8)="Scotland",SUMIFS(inputdata!G:G,inputdata!$B:$B,$B45,inputdata!$A:$A,$A45),SUMIFS(inputdata!G:G,inputdata!$D:$D,$B45,inputdata!$A:$A,$A45)),IF(RIGHT($B45,8)="Scotland",SUMIFS(inputdataWeek!G:G,inputdataWeek!$B:$B,$B45,inputdataWeek!$A:$A,$A45),SUMIFS(inputdataWeek!G:G,inputdataWeek!$D:$D,$B45,inputdataWeek!$A:$A,$A45)))</f>
        <v>119</v>
      </c>
      <c r="D45" s="180">
        <f>IF($A45&lt;=MonthDate,IF(RIGHT($B45,8)="Scotland",SUMIFS(inputdata!H:H,inputdata!$B:$B,$B45,inputdata!$A:$A,$A45),SUMIFS(inputdata!H:H,inputdata!$D:$D,$B45,inputdata!$A:$A,$A45)),IF(RIGHT($B45,8)="Scotland",SUMIFS(inputdataWeek!H:H,inputdataWeek!$B:$B,$B45,inputdataWeek!$A:$A,$A45),SUMIFS(inputdataWeek!H:H,inputdataWeek!$D:$D,$B45,inputdataWeek!$A:$A,$A45)))</f>
        <v>115</v>
      </c>
      <c r="E45" s="180">
        <f>IF($A45&lt;=MonthDate,IF(RIGHT($B45,8)="Scotland",SUMIFS(inputdata!I:I,inputdata!$B:$B,$B45,inputdata!$A:$A,$A45),SUMIFS(inputdata!I:I,inputdata!$D:$D,$B45,inputdata!$A:$A,$A45)),IF(RIGHT($B45,8)="Scotland",SUMIFS(inputdataWeek!I:I,inputdataWeek!$B:$B,$B45,inputdataWeek!$A:$A,$A45),SUMIFS(inputdataWeek!I:I,inputdataWeek!$D:$D,$B45,inputdataWeek!$A:$A,$A45)))</f>
        <v>4</v>
      </c>
      <c r="F45" s="181">
        <f t="shared" si="1"/>
        <v>0.96638655462184875</v>
      </c>
      <c r="G45" s="180">
        <f>IF($A45&lt;=MonthDate,IF(RIGHT($B45,8)="Scotland",SUMIFS(inputdata!J:J,inputdata!$B:$B,$B45,inputdata!$A:$A,$A45),SUMIFS(inputdata!J:J,inputdata!$D:$D,$B45,inputdata!$A:$A,$A45)),IF(RIGHT($B45,8)="Scotland",SUMIFS(inputdataWeek!J:J,inputdataWeek!$B:$B,$B45,inputdataWeek!$A:$A,$A45),SUMIFS(inputdataWeek!J:J,inputdataWeek!$D:$D,$B45,inputdataWeek!$A:$A,$A45)))</f>
        <v>0</v>
      </c>
      <c r="H45" s="181">
        <f t="shared" si="2"/>
        <v>1</v>
      </c>
      <c r="I45" s="180">
        <f>IF($A45&lt;=MonthDate,IF(RIGHT($B45,8)="Scotland",SUMIFS(inputdata!K:K,inputdata!$B:$B,$B45,inputdata!$A:$A,$A45),SUMIFS(inputdata!K:K,inputdata!$D:$D,$B45,inputdata!$A:$A,$A45)),IF(RIGHT(B45,8)="Scotland",SUMIFS(inputdataWeek!K:K,inputdataWeek!$B:$B,$B45,inputdataWeek!$A:$A,$A45),SUMIFS(inputdataWeek!K:K,inputdataWeek!$D:$D,$B45,inputdataWeek!$A:$A,$A45)))</f>
        <v>0</v>
      </c>
      <c r="J45" s="181">
        <f t="shared" si="3"/>
        <v>1</v>
      </c>
      <c r="K45" s="194" t="str">
        <f t="shared" si="4"/>
        <v>ISD A&amp;E Datamart</v>
      </c>
    </row>
    <row r="46" spans="1:11">
      <c r="A46" s="178">
        <f t="shared" si="5"/>
        <v>42330</v>
      </c>
      <c r="B46" s="179" t="s">
        <v>277</v>
      </c>
      <c r="C46" s="180">
        <f>IF($A46&lt;=MonthDate,IF(RIGHT($B46,8)="Scotland",SUMIFS(inputdata!G:G,inputdata!$B:$B,$B46,inputdata!$A:$A,$A46),SUMIFS(inputdata!G:G,inputdata!$D:$D,$B46,inputdata!$A:$A,$A46)),IF(RIGHT($B46,8)="Scotland",SUMIFS(inputdataWeek!G:G,inputdataWeek!$B:$B,$B46,inputdataWeek!$A:$A,$A46),SUMIFS(inputdataWeek!G:G,inputdataWeek!$D:$D,$B46,inputdataWeek!$A:$A,$A46)))</f>
        <v>23936</v>
      </c>
      <c r="D46" s="180">
        <f>IF($A46&lt;=MonthDate,IF(RIGHT($B46,8)="Scotland",SUMIFS(inputdata!H:H,inputdata!$B:$B,$B46,inputdata!$A:$A,$A46),SUMIFS(inputdata!H:H,inputdata!$D:$D,$B46,inputdata!$A:$A,$A46)),IF(RIGHT($B46,8)="Scotland",SUMIFS(inputdataWeek!H:H,inputdataWeek!$B:$B,$B46,inputdataWeek!$A:$A,$A46),SUMIFS(inputdataWeek!H:H,inputdataWeek!$D:$D,$B46,inputdataWeek!$A:$A,$A46)))</f>
        <v>22530</v>
      </c>
      <c r="E46" s="180">
        <f>IF($A46&lt;=MonthDate,IF(RIGHT($B46,8)="Scotland",SUMIFS(inputdata!I:I,inputdata!$B:$B,$B46,inputdata!$A:$A,$A46),SUMIFS(inputdata!I:I,inputdata!$D:$D,$B46,inputdata!$A:$A,$A46)),IF(RIGHT($B46,8)="Scotland",SUMIFS(inputdataWeek!I:I,inputdataWeek!$B:$B,$B46,inputdataWeek!$A:$A,$A46),SUMIFS(inputdataWeek!I:I,inputdataWeek!$D:$D,$B46,inputdataWeek!$A:$A,$A46)))</f>
        <v>1406</v>
      </c>
      <c r="F46" s="181">
        <f t="shared" si="1"/>
        <v>0.94126002673796794</v>
      </c>
      <c r="G46" s="180">
        <f>IF($A46&lt;=MonthDate,IF(RIGHT($B46,8)="Scotland",SUMIFS(inputdata!J:J,inputdata!$B:$B,$B46,inputdata!$A:$A,$A46),SUMIFS(inputdata!J:J,inputdata!$D:$D,$B46,inputdata!$A:$A,$A46)),IF(RIGHT($B46,8)="Scotland",SUMIFS(inputdataWeek!J:J,inputdataWeek!$B:$B,$B46,inputdataWeek!$A:$A,$A46),SUMIFS(inputdataWeek!J:J,inputdataWeek!$D:$D,$B46,inputdataWeek!$A:$A,$A46)))</f>
        <v>102</v>
      </c>
      <c r="H46" s="181">
        <f t="shared" si="2"/>
        <v>0.99573863636363635</v>
      </c>
      <c r="I46" s="180">
        <f>IF($A46&lt;=MonthDate,IF(RIGHT($B46,8)="Scotland",SUMIFS(inputdata!K:K,inputdata!$B:$B,$B46,inputdata!$A:$A,$A46),SUMIFS(inputdata!K:K,inputdata!$D:$D,$B46,inputdata!$A:$A,$A46)),IF(RIGHT(B46,8)="Scotland",SUMIFS(inputdataWeek!K:K,inputdataWeek!$B:$B,$B46,inputdataWeek!$A:$A,$A46),SUMIFS(inputdataWeek!K:K,inputdataWeek!$D:$D,$B46,inputdataWeek!$A:$A,$A46)))</f>
        <v>13</v>
      </c>
      <c r="J46" s="181">
        <f t="shared" si="3"/>
        <v>0.99945688502673802</v>
      </c>
      <c r="K46" s="194" t="str">
        <f t="shared" si="4"/>
        <v>ISD A&amp;E Datamart</v>
      </c>
    </row>
    <row r="47" spans="1:11">
      <c r="A47" s="178">
        <f t="shared" si="5"/>
        <v>42337</v>
      </c>
      <c r="B47" s="179" t="s">
        <v>121</v>
      </c>
      <c r="C47" s="180">
        <f>IF($A47&lt;=MonthDate,IF(RIGHT($B47,8)="Scotland",SUMIFS(inputdata!G:G,inputdata!$B:$B,$B47,inputdata!$A:$A,$A47),SUMIFS(inputdata!G:G,inputdata!$D:$D,$B47,inputdata!$A:$A,$A47)),IF(RIGHT($B47,8)="Scotland",SUMIFS(inputdataWeek!G:G,inputdataWeek!$B:$B,$B47,inputdataWeek!$A:$A,$A47),SUMIFS(inputdataWeek!G:G,inputdataWeek!$D:$D,$B47,inputdataWeek!$A:$A,$A47)))</f>
        <v>2162</v>
      </c>
      <c r="D47" s="180">
        <f>IF($A47&lt;=MonthDate,IF(RIGHT($B47,8)="Scotland",SUMIFS(inputdata!H:H,inputdata!$B:$B,$B47,inputdata!$A:$A,$A47),SUMIFS(inputdata!H:H,inputdata!$D:$D,$B47,inputdata!$A:$A,$A47)),IF(RIGHT($B47,8)="Scotland",SUMIFS(inputdataWeek!H:H,inputdataWeek!$B:$B,$B47,inputdataWeek!$A:$A,$A47),SUMIFS(inputdataWeek!H:H,inputdataWeek!$D:$D,$B47,inputdataWeek!$A:$A,$A47)))</f>
        <v>2106</v>
      </c>
      <c r="E47" s="180">
        <f>IF($A47&lt;=MonthDate,IF(RIGHT($B47,8)="Scotland",SUMIFS(inputdata!I:I,inputdata!$B:$B,$B47,inputdata!$A:$A,$A47),SUMIFS(inputdata!I:I,inputdata!$D:$D,$B47,inputdata!$A:$A,$A47)),IF(RIGHT($B47,8)="Scotland",SUMIFS(inputdataWeek!I:I,inputdataWeek!$B:$B,$B47,inputdataWeek!$A:$A,$A47),SUMIFS(inputdataWeek!I:I,inputdataWeek!$D:$D,$B47,inputdataWeek!$A:$A,$A47)))</f>
        <v>56</v>
      </c>
      <c r="F47" s="181">
        <f t="shared" si="1"/>
        <v>0.97409805735430155</v>
      </c>
      <c r="G47" s="180">
        <f>IF($A47&lt;=MonthDate,IF(RIGHT($B47,8)="Scotland",SUMIFS(inputdata!J:J,inputdata!$B:$B,$B47,inputdata!$A:$A,$A47),SUMIFS(inputdata!J:J,inputdata!$D:$D,$B47,inputdata!$A:$A,$A47)),IF(RIGHT($B47,8)="Scotland",SUMIFS(inputdataWeek!J:J,inputdataWeek!$B:$B,$B47,inputdataWeek!$A:$A,$A47),SUMIFS(inputdataWeek!J:J,inputdataWeek!$D:$D,$B47,inputdataWeek!$A:$A,$A47)))</f>
        <v>2</v>
      </c>
      <c r="H47" s="181">
        <f t="shared" si="2"/>
        <v>0.99907493061979646</v>
      </c>
      <c r="I47" s="180">
        <f>IF($A47&lt;=MonthDate,IF(RIGHT($B47,8)="Scotland",SUMIFS(inputdata!K:K,inputdata!$B:$B,$B47,inputdata!$A:$A,$A47),SUMIFS(inputdata!K:K,inputdata!$D:$D,$B47,inputdata!$A:$A,$A47)),IF(RIGHT(B47,8)="Scotland",SUMIFS(inputdataWeek!K:K,inputdataWeek!$B:$B,$B47,inputdataWeek!$A:$A,$A47),SUMIFS(inputdataWeek!K:K,inputdataWeek!$D:$D,$B47,inputdataWeek!$A:$A,$A47)))</f>
        <v>0</v>
      </c>
      <c r="J47" s="181">
        <f t="shared" si="3"/>
        <v>1</v>
      </c>
      <c r="K47" s="194" t="str">
        <f t="shared" si="4"/>
        <v>ISD A&amp;E Datamart</v>
      </c>
    </row>
    <row r="48" spans="1:11">
      <c r="A48" s="178">
        <f t="shared" si="5"/>
        <v>42337</v>
      </c>
      <c r="B48" s="179" t="s">
        <v>70</v>
      </c>
      <c r="C48" s="180">
        <f>IF($A48&lt;=MonthDate,IF(RIGHT($B48,8)="Scotland",SUMIFS(inputdata!G:G,inputdata!$B:$B,$B48,inputdata!$A:$A,$A48),SUMIFS(inputdata!G:G,inputdata!$D:$D,$B48,inputdata!$A:$A,$A48)),IF(RIGHT($B48,8)="Scotland",SUMIFS(inputdataWeek!G:G,inputdataWeek!$B:$B,$B48,inputdataWeek!$A:$A,$A48),SUMIFS(inputdataWeek!G:G,inputdataWeek!$D:$D,$B48,inputdataWeek!$A:$A,$A48)))</f>
        <v>491</v>
      </c>
      <c r="D48" s="180">
        <f>IF($A48&lt;=MonthDate,IF(RIGHT($B48,8)="Scotland",SUMIFS(inputdata!H:H,inputdata!$B:$B,$B48,inputdata!$A:$A,$A48),SUMIFS(inputdata!H:H,inputdata!$D:$D,$B48,inputdata!$A:$A,$A48)),IF(RIGHT($B48,8)="Scotland",SUMIFS(inputdataWeek!H:H,inputdataWeek!$B:$B,$B48,inputdataWeek!$A:$A,$A48),SUMIFS(inputdataWeek!H:H,inputdataWeek!$D:$D,$B48,inputdataWeek!$A:$A,$A48)))</f>
        <v>480</v>
      </c>
      <c r="E48" s="180">
        <f>IF($A48&lt;=MonthDate,IF(RIGHT($B48,8)="Scotland",SUMIFS(inputdata!I:I,inputdata!$B:$B,$B48,inputdata!$A:$A,$A48),SUMIFS(inputdata!I:I,inputdata!$D:$D,$B48,inputdata!$A:$A,$A48)),IF(RIGHT($B48,8)="Scotland",SUMIFS(inputdataWeek!I:I,inputdataWeek!$B:$B,$B48,inputdataWeek!$A:$A,$A48),SUMIFS(inputdataWeek!I:I,inputdataWeek!$D:$D,$B48,inputdataWeek!$A:$A,$A48)))</f>
        <v>11</v>
      </c>
      <c r="F48" s="181">
        <f t="shared" si="1"/>
        <v>0.9775967413441955</v>
      </c>
      <c r="G48" s="180">
        <f>IF($A48&lt;=MonthDate,IF(RIGHT($B48,8)="Scotland",SUMIFS(inputdata!J:J,inputdata!$B:$B,$B48,inputdata!$A:$A,$A48),SUMIFS(inputdata!J:J,inputdata!$D:$D,$B48,inputdata!$A:$A,$A48)),IF(RIGHT($B48,8)="Scotland",SUMIFS(inputdataWeek!J:J,inputdataWeek!$B:$B,$B48,inputdataWeek!$A:$A,$A48),SUMIFS(inputdataWeek!J:J,inputdataWeek!$D:$D,$B48,inputdataWeek!$A:$A,$A48)))</f>
        <v>0</v>
      </c>
      <c r="H48" s="181">
        <f t="shared" si="2"/>
        <v>1</v>
      </c>
      <c r="I48" s="180">
        <f>IF($A48&lt;=MonthDate,IF(RIGHT($B48,8)="Scotland",SUMIFS(inputdata!K:K,inputdata!$B:$B,$B48,inputdata!$A:$A,$A48),SUMIFS(inputdata!K:K,inputdata!$D:$D,$B48,inputdata!$A:$A,$A48)),IF(RIGHT(B48,8)="Scotland",SUMIFS(inputdataWeek!K:K,inputdataWeek!$B:$B,$B48,inputdataWeek!$A:$A,$A48),SUMIFS(inputdataWeek!K:K,inputdataWeek!$D:$D,$B48,inputdataWeek!$A:$A,$A48)))</f>
        <v>0</v>
      </c>
      <c r="J48" s="181">
        <f t="shared" si="3"/>
        <v>1</v>
      </c>
      <c r="K48" s="194" t="str">
        <f t="shared" ref="K48:K111" si="6">IF($A48&lt;=MonthDate,"ISD A&amp;E Datamart","Weekly aggregate data")</f>
        <v>ISD A&amp;E Datamart</v>
      </c>
    </row>
    <row r="49" spans="1:11">
      <c r="A49" s="178">
        <f t="shared" si="5"/>
        <v>42337</v>
      </c>
      <c r="B49" s="179" t="s">
        <v>140</v>
      </c>
      <c r="C49" s="180">
        <f>IF($A49&lt;=MonthDate,IF(RIGHT($B49,8)="Scotland",SUMIFS(inputdata!G:G,inputdata!$B:$B,$B49,inputdata!$A:$A,$A49),SUMIFS(inputdata!G:G,inputdata!$D:$D,$B49,inputdata!$A:$A,$A49)),IF(RIGHT($B49,8)="Scotland",SUMIFS(inputdataWeek!G:G,inputdataWeek!$B:$B,$B49,inputdataWeek!$A:$A,$A49),SUMIFS(inputdataWeek!G:G,inputdataWeek!$D:$D,$B49,inputdataWeek!$A:$A,$A49)))</f>
        <v>795</v>
      </c>
      <c r="D49" s="180">
        <f>IF($A49&lt;=MonthDate,IF(RIGHT($B49,8)="Scotland",SUMIFS(inputdata!H:H,inputdata!$B:$B,$B49,inputdata!$A:$A,$A49),SUMIFS(inputdata!H:H,inputdata!$D:$D,$B49,inputdata!$A:$A,$A49)),IF(RIGHT($B49,8)="Scotland",SUMIFS(inputdataWeek!H:H,inputdataWeek!$B:$B,$B49,inputdataWeek!$A:$A,$A49),SUMIFS(inputdataWeek!H:H,inputdataWeek!$D:$D,$B49,inputdataWeek!$A:$A,$A49)))</f>
        <v>758</v>
      </c>
      <c r="E49" s="180">
        <f>IF($A49&lt;=MonthDate,IF(RIGHT($B49,8)="Scotland",SUMIFS(inputdata!I:I,inputdata!$B:$B,$B49,inputdata!$A:$A,$A49),SUMIFS(inputdata!I:I,inputdata!$D:$D,$B49,inputdata!$A:$A,$A49)),IF(RIGHT($B49,8)="Scotland",SUMIFS(inputdataWeek!I:I,inputdataWeek!$B:$B,$B49,inputdataWeek!$A:$A,$A49),SUMIFS(inputdataWeek!I:I,inputdataWeek!$D:$D,$B49,inputdataWeek!$A:$A,$A49)))</f>
        <v>37</v>
      </c>
      <c r="F49" s="181">
        <f t="shared" si="1"/>
        <v>0.95345911949685536</v>
      </c>
      <c r="G49" s="180">
        <f>IF($A49&lt;=MonthDate,IF(RIGHT($B49,8)="Scotland",SUMIFS(inputdata!J:J,inputdata!$B:$B,$B49,inputdata!$A:$A,$A49),SUMIFS(inputdata!J:J,inputdata!$D:$D,$B49,inputdata!$A:$A,$A49)),IF(RIGHT($B49,8)="Scotland",SUMIFS(inputdataWeek!J:J,inputdataWeek!$B:$B,$B49,inputdataWeek!$A:$A,$A49),SUMIFS(inputdataWeek!J:J,inputdataWeek!$D:$D,$B49,inputdataWeek!$A:$A,$A49)))</f>
        <v>0</v>
      </c>
      <c r="H49" s="181">
        <f t="shared" si="2"/>
        <v>1</v>
      </c>
      <c r="I49" s="180">
        <f>IF($A49&lt;=MonthDate,IF(RIGHT($B49,8)="Scotland",SUMIFS(inputdata!K:K,inputdata!$B:$B,$B49,inputdata!$A:$A,$A49),SUMIFS(inputdata!K:K,inputdata!$D:$D,$B49,inputdata!$A:$A,$A49)),IF(RIGHT(B49,8)="Scotland",SUMIFS(inputdataWeek!K:K,inputdataWeek!$B:$B,$B49,inputdataWeek!$A:$A,$A49),SUMIFS(inputdataWeek!K:K,inputdataWeek!$D:$D,$B49,inputdataWeek!$A:$A,$A49)))</f>
        <v>0</v>
      </c>
      <c r="J49" s="181">
        <f t="shared" si="3"/>
        <v>1</v>
      </c>
      <c r="K49" s="194" t="str">
        <f t="shared" si="6"/>
        <v>ISD A&amp;E Datamart</v>
      </c>
    </row>
    <row r="50" spans="1:11">
      <c r="A50" s="178">
        <f t="shared" si="5"/>
        <v>42337</v>
      </c>
      <c r="B50" s="179" t="s">
        <v>71</v>
      </c>
      <c r="C50" s="180">
        <f>IF($A50&lt;=MonthDate,IF(RIGHT($B50,8)="Scotland",SUMIFS(inputdata!G:G,inputdata!$B:$B,$B50,inputdata!$A:$A,$A50),SUMIFS(inputdata!G:G,inputdata!$D:$D,$B50,inputdata!$A:$A,$A50)),IF(RIGHT($B50,8)="Scotland",SUMIFS(inputdataWeek!G:G,inputdataWeek!$B:$B,$B50,inputdataWeek!$A:$A,$A50),SUMIFS(inputdataWeek!G:G,inputdataWeek!$D:$D,$B50,inputdataWeek!$A:$A,$A50)))</f>
        <v>1170</v>
      </c>
      <c r="D50" s="180">
        <f>IF($A50&lt;=MonthDate,IF(RIGHT($B50,8)="Scotland",SUMIFS(inputdata!H:H,inputdata!$B:$B,$B50,inputdata!$A:$A,$A50),SUMIFS(inputdata!H:H,inputdata!$D:$D,$B50,inputdata!$A:$A,$A50)),IF(RIGHT($B50,8)="Scotland",SUMIFS(inputdataWeek!H:H,inputdataWeek!$B:$B,$B50,inputdataWeek!$A:$A,$A50),SUMIFS(inputdataWeek!H:H,inputdataWeek!$D:$D,$B50,inputdataWeek!$A:$A,$A50)))</f>
        <v>1091</v>
      </c>
      <c r="E50" s="180">
        <f>IF($A50&lt;=MonthDate,IF(RIGHT($B50,8)="Scotland",SUMIFS(inputdata!I:I,inputdata!$B:$B,$B50,inputdata!$A:$A,$A50),SUMIFS(inputdata!I:I,inputdata!$D:$D,$B50,inputdata!$A:$A,$A50)),IF(RIGHT($B50,8)="Scotland",SUMIFS(inputdataWeek!I:I,inputdataWeek!$B:$B,$B50,inputdataWeek!$A:$A,$A50),SUMIFS(inputdataWeek!I:I,inputdataWeek!$D:$D,$B50,inputdataWeek!$A:$A,$A50)))</f>
        <v>79</v>
      </c>
      <c r="F50" s="181">
        <f t="shared" si="1"/>
        <v>0.9324786324786325</v>
      </c>
      <c r="G50" s="180">
        <f>IF($A50&lt;=MonthDate,IF(RIGHT($B50,8)="Scotland",SUMIFS(inputdata!J:J,inputdata!$B:$B,$B50,inputdata!$A:$A,$A50),SUMIFS(inputdata!J:J,inputdata!$D:$D,$B50,inputdata!$A:$A,$A50)),IF(RIGHT($B50,8)="Scotland",SUMIFS(inputdataWeek!J:J,inputdataWeek!$B:$B,$B50,inputdataWeek!$A:$A,$A50),SUMIFS(inputdataWeek!J:J,inputdataWeek!$D:$D,$B50,inputdataWeek!$A:$A,$A50)))</f>
        <v>13</v>
      </c>
      <c r="H50" s="181">
        <f t="shared" si="2"/>
        <v>0.98888888888888893</v>
      </c>
      <c r="I50" s="180">
        <f>IF($A50&lt;=MonthDate,IF(RIGHT($B50,8)="Scotland",SUMIFS(inputdata!K:K,inputdata!$B:$B,$B50,inputdata!$A:$A,$A50),SUMIFS(inputdata!K:K,inputdata!$D:$D,$B50,inputdata!$A:$A,$A50)),IF(RIGHT(B50,8)="Scotland",SUMIFS(inputdataWeek!K:K,inputdataWeek!$B:$B,$B50,inputdataWeek!$A:$A,$A50),SUMIFS(inputdataWeek!K:K,inputdataWeek!$D:$D,$B50,inputdataWeek!$A:$A,$A50)))</f>
        <v>2</v>
      </c>
      <c r="J50" s="181">
        <f t="shared" si="3"/>
        <v>0.9982905982905983</v>
      </c>
      <c r="K50" s="194" t="str">
        <f t="shared" si="6"/>
        <v>ISD A&amp;E Datamart</v>
      </c>
    </row>
    <row r="51" spans="1:11">
      <c r="A51" s="178">
        <f t="shared" si="5"/>
        <v>42337</v>
      </c>
      <c r="B51" s="179" t="s">
        <v>69</v>
      </c>
      <c r="C51" s="180">
        <f>IF($A51&lt;=MonthDate,IF(RIGHT($B51,8)="Scotland",SUMIFS(inputdata!G:G,inputdata!$B:$B,$B51,inputdata!$A:$A,$A51),SUMIFS(inputdata!G:G,inputdata!$D:$D,$B51,inputdata!$A:$A,$A51)),IF(RIGHT($B51,8)="Scotland",SUMIFS(inputdataWeek!G:G,inputdataWeek!$B:$B,$B51,inputdataWeek!$A:$A,$A51),SUMIFS(inputdataWeek!G:G,inputdataWeek!$D:$D,$B51,inputdataWeek!$A:$A,$A51)))</f>
        <v>1172</v>
      </c>
      <c r="D51" s="180">
        <f>IF($A51&lt;=MonthDate,IF(RIGHT($B51,8)="Scotland",SUMIFS(inputdata!H:H,inputdata!$B:$B,$B51,inputdata!$A:$A,$A51),SUMIFS(inputdata!H:H,inputdata!$D:$D,$B51,inputdata!$A:$A,$A51)),IF(RIGHT($B51,8)="Scotland",SUMIFS(inputdataWeek!H:H,inputdataWeek!$B:$B,$B51,inputdataWeek!$A:$A,$A51),SUMIFS(inputdataWeek!H:H,inputdataWeek!$D:$D,$B51,inputdataWeek!$A:$A,$A51)))</f>
        <v>1097</v>
      </c>
      <c r="E51" s="180">
        <f>IF($A51&lt;=MonthDate,IF(RIGHT($B51,8)="Scotland",SUMIFS(inputdata!I:I,inputdata!$B:$B,$B51,inputdata!$A:$A,$A51),SUMIFS(inputdata!I:I,inputdata!$D:$D,$B51,inputdata!$A:$A,$A51)),IF(RIGHT($B51,8)="Scotland",SUMIFS(inputdataWeek!I:I,inputdataWeek!$B:$B,$B51,inputdataWeek!$A:$A,$A51),SUMIFS(inputdataWeek!I:I,inputdataWeek!$D:$D,$B51,inputdataWeek!$A:$A,$A51)))</f>
        <v>75</v>
      </c>
      <c r="F51" s="181">
        <f t="shared" si="1"/>
        <v>0.93600682593856654</v>
      </c>
      <c r="G51" s="180">
        <f>IF($A51&lt;=MonthDate,IF(RIGHT($B51,8)="Scotland",SUMIFS(inputdata!J:J,inputdata!$B:$B,$B51,inputdata!$A:$A,$A51),SUMIFS(inputdata!J:J,inputdata!$D:$D,$B51,inputdata!$A:$A,$A51)),IF(RIGHT($B51,8)="Scotland",SUMIFS(inputdataWeek!J:J,inputdataWeek!$B:$B,$B51,inputdataWeek!$A:$A,$A51),SUMIFS(inputdataWeek!J:J,inputdataWeek!$D:$D,$B51,inputdataWeek!$A:$A,$A51)))</f>
        <v>1</v>
      </c>
      <c r="H51" s="181">
        <f t="shared" si="2"/>
        <v>0.99914675767918093</v>
      </c>
      <c r="I51" s="180">
        <f>IF($A51&lt;=MonthDate,IF(RIGHT($B51,8)="Scotland",SUMIFS(inputdata!K:K,inputdata!$B:$B,$B51,inputdata!$A:$A,$A51),SUMIFS(inputdata!K:K,inputdata!$D:$D,$B51,inputdata!$A:$A,$A51)),IF(RIGHT(B51,8)="Scotland",SUMIFS(inputdataWeek!K:K,inputdataWeek!$B:$B,$B51,inputdataWeek!$A:$A,$A51),SUMIFS(inputdataWeek!K:K,inputdataWeek!$D:$D,$B51,inputdataWeek!$A:$A,$A51)))</f>
        <v>0</v>
      </c>
      <c r="J51" s="181">
        <f t="shared" si="3"/>
        <v>1</v>
      </c>
      <c r="K51" s="194" t="str">
        <f t="shared" si="6"/>
        <v>ISD A&amp;E Datamart</v>
      </c>
    </row>
    <row r="52" spans="1:11">
      <c r="A52" s="178">
        <f t="shared" si="5"/>
        <v>42337</v>
      </c>
      <c r="B52" s="179" t="s">
        <v>122</v>
      </c>
      <c r="C52" s="180">
        <f>IF($A52&lt;=MonthDate,IF(RIGHT($B52,8)="Scotland",SUMIFS(inputdata!G:G,inputdata!$B:$B,$B52,inputdata!$A:$A,$A52),SUMIFS(inputdata!G:G,inputdata!$D:$D,$B52,inputdata!$A:$A,$A52)),IF(RIGHT($B52,8)="Scotland",SUMIFS(inputdataWeek!G:G,inputdataWeek!$B:$B,$B52,inputdataWeek!$A:$A,$A52),SUMIFS(inputdataWeek!G:G,inputdataWeek!$D:$D,$B52,inputdataWeek!$A:$A,$A52)))</f>
        <v>1821</v>
      </c>
      <c r="D52" s="180">
        <f>IF($A52&lt;=MonthDate,IF(RIGHT($B52,8)="Scotland",SUMIFS(inputdata!H:H,inputdata!$B:$B,$B52,inputdata!$A:$A,$A52),SUMIFS(inputdata!H:H,inputdata!$D:$D,$B52,inputdata!$A:$A,$A52)),IF(RIGHT($B52,8)="Scotland",SUMIFS(inputdataWeek!H:H,inputdataWeek!$B:$B,$B52,inputdataWeek!$A:$A,$A52),SUMIFS(inputdataWeek!H:H,inputdataWeek!$D:$D,$B52,inputdataWeek!$A:$A,$A52)))</f>
        <v>1745</v>
      </c>
      <c r="E52" s="180">
        <f>IF($A52&lt;=MonthDate,IF(RIGHT($B52,8)="Scotland",SUMIFS(inputdata!I:I,inputdata!$B:$B,$B52,inputdata!$A:$A,$A52),SUMIFS(inputdata!I:I,inputdata!$D:$D,$B52,inputdata!$A:$A,$A52)),IF(RIGHT($B52,8)="Scotland",SUMIFS(inputdataWeek!I:I,inputdataWeek!$B:$B,$B52,inputdataWeek!$A:$A,$A52),SUMIFS(inputdataWeek!I:I,inputdataWeek!$D:$D,$B52,inputdataWeek!$A:$A,$A52)))</f>
        <v>76</v>
      </c>
      <c r="F52" s="181">
        <f t="shared" si="1"/>
        <v>0.95826468973091705</v>
      </c>
      <c r="G52" s="180">
        <f>IF($A52&lt;=MonthDate,IF(RIGHT($B52,8)="Scotland",SUMIFS(inputdata!J:J,inputdata!$B:$B,$B52,inputdata!$A:$A,$A52),SUMIFS(inputdata!J:J,inputdata!$D:$D,$B52,inputdata!$A:$A,$A52)),IF(RIGHT($B52,8)="Scotland",SUMIFS(inputdataWeek!J:J,inputdataWeek!$B:$B,$B52,inputdataWeek!$A:$A,$A52),SUMIFS(inputdataWeek!J:J,inputdataWeek!$D:$D,$B52,inputdataWeek!$A:$A,$A52)))</f>
        <v>1</v>
      </c>
      <c r="H52" s="181">
        <f t="shared" si="2"/>
        <v>0.99945085118067001</v>
      </c>
      <c r="I52" s="180">
        <f>IF($A52&lt;=MonthDate,IF(RIGHT($B52,8)="Scotland",SUMIFS(inputdata!K:K,inputdata!$B:$B,$B52,inputdata!$A:$A,$A52),SUMIFS(inputdata!K:K,inputdata!$D:$D,$B52,inputdata!$A:$A,$A52)),IF(RIGHT(B52,8)="Scotland",SUMIFS(inputdataWeek!K:K,inputdataWeek!$B:$B,$B52,inputdataWeek!$A:$A,$A52),SUMIFS(inputdataWeek!K:K,inputdataWeek!$D:$D,$B52,inputdataWeek!$A:$A,$A52)))</f>
        <v>0</v>
      </c>
      <c r="J52" s="181">
        <f t="shared" si="3"/>
        <v>1</v>
      </c>
      <c r="K52" s="194" t="str">
        <f t="shared" si="6"/>
        <v>ISD A&amp;E Datamart</v>
      </c>
    </row>
    <row r="53" spans="1:11">
      <c r="A53" s="178">
        <f t="shared" si="5"/>
        <v>42337</v>
      </c>
      <c r="B53" s="179" t="s">
        <v>72</v>
      </c>
      <c r="C53" s="180">
        <f>IF($A53&lt;=MonthDate,IF(RIGHT($B53,8)="Scotland",SUMIFS(inputdata!G:G,inputdata!$B:$B,$B53,inputdata!$A:$A,$A53),SUMIFS(inputdata!G:G,inputdata!$D:$D,$B53,inputdata!$A:$A,$A53)),IF(RIGHT($B53,8)="Scotland",SUMIFS(inputdataWeek!G:G,inputdataWeek!$B:$B,$B53,inputdataWeek!$A:$A,$A53),SUMIFS(inputdataWeek!G:G,inputdataWeek!$D:$D,$B53,inputdataWeek!$A:$A,$A53)))</f>
        <v>6238</v>
      </c>
      <c r="D53" s="180">
        <f>IF($A53&lt;=MonthDate,IF(RIGHT($B53,8)="Scotland",SUMIFS(inputdata!H:H,inputdata!$B:$B,$B53,inputdata!$A:$A,$A53),SUMIFS(inputdata!H:H,inputdata!$D:$D,$B53,inputdata!$A:$A,$A53)),IF(RIGHT($B53,8)="Scotland",SUMIFS(inputdataWeek!H:H,inputdataWeek!$B:$B,$B53,inputdataWeek!$A:$A,$A53),SUMIFS(inputdataWeek!H:H,inputdataWeek!$D:$D,$B53,inputdataWeek!$A:$A,$A53)))</f>
        <v>5846</v>
      </c>
      <c r="E53" s="180">
        <f>IF($A53&lt;=MonthDate,IF(RIGHT($B53,8)="Scotland",SUMIFS(inputdata!I:I,inputdata!$B:$B,$B53,inputdata!$A:$A,$A53),SUMIFS(inputdata!I:I,inputdata!$D:$D,$B53,inputdata!$A:$A,$A53)),IF(RIGHT($B53,8)="Scotland",SUMIFS(inputdataWeek!I:I,inputdataWeek!$B:$B,$B53,inputdataWeek!$A:$A,$A53),SUMIFS(inputdataWeek!I:I,inputdataWeek!$D:$D,$B53,inputdataWeek!$A:$A,$A53)))</f>
        <v>392</v>
      </c>
      <c r="F53" s="181">
        <f t="shared" si="1"/>
        <v>0.93715934594421291</v>
      </c>
      <c r="G53" s="180">
        <f>IF($A53&lt;=MonthDate,IF(RIGHT($B53,8)="Scotland",SUMIFS(inputdata!J:J,inputdata!$B:$B,$B53,inputdata!$A:$A,$A53),SUMIFS(inputdata!J:J,inputdata!$D:$D,$B53,inputdata!$A:$A,$A53)),IF(RIGHT($B53,8)="Scotland",SUMIFS(inputdataWeek!J:J,inputdataWeek!$B:$B,$B53,inputdataWeek!$A:$A,$A53),SUMIFS(inputdataWeek!J:J,inputdataWeek!$D:$D,$B53,inputdataWeek!$A:$A,$A53)))</f>
        <v>8</v>
      </c>
      <c r="H53" s="181">
        <f t="shared" si="2"/>
        <v>0.99871753767233085</v>
      </c>
      <c r="I53" s="180">
        <f>IF($A53&lt;=MonthDate,IF(RIGHT($B53,8)="Scotland",SUMIFS(inputdata!K:K,inputdata!$B:$B,$B53,inputdata!$A:$A,$A53),SUMIFS(inputdata!K:K,inputdata!$D:$D,$B53,inputdata!$A:$A,$A53)),IF(RIGHT(B53,8)="Scotland",SUMIFS(inputdataWeek!K:K,inputdataWeek!$B:$B,$B53,inputdataWeek!$A:$A,$A53),SUMIFS(inputdataWeek!K:K,inputdataWeek!$D:$D,$B53,inputdataWeek!$A:$A,$A53)))</f>
        <v>0</v>
      </c>
      <c r="J53" s="181">
        <f t="shared" si="3"/>
        <v>1</v>
      </c>
      <c r="K53" s="194" t="str">
        <f t="shared" si="6"/>
        <v>ISD A&amp;E Datamart</v>
      </c>
    </row>
    <row r="54" spans="1:11">
      <c r="A54" s="178">
        <f t="shared" si="5"/>
        <v>42337</v>
      </c>
      <c r="B54" s="179" t="s">
        <v>129</v>
      </c>
      <c r="C54" s="180">
        <f>IF($A54&lt;=MonthDate,IF(RIGHT($B54,8)="Scotland",SUMIFS(inputdata!G:G,inputdata!$B:$B,$B54,inputdata!$A:$A,$A54),SUMIFS(inputdata!G:G,inputdata!$D:$D,$B54,inputdata!$A:$A,$A54)),IF(RIGHT($B54,8)="Scotland",SUMIFS(inputdataWeek!G:G,inputdataWeek!$B:$B,$B54,inputdataWeek!$A:$A,$A54),SUMIFS(inputdataWeek!G:G,inputdataWeek!$D:$D,$B54,inputdataWeek!$A:$A,$A54)))</f>
        <v>898</v>
      </c>
      <c r="D54" s="180">
        <f>IF($A54&lt;=MonthDate,IF(RIGHT($B54,8)="Scotland",SUMIFS(inputdata!H:H,inputdata!$B:$B,$B54,inputdata!$A:$A,$A54),SUMIFS(inputdata!H:H,inputdata!$D:$D,$B54,inputdata!$A:$A,$A54)),IF(RIGHT($B54,8)="Scotland",SUMIFS(inputdataWeek!H:H,inputdataWeek!$B:$B,$B54,inputdataWeek!$A:$A,$A54),SUMIFS(inputdataWeek!H:H,inputdataWeek!$D:$D,$B54,inputdataWeek!$A:$A,$A54)))</f>
        <v>848</v>
      </c>
      <c r="E54" s="180">
        <f>IF($A54&lt;=MonthDate,IF(RIGHT($B54,8)="Scotland",SUMIFS(inputdata!I:I,inputdata!$B:$B,$B54,inputdata!$A:$A,$A54),SUMIFS(inputdata!I:I,inputdata!$D:$D,$B54,inputdata!$A:$A,$A54)),IF(RIGHT($B54,8)="Scotland",SUMIFS(inputdataWeek!I:I,inputdataWeek!$B:$B,$B54,inputdataWeek!$A:$A,$A54),SUMIFS(inputdataWeek!I:I,inputdataWeek!$D:$D,$B54,inputdataWeek!$A:$A,$A54)))</f>
        <v>50</v>
      </c>
      <c r="F54" s="181">
        <f t="shared" si="1"/>
        <v>0.9443207126948775</v>
      </c>
      <c r="G54" s="180">
        <f>IF($A54&lt;=MonthDate,IF(RIGHT($B54,8)="Scotland",SUMIFS(inputdata!J:J,inputdata!$B:$B,$B54,inputdata!$A:$A,$A54),SUMIFS(inputdata!J:J,inputdata!$D:$D,$B54,inputdata!$A:$A,$A54)),IF(RIGHT($B54,8)="Scotland",SUMIFS(inputdataWeek!J:J,inputdataWeek!$B:$B,$B54,inputdataWeek!$A:$A,$A54),SUMIFS(inputdataWeek!J:J,inputdataWeek!$D:$D,$B54,inputdataWeek!$A:$A,$A54)))</f>
        <v>0</v>
      </c>
      <c r="H54" s="181">
        <f t="shared" si="2"/>
        <v>1</v>
      </c>
      <c r="I54" s="180">
        <f>IF($A54&lt;=MonthDate,IF(RIGHT($B54,8)="Scotland",SUMIFS(inputdata!K:K,inputdata!$B:$B,$B54,inputdata!$A:$A,$A54),SUMIFS(inputdata!K:K,inputdata!$D:$D,$B54,inputdata!$A:$A,$A54)),IF(RIGHT(B54,8)="Scotland",SUMIFS(inputdataWeek!K:K,inputdataWeek!$B:$B,$B54,inputdataWeek!$A:$A,$A54),SUMIFS(inputdataWeek!K:K,inputdataWeek!$D:$D,$B54,inputdataWeek!$A:$A,$A54)))</f>
        <v>0</v>
      </c>
      <c r="J54" s="181">
        <f t="shared" si="3"/>
        <v>1</v>
      </c>
      <c r="K54" s="194" t="str">
        <f t="shared" si="6"/>
        <v>ISD A&amp;E Datamart</v>
      </c>
    </row>
    <row r="55" spans="1:11">
      <c r="A55" s="178">
        <f t="shared" si="5"/>
        <v>42337</v>
      </c>
      <c r="B55" s="179" t="s">
        <v>73</v>
      </c>
      <c r="C55" s="180">
        <f>IF($A55&lt;=MonthDate,IF(RIGHT($B55,8)="Scotland",SUMIFS(inputdata!G:G,inputdata!$B:$B,$B55,inputdata!$A:$A,$A55),SUMIFS(inputdata!G:G,inputdata!$D:$D,$B55,inputdata!$A:$A,$A55)),IF(RIGHT($B55,8)="Scotland",SUMIFS(inputdataWeek!G:G,inputdataWeek!$B:$B,$B55,inputdataWeek!$A:$A,$A55),SUMIFS(inputdataWeek!G:G,inputdataWeek!$D:$D,$B55,inputdataWeek!$A:$A,$A55)))</f>
        <v>3566</v>
      </c>
      <c r="D55" s="180">
        <f>IF($A55&lt;=MonthDate,IF(RIGHT($B55,8)="Scotland",SUMIFS(inputdata!H:H,inputdata!$B:$B,$B55,inputdata!$A:$A,$A55),SUMIFS(inputdata!H:H,inputdata!$D:$D,$B55,inputdata!$A:$A,$A55)),IF(RIGHT($B55,8)="Scotland",SUMIFS(inputdataWeek!H:H,inputdataWeek!$B:$B,$B55,inputdataWeek!$A:$A,$A55),SUMIFS(inputdataWeek!H:H,inputdataWeek!$D:$D,$B55,inputdataWeek!$A:$A,$A55)))</f>
        <v>3334</v>
      </c>
      <c r="E55" s="180">
        <f>IF($A55&lt;=MonthDate,IF(RIGHT($B55,8)="Scotland",SUMIFS(inputdata!I:I,inputdata!$B:$B,$B55,inputdata!$A:$A,$A55),SUMIFS(inputdata!I:I,inputdata!$D:$D,$B55,inputdata!$A:$A,$A55)),IF(RIGHT($B55,8)="Scotland",SUMIFS(inputdataWeek!I:I,inputdataWeek!$B:$B,$B55,inputdataWeek!$A:$A,$A55),SUMIFS(inputdataWeek!I:I,inputdataWeek!$D:$D,$B55,inputdataWeek!$A:$A,$A55)))</f>
        <v>232</v>
      </c>
      <c r="F55" s="181">
        <f t="shared" si="1"/>
        <v>0.93494111048794171</v>
      </c>
      <c r="G55" s="180">
        <f>IF($A55&lt;=MonthDate,IF(RIGHT($B55,8)="Scotland",SUMIFS(inputdata!J:J,inputdata!$B:$B,$B55,inputdata!$A:$A,$A55),SUMIFS(inputdata!J:J,inputdata!$D:$D,$B55,inputdata!$A:$A,$A55)),IF(RIGHT($B55,8)="Scotland",SUMIFS(inputdataWeek!J:J,inputdataWeek!$B:$B,$B55,inputdataWeek!$A:$A,$A55),SUMIFS(inputdataWeek!J:J,inputdataWeek!$D:$D,$B55,inputdataWeek!$A:$A,$A55)))</f>
        <v>17</v>
      </c>
      <c r="H55" s="181">
        <f t="shared" si="2"/>
        <v>0.99523275378575438</v>
      </c>
      <c r="I55" s="180">
        <f>IF($A55&lt;=MonthDate,IF(RIGHT($B55,8)="Scotland",SUMIFS(inputdata!K:K,inputdata!$B:$B,$B55,inputdata!$A:$A,$A55),SUMIFS(inputdata!K:K,inputdata!$D:$D,$B55,inputdata!$A:$A,$A55)),IF(RIGHT(B55,8)="Scotland",SUMIFS(inputdataWeek!K:K,inputdataWeek!$B:$B,$B55,inputdataWeek!$A:$A,$A55),SUMIFS(inputdataWeek!K:K,inputdataWeek!$D:$D,$B55,inputdataWeek!$A:$A,$A55)))</f>
        <v>0</v>
      </c>
      <c r="J55" s="181">
        <f t="shared" si="3"/>
        <v>1</v>
      </c>
      <c r="K55" s="194" t="str">
        <f t="shared" si="6"/>
        <v>ISD A&amp;E Datamart</v>
      </c>
    </row>
    <row r="56" spans="1:11">
      <c r="A56" s="178">
        <f t="shared" si="5"/>
        <v>42337</v>
      </c>
      <c r="B56" s="179" t="s">
        <v>123</v>
      </c>
      <c r="C56" s="180">
        <f>IF($A56&lt;=MonthDate,IF(RIGHT($B56,8)="Scotland",SUMIFS(inputdata!G:G,inputdata!$B:$B,$B56,inputdata!$A:$A,$A56),SUMIFS(inputdata!G:G,inputdata!$D:$D,$B56,inputdata!$A:$A,$A56)),IF(RIGHT($B56,8)="Scotland",SUMIFS(inputdataWeek!G:G,inputdataWeek!$B:$B,$B56,inputdataWeek!$A:$A,$A56),SUMIFS(inputdataWeek!G:G,inputdataWeek!$D:$D,$B56,inputdataWeek!$A:$A,$A56)))</f>
        <v>4190</v>
      </c>
      <c r="D56" s="180">
        <f>IF($A56&lt;=MonthDate,IF(RIGHT($B56,8)="Scotland",SUMIFS(inputdata!H:H,inputdata!$B:$B,$B56,inputdata!$A:$A,$A56),SUMIFS(inputdata!H:H,inputdata!$D:$D,$B56,inputdata!$A:$A,$A56)),IF(RIGHT($B56,8)="Scotland",SUMIFS(inputdataWeek!H:H,inputdataWeek!$B:$B,$B56,inputdataWeek!$A:$A,$A56),SUMIFS(inputdataWeek!H:H,inputdataWeek!$D:$D,$B56,inputdataWeek!$A:$A,$A56)))</f>
        <v>3950</v>
      </c>
      <c r="E56" s="180">
        <f>IF($A56&lt;=MonthDate,IF(RIGHT($B56,8)="Scotland",SUMIFS(inputdata!I:I,inputdata!$B:$B,$B56,inputdata!$A:$A,$A56),SUMIFS(inputdata!I:I,inputdata!$D:$D,$B56,inputdata!$A:$A,$A56)),IF(RIGHT($B56,8)="Scotland",SUMIFS(inputdataWeek!I:I,inputdataWeek!$B:$B,$B56,inputdataWeek!$A:$A,$A56),SUMIFS(inputdataWeek!I:I,inputdataWeek!$D:$D,$B56,inputdataWeek!$A:$A,$A56)))</f>
        <v>240</v>
      </c>
      <c r="F56" s="181">
        <f t="shared" si="1"/>
        <v>0.94272076372315039</v>
      </c>
      <c r="G56" s="180">
        <f>IF($A56&lt;=MonthDate,IF(RIGHT($B56,8)="Scotland",SUMIFS(inputdata!J:J,inputdata!$B:$B,$B56,inputdata!$A:$A,$A56),SUMIFS(inputdata!J:J,inputdata!$D:$D,$B56,inputdata!$A:$A,$A56)),IF(RIGHT($B56,8)="Scotland",SUMIFS(inputdataWeek!J:J,inputdataWeek!$B:$B,$B56,inputdataWeek!$A:$A,$A56),SUMIFS(inputdataWeek!J:J,inputdataWeek!$D:$D,$B56,inputdataWeek!$A:$A,$A56)))</f>
        <v>32</v>
      </c>
      <c r="H56" s="181">
        <f t="shared" si="2"/>
        <v>0.99236276849642002</v>
      </c>
      <c r="I56" s="180">
        <f>IF($A56&lt;=MonthDate,IF(RIGHT($B56,8)="Scotland",SUMIFS(inputdata!K:K,inputdata!$B:$B,$B56,inputdata!$A:$A,$A56),SUMIFS(inputdata!K:K,inputdata!$D:$D,$B56,inputdata!$A:$A,$A56)),IF(RIGHT(B56,8)="Scotland",SUMIFS(inputdataWeek!K:K,inputdataWeek!$B:$B,$B56,inputdataWeek!$A:$A,$A56),SUMIFS(inputdataWeek!K:K,inputdataWeek!$D:$D,$B56,inputdataWeek!$A:$A,$A56)))</f>
        <v>2</v>
      </c>
      <c r="J56" s="181">
        <f t="shared" si="3"/>
        <v>0.99952267303102627</v>
      </c>
      <c r="K56" s="194" t="str">
        <f t="shared" si="6"/>
        <v>ISD A&amp;E Datamart</v>
      </c>
    </row>
    <row r="57" spans="1:11">
      <c r="A57" s="178">
        <f t="shared" si="5"/>
        <v>42337</v>
      </c>
      <c r="B57" s="179" t="s">
        <v>117</v>
      </c>
      <c r="C57" s="180">
        <f>IF($A57&lt;=MonthDate,IF(RIGHT($B57,8)="Scotland",SUMIFS(inputdata!G:G,inputdata!$B:$B,$B57,inputdata!$A:$A,$A57),SUMIFS(inputdata!G:G,inputdata!$D:$D,$B57,inputdata!$A:$A,$A57)),IF(RIGHT($B57,8)="Scotland",SUMIFS(inputdataWeek!G:G,inputdataWeek!$B:$B,$B57,inputdataWeek!$A:$A,$A57),SUMIFS(inputdataWeek!G:G,inputdataWeek!$D:$D,$B57,inputdataWeek!$A:$A,$A57)))</f>
        <v>93</v>
      </c>
      <c r="D57" s="180">
        <f>IF($A57&lt;=MonthDate,IF(RIGHT($B57,8)="Scotland",SUMIFS(inputdata!H:H,inputdata!$B:$B,$B57,inputdata!$A:$A,$A57),SUMIFS(inputdata!H:H,inputdata!$D:$D,$B57,inputdata!$A:$A,$A57)),IF(RIGHT($B57,8)="Scotland",SUMIFS(inputdataWeek!H:H,inputdataWeek!$B:$B,$B57,inputdataWeek!$A:$A,$A57),SUMIFS(inputdataWeek!H:H,inputdataWeek!$D:$D,$B57,inputdataWeek!$A:$A,$A57)))</f>
        <v>90</v>
      </c>
      <c r="E57" s="180">
        <f>IF($A57&lt;=MonthDate,IF(RIGHT($B57,8)="Scotland",SUMIFS(inputdata!I:I,inputdata!$B:$B,$B57,inputdata!$A:$A,$A57),SUMIFS(inputdata!I:I,inputdata!$D:$D,$B57,inputdata!$A:$A,$A57)),IF(RIGHT($B57,8)="Scotland",SUMIFS(inputdataWeek!I:I,inputdataWeek!$B:$B,$B57,inputdataWeek!$A:$A,$A57),SUMIFS(inputdataWeek!I:I,inputdataWeek!$D:$D,$B57,inputdataWeek!$A:$A,$A57)))</f>
        <v>3</v>
      </c>
      <c r="F57" s="181">
        <f t="shared" si="1"/>
        <v>0.967741935483871</v>
      </c>
      <c r="G57" s="180">
        <f>IF($A57&lt;=MonthDate,IF(RIGHT($B57,8)="Scotland",SUMIFS(inputdata!J:J,inputdata!$B:$B,$B57,inputdata!$A:$A,$A57),SUMIFS(inputdata!J:J,inputdata!$D:$D,$B57,inputdata!$A:$A,$A57)),IF(RIGHT($B57,8)="Scotland",SUMIFS(inputdataWeek!J:J,inputdataWeek!$B:$B,$B57,inputdataWeek!$A:$A,$A57),SUMIFS(inputdataWeek!J:J,inputdataWeek!$D:$D,$B57,inputdataWeek!$A:$A,$A57)))</f>
        <v>0</v>
      </c>
      <c r="H57" s="181">
        <f t="shared" si="2"/>
        <v>1</v>
      </c>
      <c r="I57" s="180">
        <f>IF($A57&lt;=MonthDate,IF(RIGHT($B57,8)="Scotland",SUMIFS(inputdata!K:K,inputdata!$B:$B,$B57,inputdata!$A:$A,$A57),SUMIFS(inputdata!K:K,inputdata!$D:$D,$B57,inputdata!$A:$A,$A57)),IF(RIGHT(B57,8)="Scotland",SUMIFS(inputdataWeek!K:K,inputdataWeek!$B:$B,$B57,inputdataWeek!$A:$A,$A57),SUMIFS(inputdataWeek!K:K,inputdataWeek!$D:$D,$B57,inputdataWeek!$A:$A,$A57)))</f>
        <v>0</v>
      </c>
      <c r="J57" s="181">
        <f t="shared" si="3"/>
        <v>1</v>
      </c>
      <c r="K57" s="194" t="str">
        <f t="shared" si="6"/>
        <v>ISD A&amp;E Datamart</v>
      </c>
    </row>
    <row r="58" spans="1:11">
      <c r="A58" s="178">
        <f t="shared" si="5"/>
        <v>42337</v>
      </c>
      <c r="B58" s="179" t="s">
        <v>141</v>
      </c>
      <c r="C58" s="180">
        <f>IF($A58&lt;=MonthDate,IF(RIGHT($B58,8)="Scotland",SUMIFS(inputdata!G:G,inputdata!$B:$B,$B58,inputdata!$A:$A,$A58),SUMIFS(inputdata!G:G,inputdata!$D:$D,$B58,inputdata!$A:$A,$A58)),IF(RIGHT($B58,8)="Scotland",SUMIFS(inputdataWeek!G:G,inputdataWeek!$B:$B,$B58,inputdataWeek!$A:$A,$A58),SUMIFS(inputdataWeek!G:G,inputdataWeek!$D:$D,$B58,inputdataWeek!$A:$A,$A58)))</f>
        <v>132</v>
      </c>
      <c r="D58" s="180">
        <f>IF($A58&lt;=MonthDate,IF(RIGHT($B58,8)="Scotland",SUMIFS(inputdata!H:H,inputdata!$B:$B,$B58,inputdata!$A:$A,$A58),SUMIFS(inputdata!H:H,inputdata!$D:$D,$B58,inputdata!$A:$A,$A58)),IF(RIGHT($B58,8)="Scotland",SUMIFS(inputdataWeek!H:H,inputdataWeek!$B:$B,$B58,inputdataWeek!$A:$A,$A58),SUMIFS(inputdataWeek!H:H,inputdataWeek!$D:$D,$B58,inputdataWeek!$A:$A,$A58)))</f>
        <v>130</v>
      </c>
      <c r="E58" s="180">
        <f>IF($A58&lt;=MonthDate,IF(RIGHT($B58,8)="Scotland",SUMIFS(inputdata!I:I,inputdata!$B:$B,$B58,inputdata!$A:$A,$A58),SUMIFS(inputdata!I:I,inputdata!$D:$D,$B58,inputdata!$A:$A,$A58)),IF(RIGHT($B58,8)="Scotland",SUMIFS(inputdataWeek!I:I,inputdataWeek!$B:$B,$B58,inputdataWeek!$A:$A,$A58),SUMIFS(inputdataWeek!I:I,inputdataWeek!$D:$D,$B58,inputdataWeek!$A:$A,$A58)))</f>
        <v>2</v>
      </c>
      <c r="F58" s="181">
        <f t="shared" si="1"/>
        <v>0.98484848484848486</v>
      </c>
      <c r="G58" s="180">
        <f>IF($A58&lt;=MonthDate,IF(RIGHT($B58,8)="Scotland",SUMIFS(inputdata!J:J,inputdata!$B:$B,$B58,inputdata!$A:$A,$A58),SUMIFS(inputdata!J:J,inputdata!$D:$D,$B58,inputdata!$A:$A,$A58)),IF(RIGHT($B58,8)="Scotland",SUMIFS(inputdataWeek!J:J,inputdataWeek!$B:$B,$B58,inputdataWeek!$A:$A,$A58),SUMIFS(inputdataWeek!J:J,inputdataWeek!$D:$D,$B58,inputdataWeek!$A:$A,$A58)))</f>
        <v>0</v>
      </c>
      <c r="H58" s="181">
        <f t="shared" si="2"/>
        <v>1</v>
      </c>
      <c r="I58" s="180">
        <f>IF($A58&lt;=MonthDate,IF(RIGHT($B58,8)="Scotland",SUMIFS(inputdata!K:K,inputdata!$B:$B,$B58,inputdata!$A:$A,$A58),SUMIFS(inputdata!K:K,inputdata!$D:$D,$B58,inputdata!$A:$A,$A58)),IF(RIGHT(B58,8)="Scotland",SUMIFS(inputdataWeek!K:K,inputdataWeek!$B:$B,$B58,inputdataWeek!$A:$A,$A58),SUMIFS(inputdataWeek!K:K,inputdataWeek!$D:$D,$B58,inputdataWeek!$A:$A,$A58)))</f>
        <v>0</v>
      </c>
      <c r="J58" s="181">
        <f t="shared" si="3"/>
        <v>1</v>
      </c>
      <c r="K58" s="194" t="str">
        <f t="shared" si="6"/>
        <v>ISD A&amp;E Datamart</v>
      </c>
    </row>
    <row r="59" spans="1:11">
      <c r="A59" s="178">
        <f t="shared" si="5"/>
        <v>42337</v>
      </c>
      <c r="B59" s="179" t="s">
        <v>136</v>
      </c>
      <c r="C59" s="180">
        <f>IF($A59&lt;=MonthDate,IF(RIGHT($B59,8)="Scotland",SUMIFS(inputdata!G:G,inputdata!$B:$B,$B59,inputdata!$A:$A,$A59),SUMIFS(inputdata!G:G,inputdata!$D:$D,$B59,inputdata!$A:$A,$A59)),IF(RIGHT($B59,8)="Scotland",SUMIFS(inputdataWeek!G:G,inputdataWeek!$B:$B,$B59,inputdataWeek!$A:$A,$A59),SUMIFS(inputdataWeek!G:G,inputdataWeek!$D:$D,$B59,inputdataWeek!$A:$A,$A59)))</f>
        <v>1313</v>
      </c>
      <c r="D59" s="180">
        <f>IF($A59&lt;=MonthDate,IF(RIGHT($B59,8)="Scotland",SUMIFS(inputdata!H:H,inputdata!$B:$B,$B59,inputdata!$A:$A,$A59),SUMIFS(inputdata!H:H,inputdata!$D:$D,$B59,inputdata!$A:$A,$A59)),IF(RIGHT($B59,8)="Scotland",SUMIFS(inputdataWeek!H:H,inputdataWeek!$B:$B,$B59,inputdataWeek!$A:$A,$A59),SUMIFS(inputdataWeek!H:H,inputdataWeek!$D:$D,$B59,inputdataWeek!$A:$A,$A59)))</f>
        <v>1280</v>
      </c>
      <c r="E59" s="180">
        <f>IF($A59&lt;=MonthDate,IF(RIGHT($B59,8)="Scotland",SUMIFS(inputdata!I:I,inputdata!$B:$B,$B59,inputdata!$A:$A,$A59),SUMIFS(inputdata!I:I,inputdata!$D:$D,$B59,inputdata!$A:$A,$A59)),IF(RIGHT($B59,8)="Scotland",SUMIFS(inputdataWeek!I:I,inputdataWeek!$B:$B,$B59,inputdataWeek!$A:$A,$A59),SUMIFS(inputdataWeek!I:I,inputdataWeek!$D:$D,$B59,inputdataWeek!$A:$A,$A59)))</f>
        <v>33</v>
      </c>
      <c r="F59" s="181">
        <f t="shared" si="1"/>
        <v>0.97486671744097486</v>
      </c>
      <c r="G59" s="180">
        <f>IF($A59&lt;=MonthDate,IF(RIGHT($B59,8)="Scotland",SUMIFS(inputdata!J:J,inputdata!$B:$B,$B59,inputdata!$A:$A,$A59),SUMIFS(inputdata!J:J,inputdata!$D:$D,$B59,inputdata!$A:$A,$A59)),IF(RIGHT($B59,8)="Scotland",SUMIFS(inputdataWeek!J:J,inputdataWeek!$B:$B,$B59,inputdataWeek!$A:$A,$A59),SUMIFS(inputdataWeek!J:J,inputdataWeek!$D:$D,$B59,inputdataWeek!$A:$A,$A59)))</f>
        <v>0</v>
      </c>
      <c r="H59" s="181">
        <f t="shared" si="2"/>
        <v>1</v>
      </c>
      <c r="I59" s="180">
        <f>IF($A59&lt;=MonthDate,IF(RIGHT($B59,8)="Scotland",SUMIFS(inputdata!K:K,inputdata!$B:$B,$B59,inputdata!$A:$A,$A59),SUMIFS(inputdata!K:K,inputdata!$D:$D,$B59,inputdata!$A:$A,$A59)),IF(RIGHT(B59,8)="Scotland",SUMIFS(inputdataWeek!K:K,inputdataWeek!$B:$B,$B59,inputdataWeek!$A:$A,$A59),SUMIFS(inputdataWeek!K:K,inputdataWeek!$D:$D,$B59,inputdataWeek!$A:$A,$A59)))</f>
        <v>0</v>
      </c>
      <c r="J59" s="181">
        <f t="shared" si="3"/>
        <v>1</v>
      </c>
      <c r="K59" s="194" t="str">
        <f t="shared" si="6"/>
        <v>ISD A&amp;E Datamart</v>
      </c>
    </row>
    <row r="60" spans="1:11">
      <c r="A60" s="178">
        <f t="shared" si="5"/>
        <v>42337</v>
      </c>
      <c r="B60" s="179" t="s">
        <v>139</v>
      </c>
      <c r="C60" s="180">
        <f>IF($A60&lt;=MonthDate,IF(RIGHT($B60,8)="Scotland",SUMIFS(inputdata!G:G,inputdata!$B:$B,$B60,inputdata!$A:$A,$A60),SUMIFS(inputdata!G:G,inputdata!$D:$D,$B60,inputdata!$A:$A,$A60)),IF(RIGHT($B60,8)="Scotland",SUMIFS(inputdataWeek!G:G,inputdataWeek!$B:$B,$B60,inputdataWeek!$A:$A,$A60),SUMIFS(inputdataWeek!G:G,inputdataWeek!$D:$D,$B60,inputdataWeek!$A:$A,$A60)))</f>
        <v>108</v>
      </c>
      <c r="D60" s="180">
        <f>IF($A60&lt;=MonthDate,IF(RIGHT($B60,8)="Scotland",SUMIFS(inputdata!H:H,inputdata!$B:$B,$B60,inputdata!$A:$A,$A60),SUMIFS(inputdata!H:H,inputdata!$D:$D,$B60,inputdata!$A:$A,$A60)),IF(RIGHT($B60,8)="Scotland",SUMIFS(inputdataWeek!H:H,inputdataWeek!$B:$B,$B60,inputdataWeek!$A:$A,$A60),SUMIFS(inputdataWeek!H:H,inputdataWeek!$D:$D,$B60,inputdataWeek!$A:$A,$A60)))</f>
        <v>108</v>
      </c>
      <c r="E60" s="180">
        <f>IF($A60&lt;=MonthDate,IF(RIGHT($B60,8)="Scotland",SUMIFS(inputdata!I:I,inputdata!$B:$B,$B60,inputdata!$A:$A,$A60),SUMIFS(inputdata!I:I,inputdata!$D:$D,$B60,inputdata!$A:$A,$A60)),IF(RIGHT($B60,8)="Scotland",SUMIFS(inputdataWeek!I:I,inputdataWeek!$B:$B,$B60,inputdataWeek!$A:$A,$A60),SUMIFS(inputdataWeek!I:I,inputdataWeek!$D:$D,$B60,inputdataWeek!$A:$A,$A60)))</f>
        <v>0</v>
      </c>
      <c r="F60" s="181">
        <f t="shared" si="1"/>
        <v>1</v>
      </c>
      <c r="G60" s="180">
        <f>IF($A60&lt;=MonthDate,IF(RIGHT($B60,8)="Scotland",SUMIFS(inputdata!J:J,inputdata!$B:$B,$B60,inputdata!$A:$A,$A60),SUMIFS(inputdata!J:J,inputdata!$D:$D,$B60,inputdata!$A:$A,$A60)),IF(RIGHT($B60,8)="Scotland",SUMIFS(inputdataWeek!J:J,inputdataWeek!$B:$B,$B60,inputdataWeek!$A:$A,$A60),SUMIFS(inputdataWeek!J:J,inputdataWeek!$D:$D,$B60,inputdataWeek!$A:$A,$A60)))</f>
        <v>0</v>
      </c>
      <c r="H60" s="181">
        <f t="shared" si="2"/>
        <v>1</v>
      </c>
      <c r="I60" s="180">
        <f>IF($A60&lt;=MonthDate,IF(RIGHT($B60,8)="Scotland",SUMIFS(inputdata!K:K,inputdata!$B:$B,$B60,inputdata!$A:$A,$A60),SUMIFS(inputdata!K:K,inputdata!$D:$D,$B60,inputdata!$A:$A,$A60)),IF(RIGHT(B60,8)="Scotland",SUMIFS(inputdataWeek!K:K,inputdataWeek!$B:$B,$B60,inputdataWeek!$A:$A,$A60),SUMIFS(inputdataWeek!K:K,inputdataWeek!$D:$D,$B60,inputdataWeek!$A:$A,$A60)))</f>
        <v>0</v>
      </c>
      <c r="J60" s="181">
        <f t="shared" si="3"/>
        <v>1</v>
      </c>
      <c r="K60" s="194" t="str">
        <f t="shared" si="6"/>
        <v>ISD A&amp;E Datamart</v>
      </c>
    </row>
    <row r="61" spans="1:11">
      <c r="A61" s="178">
        <f t="shared" si="5"/>
        <v>42337</v>
      </c>
      <c r="B61" s="179" t="s">
        <v>277</v>
      </c>
      <c r="C61" s="180">
        <f>IF($A61&lt;=MonthDate,IF(RIGHT($B61,8)="Scotland",SUMIFS(inputdata!G:G,inputdata!$B:$B,$B61,inputdata!$A:$A,$A61),SUMIFS(inputdata!G:G,inputdata!$D:$D,$B61,inputdata!$A:$A,$A61)),IF(RIGHT($B61,8)="Scotland",SUMIFS(inputdataWeek!G:G,inputdataWeek!$B:$B,$B61,inputdataWeek!$A:$A,$A61),SUMIFS(inputdataWeek!G:G,inputdataWeek!$D:$D,$B61,inputdataWeek!$A:$A,$A61)))</f>
        <v>24149</v>
      </c>
      <c r="D61" s="180">
        <f>IF($A61&lt;=MonthDate,IF(RIGHT($B61,8)="Scotland",SUMIFS(inputdata!H:H,inputdata!$B:$B,$B61,inputdata!$A:$A,$A61),SUMIFS(inputdata!H:H,inputdata!$D:$D,$B61,inputdata!$A:$A,$A61)),IF(RIGHT($B61,8)="Scotland",SUMIFS(inputdataWeek!H:H,inputdataWeek!$B:$B,$B61,inputdataWeek!$A:$A,$A61),SUMIFS(inputdataWeek!H:H,inputdataWeek!$D:$D,$B61,inputdataWeek!$A:$A,$A61)))</f>
        <v>22863</v>
      </c>
      <c r="E61" s="180">
        <f>IF($A61&lt;=MonthDate,IF(RIGHT($B61,8)="Scotland",SUMIFS(inputdata!I:I,inputdata!$B:$B,$B61,inputdata!$A:$A,$A61),SUMIFS(inputdata!I:I,inputdata!$D:$D,$B61,inputdata!$A:$A,$A61)),IF(RIGHT($B61,8)="Scotland",SUMIFS(inputdataWeek!I:I,inputdataWeek!$B:$B,$B61,inputdataWeek!$A:$A,$A61),SUMIFS(inputdataWeek!I:I,inputdataWeek!$D:$D,$B61,inputdataWeek!$A:$A,$A61)))</f>
        <v>1286</v>
      </c>
      <c r="F61" s="181">
        <f t="shared" si="1"/>
        <v>0.94674727731997188</v>
      </c>
      <c r="G61" s="180">
        <f>IF($A61&lt;=MonthDate,IF(RIGHT($B61,8)="Scotland",SUMIFS(inputdata!J:J,inputdata!$B:$B,$B61,inputdata!$A:$A,$A61),SUMIFS(inputdata!J:J,inputdata!$D:$D,$B61,inputdata!$A:$A,$A61)),IF(RIGHT($B61,8)="Scotland",SUMIFS(inputdataWeek!J:J,inputdataWeek!$B:$B,$B61,inputdataWeek!$A:$A,$A61),SUMIFS(inputdataWeek!J:J,inputdataWeek!$D:$D,$B61,inputdataWeek!$A:$A,$A61)))</f>
        <v>74</v>
      </c>
      <c r="H61" s="181">
        <f t="shared" si="2"/>
        <v>0.99693569091887868</v>
      </c>
      <c r="I61" s="180">
        <f>IF($A61&lt;=MonthDate,IF(RIGHT($B61,8)="Scotland",SUMIFS(inputdata!K:K,inputdata!$B:$B,$B61,inputdata!$A:$A,$A61),SUMIFS(inputdata!K:K,inputdata!$D:$D,$B61,inputdata!$A:$A,$A61)),IF(RIGHT(B61,8)="Scotland",SUMIFS(inputdataWeek!K:K,inputdataWeek!$B:$B,$B61,inputdataWeek!$A:$A,$A61),SUMIFS(inputdataWeek!K:K,inputdataWeek!$D:$D,$B61,inputdataWeek!$A:$A,$A61)))</f>
        <v>4</v>
      </c>
      <c r="J61" s="181">
        <f t="shared" si="3"/>
        <v>0.99983436167129069</v>
      </c>
      <c r="K61" s="194" t="str">
        <f t="shared" si="6"/>
        <v>ISD A&amp;E Datamart</v>
      </c>
    </row>
    <row r="62" spans="1:11">
      <c r="A62" s="178">
        <f t="shared" ref="A62:A76" si="7">A47+7</f>
        <v>42344</v>
      </c>
      <c r="B62" s="179" t="s">
        <v>121</v>
      </c>
      <c r="C62" s="180">
        <f>IF($A62&lt;=MonthDate,IF(RIGHT($B62,8)="Scotland",SUMIFS(inputdata!G:G,inputdata!$B:$B,$B62,inputdata!$A:$A,$A62),SUMIFS(inputdata!G:G,inputdata!$D:$D,$B62,inputdata!$A:$A,$A62)),IF(RIGHT($B62,8)="Scotland",SUMIFS(inputdataWeek!G:G,inputdataWeek!$B:$B,$B62,inputdataWeek!$A:$A,$A62),SUMIFS(inputdataWeek!G:G,inputdataWeek!$D:$D,$B62,inputdataWeek!$A:$A,$A62)))</f>
        <v>2092</v>
      </c>
      <c r="D62" s="180">
        <f>IF($A62&lt;=MonthDate,IF(RIGHT($B62,8)="Scotland",SUMIFS(inputdata!H:H,inputdata!$B:$B,$B62,inputdata!$A:$A,$A62),SUMIFS(inputdata!H:H,inputdata!$D:$D,$B62,inputdata!$A:$A,$A62)),IF(RIGHT($B62,8)="Scotland",SUMIFS(inputdataWeek!H:H,inputdataWeek!$B:$B,$B62,inputdataWeek!$A:$A,$A62),SUMIFS(inputdataWeek!H:H,inputdataWeek!$D:$D,$B62,inputdataWeek!$A:$A,$A62)))</f>
        <v>2072</v>
      </c>
      <c r="E62" s="180">
        <f>IF($A62&lt;=MonthDate,IF(RIGHT($B62,8)="Scotland",SUMIFS(inputdata!I:I,inputdata!$B:$B,$B62,inputdata!$A:$A,$A62),SUMIFS(inputdata!I:I,inputdata!$D:$D,$B62,inputdata!$A:$A,$A62)),IF(RIGHT($B62,8)="Scotland",SUMIFS(inputdataWeek!I:I,inputdataWeek!$B:$B,$B62,inputdataWeek!$A:$A,$A62),SUMIFS(inputdataWeek!I:I,inputdataWeek!$D:$D,$B62,inputdataWeek!$A:$A,$A62)))</f>
        <v>20</v>
      </c>
      <c r="F62" s="181">
        <f t="shared" si="1"/>
        <v>0.99043977055449328</v>
      </c>
      <c r="G62" s="180">
        <f>IF($A62&lt;=MonthDate,IF(RIGHT($B62,8)="Scotland",SUMIFS(inputdata!J:J,inputdata!$B:$B,$B62,inputdata!$A:$A,$A62),SUMIFS(inputdata!J:J,inputdata!$D:$D,$B62,inputdata!$A:$A,$A62)),IF(RIGHT($B62,8)="Scotland",SUMIFS(inputdataWeek!J:J,inputdataWeek!$B:$B,$B62,inputdataWeek!$A:$A,$A62),SUMIFS(inputdataWeek!J:J,inputdataWeek!$D:$D,$B62,inputdataWeek!$A:$A,$A62)))</f>
        <v>0</v>
      </c>
      <c r="H62" s="181">
        <f t="shared" si="2"/>
        <v>1</v>
      </c>
      <c r="I62" s="180">
        <f>IF($A62&lt;=MonthDate,IF(RIGHT($B62,8)="Scotland",SUMIFS(inputdata!K:K,inputdata!$B:$B,$B62,inputdata!$A:$A,$A62),SUMIFS(inputdata!K:K,inputdata!$D:$D,$B62,inputdata!$A:$A,$A62)),IF(RIGHT(B62,8)="Scotland",SUMIFS(inputdataWeek!K:K,inputdataWeek!$B:$B,$B62,inputdataWeek!$A:$A,$A62),SUMIFS(inputdataWeek!K:K,inputdataWeek!$D:$D,$B62,inputdataWeek!$A:$A,$A62)))</f>
        <v>0</v>
      </c>
      <c r="J62" s="181">
        <f t="shared" si="3"/>
        <v>1</v>
      </c>
      <c r="K62" s="194" t="str">
        <f t="shared" si="6"/>
        <v>ISD A&amp;E Datamart</v>
      </c>
    </row>
    <row r="63" spans="1:11">
      <c r="A63" s="178">
        <f t="shared" si="7"/>
        <v>42344</v>
      </c>
      <c r="B63" s="179" t="s">
        <v>70</v>
      </c>
      <c r="C63" s="180">
        <f>IF($A63&lt;=MonthDate,IF(RIGHT($B63,8)="Scotland",SUMIFS(inputdata!G:G,inputdata!$B:$B,$B63,inputdata!$A:$A,$A63),SUMIFS(inputdata!G:G,inputdata!$D:$D,$B63,inputdata!$A:$A,$A63)),IF(RIGHT($B63,8)="Scotland",SUMIFS(inputdataWeek!G:G,inputdataWeek!$B:$B,$B63,inputdataWeek!$A:$A,$A63),SUMIFS(inputdataWeek!G:G,inputdataWeek!$D:$D,$B63,inputdataWeek!$A:$A,$A63)))</f>
        <v>403</v>
      </c>
      <c r="D63" s="180">
        <f>IF($A63&lt;=MonthDate,IF(RIGHT($B63,8)="Scotland",SUMIFS(inputdata!H:H,inputdata!$B:$B,$B63,inputdata!$A:$A,$A63),SUMIFS(inputdata!H:H,inputdata!$D:$D,$B63,inputdata!$A:$A,$A63)),IF(RIGHT($B63,8)="Scotland",SUMIFS(inputdataWeek!H:H,inputdataWeek!$B:$B,$B63,inputdataWeek!$A:$A,$A63),SUMIFS(inputdataWeek!H:H,inputdataWeek!$D:$D,$B63,inputdataWeek!$A:$A,$A63)))</f>
        <v>393</v>
      </c>
      <c r="E63" s="180">
        <f>IF($A63&lt;=MonthDate,IF(RIGHT($B63,8)="Scotland",SUMIFS(inputdata!I:I,inputdata!$B:$B,$B63,inputdata!$A:$A,$A63),SUMIFS(inputdata!I:I,inputdata!$D:$D,$B63,inputdata!$A:$A,$A63)),IF(RIGHT($B63,8)="Scotland",SUMIFS(inputdataWeek!I:I,inputdataWeek!$B:$B,$B63,inputdataWeek!$A:$A,$A63),SUMIFS(inputdataWeek!I:I,inputdataWeek!$D:$D,$B63,inputdataWeek!$A:$A,$A63)))</f>
        <v>10</v>
      </c>
      <c r="F63" s="181">
        <f t="shared" si="1"/>
        <v>0.97518610421836227</v>
      </c>
      <c r="G63" s="180">
        <f>IF($A63&lt;=MonthDate,IF(RIGHT($B63,8)="Scotland",SUMIFS(inputdata!J:J,inputdata!$B:$B,$B63,inputdata!$A:$A,$A63),SUMIFS(inputdata!J:J,inputdata!$D:$D,$B63,inputdata!$A:$A,$A63)),IF(RIGHT($B63,8)="Scotland",SUMIFS(inputdataWeek!J:J,inputdataWeek!$B:$B,$B63,inputdataWeek!$A:$A,$A63),SUMIFS(inputdataWeek!J:J,inputdataWeek!$D:$D,$B63,inputdataWeek!$A:$A,$A63)))</f>
        <v>0</v>
      </c>
      <c r="H63" s="181">
        <f t="shared" si="2"/>
        <v>1</v>
      </c>
      <c r="I63" s="180">
        <f>IF($A63&lt;=MonthDate,IF(RIGHT($B63,8)="Scotland",SUMIFS(inputdata!K:K,inputdata!$B:$B,$B63,inputdata!$A:$A,$A63),SUMIFS(inputdata!K:K,inputdata!$D:$D,$B63,inputdata!$A:$A,$A63)),IF(RIGHT(B63,8)="Scotland",SUMIFS(inputdataWeek!K:K,inputdataWeek!$B:$B,$B63,inputdataWeek!$A:$A,$A63),SUMIFS(inputdataWeek!K:K,inputdataWeek!$D:$D,$B63,inputdataWeek!$A:$A,$A63)))</f>
        <v>0</v>
      </c>
      <c r="J63" s="181">
        <f t="shared" si="3"/>
        <v>1</v>
      </c>
      <c r="K63" s="194" t="str">
        <f t="shared" si="6"/>
        <v>ISD A&amp;E Datamart</v>
      </c>
    </row>
    <row r="64" spans="1:11">
      <c r="A64" s="178">
        <f t="shared" si="7"/>
        <v>42344</v>
      </c>
      <c r="B64" s="179" t="s">
        <v>140</v>
      </c>
      <c r="C64" s="180">
        <f>IF($A64&lt;=MonthDate,IF(RIGHT($B64,8)="Scotland",SUMIFS(inputdata!G:G,inputdata!$B:$B,$B64,inputdata!$A:$A,$A64),SUMIFS(inputdata!G:G,inputdata!$D:$D,$B64,inputdata!$A:$A,$A64)),IF(RIGHT($B64,8)="Scotland",SUMIFS(inputdataWeek!G:G,inputdataWeek!$B:$B,$B64,inputdataWeek!$A:$A,$A64),SUMIFS(inputdataWeek!G:G,inputdataWeek!$D:$D,$B64,inputdataWeek!$A:$A,$A64)))</f>
        <v>834</v>
      </c>
      <c r="D64" s="180">
        <f>IF($A64&lt;=MonthDate,IF(RIGHT($B64,8)="Scotland",SUMIFS(inputdata!H:H,inputdata!$B:$B,$B64,inputdata!$A:$A,$A64),SUMIFS(inputdata!H:H,inputdata!$D:$D,$B64,inputdata!$A:$A,$A64)),IF(RIGHT($B64,8)="Scotland",SUMIFS(inputdataWeek!H:H,inputdataWeek!$B:$B,$B64,inputdataWeek!$A:$A,$A64),SUMIFS(inputdataWeek!H:H,inputdataWeek!$D:$D,$B64,inputdataWeek!$A:$A,$A64)))</f>
        <v>795</v>
      </c>
      <c r="E64" s="180">
        <f>IF($A64&lt;=MonthDate,IF(RIGHT($B64,8)="Scotland",SUMIFS(inputdata!I:I,inputdata!$B:$B,$B64,inputdata!$A:$A,$A64),SUMIFS(inputdata!I:I,inputdata!$D:$D,$B64,inputdata!$A:$A,$A64)),IF(RIGHT($B64,8)="Scotland",SUMIFS(inputdataWeek!I:I,inputdataWeek!$B:$B,$B64,inputdataWeek!$A:$A,$A64),SUMIFS(inputdataWeek!I:I,inputdataWeek!$D:$D,$B64,inputdataWeek!$A:$A,$A64)))</f>
        <v>39</v>
      </c>
      <c r="F64" s="181">
        <f t="shared" si="1"/>
        <v>0.9532374100719424</v>
      </c>
      <c r="G64" s="180">
        <f>IF($A64&lt;=MonthDate,IF(RIGHT($B64,8)="Scotland",SUMIFS(inputdata!J:J,inputdata!$B:$B,$B64,inputdata!$A:$A,$A64),SUMIFS(inputdata!J:J,inputdata!$D:$D,$B64,inputdata!$A:$A,$A64)),IF(RIGHT($B64,8)="Scotland",SUMIFS(inputdataWeek!J:J,inputdataWeek!$B:$B,$B64,inputdataWeek!$A:$A,$A64),SUMIFS(inputdataWeek!J:J,inputdataWeek!$D:$D,$B64,inputdataWeek!$A:$A,$A64)))</f>
        <v>0</v>
      </c>
      <c r="H64" s="181">
        <f t="shared" si="2"/>
        <v>1</v>
      </c>
      <c r="I64" s="180">
        <f>IF($A64&lt;=MonthDate,IF(RIGHT($B64,8)="Scotland",SUMIFS(inputdata!K:K,inputdata!$B:$B,$B64,inputdata!$A:$A,$A64),SUMIFS(inputdata!K:K,inputdata!$D:$D,$B64,inputdata!$A:$A,$A64)),IF(RIGHT(B64,8)="Scotland",SUMIFS(inputdataWeek!K:K,inputdataWeek!$B:$B,$B64,inputdataWeek!$A:$A,$A64),SUMIFS(inputdataWeek!K:K,inputdataWeek!$D:$D,$B64,inputdataWeek!$A:$A,$A64)))</f>
        <v>0</v>
      </c>
      <c r="J64" s="181">
        <f t="shared" ref="J64:J127" si="8">1-I64/$C64</f>
        <v>1</v>
      </c>
      <c r="K64" s="194" t="str">
        <f t="shared" si="6"/>
        <v>ISD A&amp;E Datamart</v>
      </c>
    </row>
    <row r="65" spans="1:11">
      <c r="A65" s="178">
        <f t="shared" si="7"/>
        <v>42344</v>
      </c>
      <c r="B65" s="179" t="s">
        <v>71</v>
      </c>
      <c r="C65" s="180">
        <f>IF($A65&lt;=MonthDate,IF(RIGHT($B65,8)="Scotland",SUMIFS(inputdata!G:G,inputdata!$B:$B,$B65,inputdata!$A:$A,$A65),SUMIFS(inputdata!G:G,inputdata!$D:$D,$B65,inputdata!$A:$A,$A65)),IF(RIGHT($B65,8)="Scotland",SUMIFS(inputdataWeek!G:G,inputdataWeek!$B:$B,$B65,inputdataWeek!$A:$A,$A65),SUMIFS(inputdataWeek!G:G,inputdataWeek!$D:$D,$B65,inputdataWeek!$A:$A,$A65)))</f>
        <v>1107</v>
      </c>
      <c r="D65" s="180">
        <f>IF($A65&lt;=MonthDate,IF(RIGHT($B65,8)="Scotland",SUMIFS(inputdata!H:H,inputdata!$B:$B,$B65,inputdata!$A:$A,$A65),SUMIFS(inputdata!H:H,inputdata!$D:$D,$B65,inputdata!$A:$A,$A65)),IF(RIGHT($B65,8)="Scotland",SUMIFS(inputdataWeek!H:H,inputdataWeek!$B:$B,$B65,inputdataWeek!$A:$A,$A65),SUMIFS(inputdataWeek!H:H,inputdataWeek!$D:$D,$B65,inputdataWeek!$A:$A,$A65)))</f>
        <v>1055</v>
      </c>
      <c r="E65" s="180">
        <f>IF($A65&lt;=MonthDate,IF(RIGHT($B65,8)="Scotland",SUMIFS(inputdata!I:I,inputdata!$B:$B,$B65,inputdata!$A:$A,$A65),SUMIFS(inputdata!I:I,inputdata!$D:$D,$B65,inputdata!$A:$A,$A65)),IF(RIGHT($B65,8)="Scotland",SUMIFS(inputdataWeek!I:I,inputdataWeek!$B:$B,$B65,inputdataWeek!$A:$A,$A65),SUMIFS(inputdataWeek!I:I,inputdataWeek!$D:$D,$B65,inputdataWeek!$A:$A,$A65)))</f>
        <v>52</v>
      </c>
      <c r="F65" s="181">
        <f t="shared" si="1"/>
        <v>0.95302619692863599</v>
      </c>
      <c r="G65" s="180">
        <f>IF($A65&lt;=MonthDate,IF(RIGHT($B65,8)="Scotland",SUMIFS(inputdata!J:J,inputdata!$B:$B,$B65,inputdata!$A:$A,$A65),SUMIFS(inputdata!J:J,inputdata!$D:$D,$B65,inputdata!$A:$A,$A65)),IF(RIGHT($B65,8)="Scotland",SUMIFS(inputdataWeek!J:J,inputdataWeek!$B:$B,$B65,inputdataWeek!$A:$A,$A65),SUMIFS(inputdataWeek!J:J,inputdataWeek!$D:$D,$B65,inputdataWeek!$A:$A,$A65)))</f>
        <v>2</v>
      </c>
      <c r="H65" s="181">
        <f t="shared" si="2"/>
        <v>0.99819331526648603</v>
      </c>
      <c r="I65" s="180">
        <f>IF($A65&lt;=MonthDate,IF(RIGHT($B65,8)="Scotland",SUMIFS(inputdata!K:K,inputdata!$B:$B,$B65,inputdata!$A:$A,$A65),SUMIFS(inputdata!K:K,inputdata!$D:$D,$B65,inputdata!$A:$A,$A65)),IF(RIGHT(B65,8)="Scotland",SUMIFS(inputdataWeek!K:K,inputdataWeek!$B:$B,$B65,inputdataWeek!$A:$A,$A65),SUMIFS(inputdataWeek!K:K,inputdataWeek!$D:$D,$B65,inputdataWeek!$A:$A,$A65)))</f>
        <v>0</v>
      </c>
      <c r="J65" s="181">
        <f t="shared" si="8"/>
        <v>1</v>
      </c>
      <c r="K65" s="194" t="str">
        <f t="shared" si="6"/>
        <v>ISD A&amp;E Datamart</v>
      </c>
    </row>
    <row r="66" spans="1:11">
      <c r="A66" s="178">
        <f t="shared" si="7"/>
        <v>42344</v>
      </c>
      <c r="B66" s="179" t="s">
        <v>69</v>
      </c>
      <c r="C66" s="180">
        <f>IF($A66&lt;=MonthDate,IF(RIGHT($B66,8)="Scotland",SUMIFS(inputdata!G:G,inputdata!$B:$B,$B66,inputdata!$A:$A,$A66),SUMIFS(inputdata!G:G,inputdata!$D:$D,$B66,inputdata!$A:$A,$A66)),IF(RIGHT($B66,8)="Scotland",SUMIFS(inputdataWeek!G:G,inputdataWeek!$B:$B,$B66,inputdataWeek!$A:$A,$A66),SUMIFS(inputdataWeek!G:G,inputdataWeek!$D:$D,$B66,inputdataWeek!$A:$A,$A66)))</f>
        <v>1119</v>
      </c>
      <c r="D66" s="180">
        <f>IF($A66&lt;=MonthDate,IF(RIGHT($B66,8)="Scotland",SUMIFS(inputdata!H:H,inputdata!$B:$B,$B66,inputdata!$A:$A,$A66),SUMIFS(inputdata!H:H,inputdata!$D:$D,$B66,inputdata!$A:$A,$A66)),IF(RIGHT($B66,8)="Scotland",SUMIFS(inputdataWeek!H:H,inputdataWeek!$B:$B,$B66,inputdataWeek!$A:$A,$A66),SUMIFS(inputdataWeek!H:H,inputdataWeek!$D:$D,$B66,inputdataWeek!$A:$A,$A66)))</f>
        <v>1077</v>
      </c>
      <c r="E66" s="180">
        <f>IF($A66&lt;=MonthDate,IF(RIGHT($B66,8)="Scotland",SUMIFS(inputdata!I:I,inputdata!$B:$B,$B66,inputdata!$A:$A,$A66),SUMIFS(inputdata!I:I,inputdata!$D:$D,$B66,inputdata!$A:$A,$A66)),IF(RIGHT($B66,8)="Scotland",SUMIFS(inputdataWeek!I:I,inputdataWeek!$B:$B,$B66,inputdataWeek!$A:$A,$A66),SUMIFS(inputdataWeek!I:I,inputdataWeek!$D:$D,$B66,inputdataWeek!$A:$A,$A66)))</f>
        <v>42</v>
      </c>
      <c r="F66" s="181">
        <f t="shared" si="1"/>
        <v>0.96246648793565681</v>
      </c>
      <c r="G66" s="180">
        <f>IF($A66&lt;=MonthDate,IF(RIGHT($B66,8)="Scotland",SUMIFS(inputdata!J:J,inputdata!$B:$B,$B66,inputdata!$A:$A,$A66),SUMIFS(inputdata!J:J,inputdata!$D:$D,$B66,inputdata!$A:$A,$A66)),IF(RIGHT($B66,8)="Scotland",SUMIFS(inputdataWeek!J:J,inputdataWeek!$B:$B,$B66,inputdataWeek!$A:$A,$A66),SUMIFS(inputdataWeek!J:J,inputdataWeek!$D:$D,$B66,inputdataWeek!$A:$A,$A66)))</f>
        <v>1</v>
      </c>
      <c r="H66" s="181">
        <f t="shared" si="2"/>
        <v>0.99910634495084893</v>
      </c>
      <c r="I66" s="180">
        <f>IF($A66&lt;=MonthDate,IF(RIGHT($B66,8)="Scotland",SUMIFS(inputdata!K:K,inputdata!$B:$B,$B66,inputdata!$A:$A,$A66),SUMIFS(inputdata!K:K,inputdata!$D:$D,$B66,inputdata!$A:$A,$A66)),IF(RIGHT(B66,8)="Scotland",SUMIFS(inputdataWeek!K:K,inputdataWeek!$B:$B,$B66,inputdataWeek!$A:$A,$A66),SUMIFS(inputdataWeek!K:K,inputdataWeek!$D:$D,$B66,inputdataWeek!$A:$A,$A66)))</f>
        <v>0</v>
      </c>
      <c r="J66" s="181">
        <f t="shared" si="8"/>
        <v>1</v>
      </c>
      <c r="K66" s="194" t="str">
        <f t="shared" si="6"/>
        <v>ISD A&amp;E Datamart</v>
      </c>
    </row>
    <row r="67" spans="1:11">
      <c r="A67" s="178">
        <f t="shared" si="7"/>
        <v>42344</v>
      </c>
      <c r="B67" s="179" t="s">
        <v>122</v>
      </c>
      <c r="C67" s="180">
        <f>IF($A67&lt;=MonthDate,IF(RIGHT($B67,8)="Scotland",SUMIFS(inputdata!G:G,inputdata!$B:$B,$B67,inputdata!$A:$A,$A67),SUMIFS(inputdata!G:G,inputdata!$D:$D,$B67,inputdata!$A:$A,$A67)),IF(RIGHT($B67,8)="Scotland",SUMIFS(inputdataWeek!G:G,inputdataWeek!$B:$B,$B67,inputdataWeek!$A:$A,$A67),SUMIFS(inputdataWeek!G:G,inputdataWeek!$D:$D,$B67,inputdataWeek!$A:$A,$A67)))</f>
        <v>1834</v>
      </c>
      <c r="D67" s="180">
        <f>IF($A67&lt;=MonthDate,IF(RIGHT($B67,8)="Scotland",SUMIFS(inputdata!H:H,inputdata!$B:$B,$B67,inputdata!$A:$A,$A67),SUMIFS(inputdata!H:H,inputdata!$D:$D,$B67,inputdata!$A:$A,$A67)),IF(RIGHT($B67,8)="Scotland",SUMIFS(inputdataWeek!H:H,inputdataWeek!$B:$B,$B67,inputdataWeek!$A:$A,$A67),SUMIFS(inputdataWeek!H:H,inputdataWeek!$D:$D,$B67,inputdataWeek!$A:$A,$A67)))</f>
        <v>1736</v>
      </c>
      <c r="E67" s="180">
        <f>IF($A67&lt;=MonthDate,IF(RIGHT($B67,8)="Scotland",SUMIFS(inputdata!I:I,inputdata!$B:$B,$B67,inputdata!$A:$A,$A67),SUMIFS(inputdata!I:I,inputdata!$D:$D,$B67,inputdata!$A:$A,$A67)),IF(RIGHT($B67,8)="Scotland",SUMIFS(inputdataWeek!I:I,inputdataWeek!$B:$B,$B67,inputdataWeek!$A:$A,$A67),SUMIFS(inputdataWeek!I:I,inputdataWeek!$D:$D,$B67,inputdataWeek!$A:$A,$A67)))</f>
        <v>98</v>
      </c>
      <c r="F67" s="181">
        <f t="shared" si="1"/>
        <v>0.94656488549618323</v>
      </c>
      <c r="G67" s="180">
        <f>IF($A67&lt;=MonthDate,IF(RIGHT($B67,8)="Scotland",SUMIFS(inputdata!J:J,inputdata!$B:$B,$B67,inputdata!$A:$A,$A67),SUMIFS(inputdata!J:J,inputdata!$D:$D,$B67,inputdata!$A:$A,$A67)),IF(RIGHT($B67,8)="Scotland",SUMIFS(inputdataWeek!J:J,inputdataWeek!$B:$B,$B67,inputdataWeek!$A:$A,$A67),SUMIFS(inputdataWeek!J:J,inputdataWeek!$D:$D,$B67,inputdataWeek!$A:$A,$A67)))</f>
        <v>0</v>
      </c>
      <c r="H67" s="181">
        <f t="shared" si="2"/>
        <v>1</v>
      </c>
      <c r="I67" s="180">
        <f>IF($A67&lt;=MonthDate,IF(RIGHT($B67,8)="Scotland",SUMIFS(inputdata!K:K,inputdata!$B:$B,$B67,inputdata!$A:$A,$A67),SUMIFS(inputdata!K:K,inputdata!$D:$D,$B67,inputdata!$A:$A,$A67)),IF(RIGHT(B67,8)="Scotland",SUMIFS(inputdataWeek!K:K,inputdataWeek!$B:$B,$B67,inputdataWeek!$A:$A,$A67),SUMIFS(inputdataWeek!K:K,inputdataWeek!$D:$D,$B67,inputdataWeek!$A:$A,$A67)))</f>
        <v>0</v>
      </c>
      <c r="J67" s="181">
        <f t="shared" si="8"/>
        <v>1</v>
      </c>
      <c r="K67" s="194" t="str">
        <f t="shared" si="6"/>
        <v>ISD A&amp;E Datamart</v>
      </c>
    </row>
    <row r="68" spans="1:11">
      <c r="A68" s="178">
        <f t="shared" si="7"/>
        <v>42344</v>
      </c>
      <c r="B68" s="179" t="s">
        <v>72</v>
      </c>
      <c r="C68" s="180">
        <f>IF($A68&lt;=MonthDate,IF(RIGHT($B68,8)="Scotland",SUMIFS(inputdata!G:G,inputdata!$B:$B,$B68,inputdata!$A:$A,$A68),SUMIFS(inputdata!G:G,inputdata!$D:$D,$B68,inputdata!$A:$A,$A68)),IF(RIGHT($B68,8)="Scotland",SUMIFS(inputdataWeek!G:G,inputdataWeek!$B:$B,$B68,inputdataWeek!$A:$A,$A68),SUMIFS(inputdataWeek!G:G,inputdataWeek!$D:$D,$B68,inputdataWeek!$A:$A,$A68)))</f>
        <v>6309</v>
      </c>
      <c r="D68" s="180">
        <f>IF($A68&lt;=MonthDate,IF(RIGHT($B68,8)="Scotland",SUMIFS(inputdata!H:H,inputdata!$B:$B,$B68,inputdata!$A:$A,$A68),SUMIFS(inputdata!H:H,inputdata!$D:$D,$B68,inputdata!$A:$A,$A68)),IF(RIGHT($B68,8)="Scotland",SUMIFS(inputdataWeek!H:H,inputdataWeek!$B:$B,$B68,inputdataWeek!$A:$A,$A68),SUMIFS(inputdataWeek!H:H,inputdataWeek!$D:$D,$B68,inputdataWeek!$A:$A,$A68)))</f>
        <v>5946</v>
      </c>
      <c r="E68" s="180">
        <f>IF($A68&lt;=MonthDate,IF(RIGHT($B68,8)="Scotland",SUMIFS(inputdata!I:I,inputdata!$B:$B,$B68,inputdata!$A:$A,$A68),SUMIFS(inputdata!I:I,inputdata!$D:$D,$B68,inputdata!$A:$A,$A68)),IF(RIGHT($B68,8)="Scotland",SUMIFS(inputdataWeek!I:I,inputdataWeek!$B:$B,$B68,inputdataWeek!$A:$A,$A68),SUMIFS(inputdataWeek!I:I,inputdataWeek!$D:$D,$B68,inputdataWeek!$A:$A,$A68)))</f>
        <v>363</v>
      </c>
      <c r="F68" s="181">
        <f t="shared" si="1"/>
        <v>0.94246314788397523</v>
      </c>
      <c r="G68" s="180">
        <f>IF($A68&lt;=MonthDate,IF(RIGHT($B68,8)="Scotland",SUMIFS(inputdata!J:J,inputdata!$B:$B,$B68,inputdata!$A:$A,$A68),SUMIFS(inputdata!J:J,inputdata!$D:$D,$B68,inputdata!$A:$A,$A68)),IF(RIGHT($B68,8)="Scotland",SUMIFS(inputdataWeek!J:J,inputdataWeek!$B:$B,$B68,inputdataWeek!$A:$A,$A68),SUMIFS(inputdataWeek!J:J,inputdataWeek!$D:$D,$B68,inputdataWeek!$A:$A,$A68)))</f>
        <v>11</v>
      </c>
      <c r="H68" s="181">
        <f t="shared" si="2"/>
        <v>0.99825645902678717</v>
      </c>
      <c r="I68" s="180">
        <f>IF($A68&lt;=MonthDate,IF(RIGHT($B68,8)="Scotland",SUMIFS(inputdata!K:K,inputdata!$B:$B,$B68,inputdata!$A:$A,$A68),SUMIFS(inputdata!K:K,inputdata!$D:$D,$B68,inputdata!$A:$A,$A68)),IF(RIGHT(B68,8)="Scotland",SUMIFS(inputdataWeek!K:K,inputdataWeek!$B:$B,$B68,inputdataWeek!$A:$A,$A68),SUMIFS(inputdataWeek!K:K,inputdataWeek!$D:$D,$B68,inputdataWeek!$A:$A,$A68)))</f>
        <v>0</v>
      </c>
      <c r="J68" s="181">
        <f t="shared" si="8"/>
        <v>1</v>
      </c>
      <c r="K68" s="194" t="str">
        <f t="shared" si="6"/>
        <v>ISD A&amp;E Datamart</v>
      </c>
    </row>
    <row r="69" spans="1:11">
      <c r="A69" s="178">
        <f t="shared" si="7"/>
        <v>42344</v>
      </c>
      <c r="B69" s="179" t="s">
        <v>129</v>
      </c>
      <c r="C69" s="180">
        <f>IF($A69&lt;=MonthDate,IF(RIGHT($B69,8)="Scotland",SUMIFS(inputdata!G:G,inputdata!$B:$B,$B69,inputdata!$A:$A,$A69),SUMIFS(inputdata!G:G,inputdata!$D:$D,$B69,inputdata!$A:$A,$A69)),IF(RIGHT($B69,8)="Scotland",SUMIFS(inputdataWeek!G:G,inputdataWeek!$B:$B,$B69,inputdataWeek!$A:$A,$A69),SUMIFS(inputdataWeek!G:G,inputdataWeek!$D:$D,$B69,inputdataWeek!$A:$A,$A69)))</f>
        <v>987</v>
      </c>
      <c r="D69" s="180">
        <f>IF($A69&lt;=MonthDate,IF(RIGHT($B69,8)="Scotland",SUMIFS(inputdata!H:H,inputdata!$B:$B,$B69,inputdata!$A:$A,$A69),SUMIFS(inputdata!H:H,inputdata!$D:$D,$B69,inputdata!$A:$A,$A69)),IF(RIGHT($B69,8)="Scotland",SUMIFS(inputdataWeek!H:H,inputdataWeek!$B:$B,$B69,inputdataWeek!$A:$A,$A69),SUMIFS(inputdataWeek!H:H,inputdataWeek!$D:$D,$B69,inputdataWeek!$A:$A,$A69)))</f>
        <v>913</v>
      </c>
      <c r="E69" s="180">
        <f>IF($A69&lt;=MonthDate,IF(RIGHT($B69,8)="Scotland",SUMIFS(inputdata!I:I,inputdata!$B:$B,$B69,inputdata!$A:$A,$A69),SUMIFS(inputdata!I:I,inputdata!$D:$D,$B69,inputdata!$A:$A,$A69)),IF(RIGHT($B69,8)="Scotland",SUMIFS(inputdataWeek!I:I,inputdataWeek!$B:$B,$B69,inputdataWeek!$A:$A,$A69),SUMIFS(inputdataWeek!I:I,inputdataWeek!$D:$D,$B69,inputdataWeek!$A:$A,$A69)))</f>
        <v>74</v>
      </c>
      <c r="F69" s="181">
        <f t="shared" si="1"/>
        <v>0.9250253292806484</v>
      </c>
      <c r="G69" s="180">
        <f>IF($A69&lt;=MonthDate,IF(RIGHT($B69,8)="Scotland",SUMIFS(inputdata!J:J,inputdata!$B:$B,$B69,inputdata!$A:$A,$A69),SUMIFS(inputdata!J:J,inputdata!$D:$D,$B69,inputdata!$A:$A,$A69)),IF(RIGHT($B69,8)="Scotland",SUMIFS(inputdataWeek!J:J,inputdataWeek!$B:$B,$B69,inputdataWeek!$A:$A,$A69),SUMIFS(inputdataWeek!J:J,inputdataWeek!$D:$D,$B69,inputdataWeek!$A:$A,$A69)))</f>
        <v>11</v>
      </c>
      <c r="H69" s="181">
        <f t="shared" si="2"/>
        <v>0.98885511651469093</v>
      </c>
      <c r="I69" s="180">
        <f>IF($A69&lt;=MonthDate,IF(RIGHT($B69,8)="Scotland",SUMIFS(inputdata!K:K,inputdata!$B:$B,$B69,inputdata!$A:$A,$A69),SUMIFS(inputdata!K:K,inputdata!$D:$D,$B69,inputdata!$A:$A,$A69)),IF(RIGHT(B69,8)="Scotland",SUMIFS(inputdataWeek!K:K,inputdataWeek!$B:$B,$B69,inputdataWeek!$A:$A,$A69),SUMIFS(inputdataWeek!K:K,inputdataWeek!$D:$D,$B69,inputdataWeek!$A:$A,$A69)))</f>
        <v>3</v>
      </c>
      <c r="J69" s="181">
        <f t="shared" si="8"/>
        <v>0.99696048632218848</v>
      </c>
      <c r="K69" s="194" t="str">
        <f t="shared" si="6"/>
        <v>ISD A&amp;E Datamart</v>
      </c>
    </row>
    <row r="70" spans="1:11">
      <c r="A70" s="178">
        <f t="shared" si="7"/>
        <v>42344</v>
      </c>
      <c r="B70" s="179" t="s">
        <v>73</v>
      </c>
      <c r="C70" s="180">
        <f>IF($A70&lt;=MonthDate,IF(RIGHT($B70,8)="Scotland",SUMIFS(inputdata!G:G,inputdata!$B:$B,$B70,inputdata!$A:$A,$A70),SUMIFS(inputdata!G:G,inputdata!$D:$D,$B70,inputdata!$A:$A,$A70)),IF(RIGHT($B70,8)="Scotland",SUMIFS(inputdataWeek!G:G,inputdataWeek!$B:$B,$B70,inputdataWeek!$A:$A,$A70),SUMIFS(inputdataWeek!G:G,inputdataWeek!$D:$D,$B70,inputdataWeek!$A:$A,$A70)))</f>
        <v>3462</v>
      </c>
      <c r="D70" s="180">
        <f>IF($A70&lt;=MonthDate,IF(RIGHT($B70,8)="Scotland",SUMIFS(inputdata!H:H,inputdata!$B:$B,$B70,inputdata!$A:$A,$A70),SUMIFS(inputdata!H:H,inputdata!$D:$D,$B70,inputdata!$A:$A,$A70)),IF(RIGHT($B70,8)="Scotland",SUMIFS(inputdataWeek!H:H,inputdataWeek!$B:$B,$B70,inputdataWeek!$A:$A,$A70),SUMIFS(inputdataWeek!H:H,inputdataWeek!$D:$D,$B70,inputdataWeek!$A:$A,$A70)))</f>
        <v>3278</v>
      </c>
      <c r="E70" s="180">
        <f>IF($A70&lt;=MonthDate,IF(RIGHT($B70,8)="Scotland",SUMIFS(inputdata!I:I,inputdata!$B:$B,$B70,inputdata!$A:$A,$A70),SUMIFS(inputdata!I:I,inputdata!$D:$D,$B70,inputdata!$A:$A,$A70)),IF(RIGHT($B70,8)="Scotland",SUMIFS(inputdataWeek!I:I,inputdataWeek!$B:$B,$B70,inputdataWeek!$A:$A,$A70),SUMIFS(inputdataWeek!I:I,inputdataWeek!$D:$D,$B70,inputdataWeek!$A:$A,$A70)))</f>
        <v>184</v>
      </c>
      <c r="F70" s="181">
        <f t="shared" si="1"/>
        <v>0.94685153090699015</v>
      </c>
      <c r="G70" s="180">
        <f>IF($A70&lt;=MonthDate,IF(RIGHT($B70,8)="Scotland",SUMIFS(inputdata!J:J,inputdata!$B:$B,$B70,inputdata!$A:$A,$A70),SUMIFS(inputdata!J:J,inputdata!$D:$D,$B70,inputdata!$A:$A,$A70)),IF(RIGHT($B70,8)="Scotland",SUMIFS(inputdataWeek!J:J,inputdataWeek!$B:$B,$B70,inputdataWeek!$A:$A,$A70),SUMIFS(inputdataWeek!J:J,inputdataWeek!$D:$D,$B70,inputdataWeek!$A:$A,$A70)))</f>
        <v>17</v>
      </c>
      <c r="H70" s="181">
        <f t="shared" si="2"/>
        <v>0.99508954361640667</v>
      </c>
      <c r="I70" s="180">
        <f>IF($A70&lt;=MonthDate,IF(RIGHT($B70,8)="Scotland",SUMIFS(inputdata!K:K,inputdata!$B:$B,$B70,inputdata!$A:$A,$A70),SUMIFS(inputdata!K:K,inputdata!$D:$D,$B70,inputdata!$A:$A,$A70)),IF(RIGHT(B70,8)="Scotland",SUMIFS(inputdataWeek!K:K,inputdataWeek!$B:$B,$B70,inputdataWeek!$A:$A,$A70),SUMIFS(inputdataWeek!K:K,inputdataWeek!$D:$D,$B70,inputdataWeek!$A:$A,$A70)))</f>
        <v>1</v>
      </c>
      <c r="J70" s="181">
        <f t="shared" si="8"/>
        <v>0.99971114962449448</v>
      </c>
      <c r="K70" s="194" t="str">
        <f t="shared" si="6"/>
        <v>ISD A&amp;E Datamart</v>
      </c>
    </row>
    <row r="71" spans="1:11">
      <c r="A71" s="178">
        <f t="shared" si="7"/>
        <v>42344</v>
      </c>
      <c r="B71" s="179" t="s">
        <v>123</v>
      </c>
      <c r="C71" s="180">
        <f>IF($A71&lt;=MonthDate,IF(RIGHT($B71,8)="Scotland",SUMIFS(inputdata!G:G,inputdata!$B:$B,$B71,inputdata!$A:$A,$A71),SUMIFS(inputdata!G:G,inputdata!$D:$D,$B71,inputdata!$A:$A,$A71)),IF(RIGHT($B71,8)="Scotland",SUMIFS(inputdataWeek!G:G,inputdataWeek!$B:$B,$B71,inputdataWeek!$A:$A,$A71),SUMIFS(inputdataWeek!G:G,inputdataWeek!$D:$D,$B71,inputdataWeek!$A:$A,$A71)))</f>
        <v>4044</v>
      </c>
      <c r="D71" s="180">
        <f>IF($A71&lt;=MonthDate,IF(RIGHT($B71,8)="Scotland",SUMIFS(inputdata!H:H,inputdata!$B:$B,$B71,inputdata!$A:$A,$A71),SUMIFS(inputdata!H:H,inputdata!$D:$D,$B71,inputdata!$A:$A,$A71)),IF(RIGHT($B71,8)="Scotland",SUMIFS(inputdataWeek!H:H,inputdataWeek!$B:$B,$B71,inputdataWeek!$A:$A,$A71),SUMIFS(inputdataWeek!H:H,inputdataWeek!$D:$D,$B71,inputdataWeek!$A:$A,$A71)))</f>
        <v>3819</v>
      </c>
      <c r="E71" s="180">
        <f>IF($A71&lt;=MonthDate,IF(RIGHT($B71,8)="Scotland",SUMIFS(inputdata!I:I,inputdata!$B:$B,$B71,inputdata!$A:$A,$A71),SUMIFS(inputdata!I:I,inputdata!$D:$D,$B71,inputdata!$A:$A,$A71)),IF(RIGHT($B71,8)="Scotland",SUMIFS(inputdataWeek!I:I,inputdataWeek!$B:$B,$B71,inputdataWeek!$A:$A,$A71),SUMIFS(inputdataWeek!I:I,inputdataWeek!$D:$D,$B71,inputdataWeek!$A:$A,$A71)))</f>
        <v>225</v>
      </c>
      <c r="F71" s="181">
        <f t="shared" si="1"/>
        <v>0.9443620178041543</v>
      </c>
      <c r="G71" s="180">
        <f>IF($A71&lt;=MonthDate,IF(RIGHT($B71,8)="Scotland",SUMIFS(inputdata!J:J,inputdata!$B:$B,$B71,inputdata!$A:$A,$A71),SUMIFS(inputdata!J:J,inputdata!$D:$D,$B71,inputdata!$A:$A,$A71)),IF(RIGHT($B71,8)="Scotland",SUMIFS(inputdataWeek!J:J,inputdataWeek!$B:$B,$B71,inputdataWeek!$A:$A,$A71),SUMIFS(inputdataWeek!J:J,inputdataWeek!$D:$D,$B71,inputdataWeek!$A:$A,$A71)))</f>
        <v>31</v>
      </c>
      <c r="H71" s="181">
        <f t="shared" si="2"/>
        <v>0.99233432245301678</v>
      </c>
      <c r="I71" s="180">
        <f>IF($A71&lt;=MonthDate,IF(RIGHT($B71,8)="Scotland",SUMIFS(inputdata!K:K,inputdata!$B:$B,$B71,inputdata!$A:$A,$A71),SUMIFS(inputdata!K:K,inputdata!$D:$D,$B71,inputdata!$A:$A,$A71)),IF(RIGHT(B71,8)="Scotland",SUMIFS(inputdataWeek!K:K,inputdataWeek!$B:$B,$B71,inputdataWeek!$A:$A,$A71),SUMIFS(inputdataWeek!K:K,inputdataWeek!$D:$D,$B71,inputdataWeek!$A:$A,$A71)))</f>
        <v>1</v>
      </c>
      <c r="J71" s="181">
        <f t="shared" si="8"/>
        <v>0.99975272007912952</v>
      </c>
      <c r="K71" s="194" t="str">
        <f t="shared" si="6"/>
        <v>ISD A&amp;E Datamart</v>
      </c>
    </row>
    <row r="72" spans="1:11">
      <c r="A72" s="178">
        <f t="shared" si="7"/>
        <v>42344</v>
      </c>
      <c r="B72" s="179" t="s">
        <v>117</v>
      </c>
      <c r="C72" s="180">
        <f>IF($A72&lt;=MonthDate,IF(RIGHT($B72,8)="Scotland",SUMIFS(inputdata!G:G,inputdata!$B:$B,$B72,inputdata!$A:$A,$A72),SUMIFS(inputdata!G:G,inputdata!$D:$D,$B72,inputdata!$A:$A,$A72)),IF(RIGHT($B72,8)="Scotland",SUMIFS(inputdataWeek!G:G,inputdataWeek!$B:$B,$B72,inputdataWeek!$A:$A,$A72),SUMIFS(inputdataWeek!G:G,inputdataWeek!$D:$D,$B72,inputdataWeek!$A:$A,$A72)))</f>
        <v>95</v>
      </c>
      <c r="D72" s="180">
        <f>IF($A72&lt;=MonthDate,IF(RIGHT($B72,8)="Scotland",SUMIFS(inputdata!H:H,inputdata!$B:$B,$B72,inputdata!$A:$A,$A72),SUMIFS(inputdata!H:H,inputdata!$D:$D,$B72,inputdata!$A:$A,$A72)),IF(RIGHT($B72,8)="Scotland",SUMIFS(inputdataWeek!H:H,inputdataWeek!$B:$B,$B72,inputdataWeek!$A:$A,$A72),SUMIFS(inputdataWeek!H:H,inputdataWeek!$D:$D,$B72,inputdataWeek!$A:$A,$A72)))</f>
        <v>94</v>
      </c>
      <c r="E72" s="180">
        <f>IF($A72&lt;=MonthDate,IF(RIGHT($B72,8)="Scotland",SUMIFS(inputdata!I:I,inputdata!$B:$B,$B72,inputdata!$A:$A,$A72),SUMIFS(inputdata!I:I,inputdata!$D:$D,$B72,inputdata!$A:$A,$A72)),IF(RIGHT($B72,8)="Scotland",SUMIFS(inputdataWeek!I:I,inputdataWeek!$B:$B,$B72,inputdataWeek!$A:$A,$A72),SUMIFS(inputdataWeek!I:I,inputdataWeek!$D:$D,$B72,inputdataWeek!$A:$A,$A72)))</f>
        <v>1</v>
      </c>
      <c r="F72" s="181">
        <f t="shared" si="1"/>
        <v>0.98947368421052628</v>
      </c>
      <c r="G72" s="180">
        <f>IF($A72&lt;=MonthDate,IF(RIGHT($B72,8)="Scotland",SUMIFS(inputdata!J:J,inputdata!$B:$B,$B72,inputdata!$A:$A,$A72),SUMIFS(inputdata!J:J,inputdata!$D:$D,$B72,inputdata!$A:$A,$A72)),IF(RIGHT($B72,8)="Scotland",SUMIFS(inputdataWeek!J:J,inputdataWeek!$B:$B,$B72,inputdataWeek!$A:$A,$A72),SUMIFS(inputdataWeek!J:J,inputdataWeek!$D:$D,$B72,inputdataWeek!$A:$A,$A72)))</f>
        <v>0</v>
      </c>
      <c r="H72" s="181">
        <f t="shared" si="2"/>
        <v>1</v>
      </c>
      <c r="I72" s="180">
        <f>IF($A72&lt;=MonthDate,IF(RIGHT($B72,8)="Scotland",SUMIFS(inputdata!K:K,inputdata!$B:$B,$B72,inputdata!$A:$A,$A72),SUMIFS(inputdata!K:K,inputdata!$D:$D,$B72,inputdata!$A:$A,$A72)),IF(RIGHT(B72,8)="Scotland",SUMIFS(inputdataWeek!K:K,inputdataWeek!$B:$B,$B72,inputdataWeek!$A:$A,$A72),SUMIFS(inputdataWeek!K:K,inputdataWeek!$D:$D,$B72,inputdataWeek!$A:$A,$A72)))</f>
        <v>0</v>
      </c>
      <c r="J72" s="181">
        <f t="shared" si="8"/>
        <v>1</v>
      </c>
      <c r="K72" s="194" t="str">
        <f t="shared" si="6"/>
        <v>ISD A&amp;E Datamart</v>
      </c>
    </row>
    <row r="73" spans="1:11">
      <c r="A73" s="178">
        <f t="shared" si="7"/>
        <v>42344</v>
      </c>
      <c r="B73" s="179" t="s">
        <v>141</v>
      </c>
      <c r="C73" s="180">
        <f>IF($A73&lt;=MonthDate,IF(RIGHT($B73,8)="Scotland",SUMIFS(inputdata!G:G,inputdata!$B:$B,$B73,inputdata!$A:$A,$A73),SUMIFS(inputdata!G:G,inputdata!$D:$D,$B73,inputdata!$A:$A,$A73)),IF(RIGHT($B73,8)="Scotland",SUMIFS(inputdataWeek!G:G,inputdataWeek!$B:$B,$B73,inputdataWeek!$A:$A,$A73),SUMIFS(inputdataWeek!G:G,inputdataWeek!$D:$D,$B73,inputdataWeek!$A:$A,$A73)))</f>
        <v>129</v>
      </c>
      <c r="D73" s="180">
        <f>IF($A73&lt;=MonthDate,IF(RIGHT($B73,8)="Scotland",SUMIFS(inputdata!H:H,inputdata!$B:$B,$B73,inputdata!$A:$A,$A73),SUMIFS(inputdata!H:H,inputdata!$D:$D,$B73,inputdata!$A:$A,$A73)),IF(RIGHT($B73,8)="Scotland",SUMIFS(inputdataWeek!H:H,inputdataWeek!$B:$B,$B73,inputdataWeek!$A:$A,$A73),SUMIFS(inputdataWeek!H:H,inputdataWeek!$D:$D,$B73,inputdataWeek!$A:$A,$A73)))</f>
        <v>122</v>
      </c>
      <c r="E73" s="180">
        <f>IF($A73&lt;=MonthDate,IF(RIGHT($B73,8)="Scotland",SUMIFS(inputdata!I:I,inputdata!$B:$B,$B73,inputdata!$A:$A,$A73),SUMIFS(inputdata!I:I,inputdata!$D:$D,$B73,inputdata!$A:$A,$A73)),IF(RIGHT($B73,8)="Scotland",SUMIFS(inputdataWeek!I:I,inputdataWeek!$B:$B,$B73,inputdataWeek!$A:$A,$A73),SUMIFS(inputdataWeek!I:I,inputdataWeek!$D:$D,$B73,inputdataWeek!$A:$A,$A73)))</f>
        <v>7</v>
      </c>
      <c r="F73" s="181">
        <f t="shared" si="1"/>
        <v>0.94573643410852715</v>
      </c>
      <c r="G73" s="180">
        <f>IF($A73&lt;=MonthDate,IF(RIGHT($B73,8)="Scotland",SUMIFS(inputdata!J:J,inputdata!$B:$B,$B73,inputdata!$A:$A,$A73),SUMIFS(inputdata!J:J,inputdata!$D:$D,$B73,inputdata!$A:$A,$A73)),IF(RIGHT($B73,8)="Scotland",SUMIFS(inputdataWeek!J:J,inputdataWeek!$B:$B,$B73,inputdataWeek!$A:$A,$A73),SUMIFS(inputdataWeek!J:J,inputdataWeek!$D:$D,$B73,inputdataWeek!$A:$A,$A73)))</f>
        <v>0</v>
      </c>
      <c r="H73" s="181">
        <f t="shared" si="2"/>
        <v>1</v>
      </c>
      <c r="I73" s="180">
        <f>IF($A73&lt;=MonthDate,IF(RIGHT($B73,8)="Scotland",SUMIFS(inputdata!K:K,inputdata!$B:$B,$B73,inputdata!$A:$A,$A73),SUMIFS(inputdata!K:K,inputdata!$D:$D,$B73,inputdata!$A:$A,$A73)),IF(RIGHT(B73,8)="Scotland",SUMIFS(inputdataWeek!K:K,inputdataWeek!$B:$B,$B73,inputdataWeek!$A:$A,$A73),SUMIFS(inputdataWeek!K:K,inputdataWeek!$D:$D,$B73,inputdataWeek!$A:$A,$A73)))</f>
        <v>0</v>
      </c>
      <c r="J73" s="181">
        <f t="shared" si="8"/>
        <v>1</v>
      </c>
      <c r="K73" s="194" t="str">
        <f t="shared" si="6"/>
        <v>ISD A&amp;E Datamart</v>
      </c>
    </row>
    <row r="74" spans="1:11">
      <c r="A74" s="178">
        <f t="shared" si="7"/>
        <v>42344</v>
      </c>
      <c r="B74" s="179" t="s">
        <v>136</v>
      </c>
      <c r="C74" s="180">
        <f>IF($A74&lt;=MonthDate,IF(RIGHT($B74,8)="Scotland",SUMIFS(inputdata!G:G,inputdata!$B:$B,$B74,inputdata!$A:$A,$A74),SUMIFS(inputdata!G:G,inputdata!$D:$D,$B74,inputdata!$A:$A,$A74)),IF(RIGHT($B74,8)="Scotland",SUMIFS(inputdataWeek!G:G,inputdataWeek!$B:$B,$B74,inputdataWeek!$A:$A,$A74),SUMIFS(inputdataWeek!G:G,inputdataWeek!$D:$D,$B74,inputdataWeek!$A:$A,$A74)))</f>
        <v>1323</v>
      </c>
      <c r="D74" s="180">
        <f>IF($A74&lt;=MonthDate,IF(RIGHT($B74,8)="Scotland",SUMIFS(inputdata!H:H,inputdata!$B:$B,$B74,inputdata!$A:$A,$A74),SUMIFS(inputdata!H:H,inputdata!$D:$D,$B74,inputdata!$A:$A,$A74)),IF(RIGHT($B74,8)="Scotland",SUMIFS(inputdataWeek!H:H,inputdataWeek!$B:$B,$B74,inputdataWeek!$A:$A,$A74),SUMIFS(inputdataWeek!H:H,inputdataWeek!$D:$D,$B74,inputdataWeek!$A:$A,$A74)))</f>
        <v>1307</v>
      </c>
      <c r="E74" s="180">
        <f>IF($A74&lt;=MonthDate,IF(RIGHT($B74,8)="Scotland",SUMIFS(inputdata!I:I,inputdata!$B:$B,$B74,inputdata!$A:$A,$A74),SUMIFS(inputdata!I:I,inputdata!$D:$D,$B74,inputdata!$A:$A,$A74)),IF(RIGHT($B74,8)="Scotland",SUMIFS(inputdataWeek!I:I,inputdataWeek!$B:$B,$B74,inputdataWeek!$A:$A,$A74),SUMIFS(inputdataWeek!I:I,inputdataWeek!$D:$D,$B74,inputdataWeek!$A:$A,$A74)))</f>
        <v>16</v>
      </c>
      <c r="F74" s="181">
        <f t="shared" si="1"/>
        <v>0.98790627362055938</v>
      </c>
      <c r="G74" s="180">
        <f>IF($A74&lt;=MonthDate,IF(RIGHT($B74,8)="Scotland",SUMIFS(inputdata!J:J,inputdata!$B:$B,$B74,inputdata!$A:$A,$A74),SUMIFS(inputdata!J:J,inputdata!$D:$D,$B74,inputdata!$A:$A,$A74)),IF(RIGHT($B74,8)="Scotland",SUMIFS(inputdataWeek!J:J,inputdataWeek!$B:$B,$B74,inputdataWeek!$A:$A,$A74),SUMIFS(inputdataWeek!J:J,inputdataWeek!$D:$D,$B74,inputdataWeek!$A:$A,$A74)))</f>
        <v>0</v>
      </c>
      <c r="H74" s="181">
        <f t="shared" si="2"/>
        <v>1</v>
      </c>
      <c r="I74" s="180">
        <f>IF($A74&lt;=MonthDate,IF(RIGHT($B74,8)="Scotland",SUMIFS(inputdata!K:K,inputdata!$B:$B,$B74,inputdata!$A:$A,$A74),SUMIFS(inputdata!K:K,inputdata!$D:$D,$B74,inputdata!$A:$A,$A74)),IF(RIGHT(B74,8)="Scotland",SUMIFS(inputdataWeek!K:K,inputdataWeek!$B:$B,$B74,inputdataWeek!$A:$A,$A74),SUMIFS(inputdataWeek!K:K,inputdataWeek!$D:$D,$B74,inputdataWeek!$A:$A,$A74)))</f>
        <v>0</v>
      </c>
      <c r="J74" s="181">
        <f t="shared" si="8"/>
        <v>1</v>
      </c>
      <c r="K74" s="194" t="str">
        <f t="shared" si="6"/>
        <v>ISD A&amp;E Datamart</v>
      </c>
    </row>
    <row r="75" spans="1:11">
      <c r="A75" s="178">
        <f t="shared" si="7"/>
        <v>42344</v>
      </c>
      <c r="B75" s="179" t="s">
        <v>139</v>
      </c>
      <c r="C75" s="180">
        <f>IF($A75&lt;=MonthDate,IF(RIGHT($B75,8)="Scotland",SUMIFS(inputdata!G:G,inputdata!$B:$B,$B75,inputdata!$A:$A,$A75),SUMIFS(inputdata!G:G,inputdata!$D:$D,$B75,inputdata!$A:$A,$A75)),IF(RIGHT($B75,8)="Scotland",SUMIFS(inputdataWeek!G:G,inputdataWeek!$B:$B,$B75,inputdataWeek!$A:$A,$A75),SUMIFS(inputdataWeek!G:G,inputdataWeek!$D:$D,$B75,inputdataWeek!$A:$A,$A75)))</f>
        <v>100</v>
      </c>
      <c r="D75" s="180">
        <f>IF($A75&lt;=MonthDate,IF(RIGHT($B75,8)="Scotland",SUMIFS(inputdata!H:H,inputdata!$B:$B,$B75,inputdata!$A:$A,$A75),SUMIFS(inputdata!H:H,inputdata!$D:$D,$B75,inputdata!$A:$A,$A75)),IF(RIGHT($B75,8)="Scotland",SUMIFS(inputdataWeek!H:H,inputdataWeek!$B:$B,$B75,inputdataWeek!$A:$A,$A75),SUMIFS(inputdataWeek!H:H,inputdataWeek!$D:$D,$B75,inputdataWeek!$A:$A,$A75)))</f>
        <v>96</v>
      </c>
      <c r="E75" s="180">
        <f>IF($A75&lt;=MonthDate,IF(RIGHT($B75,8)="Scotland",SUMIFS(inputdata!I:I,inputdata!$B:$B,$B75,inputdata!$A:$A,$A75),SUMIFS(inputdata!I:I,inputdata!$D:$D,$B75,inputdata!$A:$A,$A75)),IF(RIGHT($B75,8)="Scotland",SUMIFS(inputdataWeek!I:I,inputdataWeek!$B:$B,$B75,inputdataWeek!$A:$A,$A75),SUMIFS(inputdataWeek!I:I,inputdataWeek!$D:$D,$B75,inputdataWeek!$A:$A,$A75)))</f>
        <v>4</v>
      </c>
      <c r="F75" s="181">
        <f t="shared" si="1"/>
        <v>0.96</v>
      </c>
      <c r="G75" s="180">
        <f>IF($A75&lt;=MonthDate,IF(RIGHT($B75,8)="Scotland",SUMIFS(inputdata!J:J,inputdata!$B:$B,$B75,inputdata!$A:$A,$A75),SUMIFS(inputdata!J:J,inputdata!$D:$D,$B75,inputdata!$A:$A,$A75)),IF(RIGHT($B75,8)="Scotland",SUMIFS(inputdataWeek!J:J,inputdataWeek!$B:$B,$B75,inputdataWeek!$A:$A,$A75),SUMIFS(inputdataWeek!J:J,inputdataWeek!$D:$D,$B75,inputdataWeek!$A:$A,$A75)))</f>
        <v>0</v>
      </c>
      <c r="H75" s="181">
        <f t="shared" si="2"/>
        <v>1</v>
      </c>
      <c r="I75" s="180">
        <f>IF($A75&lt;=MonthDate,IF(RIGHT($B75,8)="Scotland",SUMIFS(inputdata!K:K,inputdata!$B:$B,$B75,inputdata!$A:$A,$A75),SUMIFS(inputdata!K:K,inputdata!$D:$D,$B75,inputdata!$A:$A,$A75)),IF(RIGHT(B75,8)="Scotland",SUMIFS(inputdataWeek!K:K,inputdataWeek!$B:$B,$B75,inputdataWeek!$A:$A,$A75),SUMIFS(inputdataWeek!K:K,inputdataWeek!$D:$D,$B75,inputdataWeek!$A:$A,$A75)))</f>
        <v>0</v>
      </c>
      <c r="J75" s="181">
        <f t="shared" si="8"/>
        <v>1</v>
      </c>
      <c r="K75" s="194" t="str">
        <f t="shared" si="6"/>
        <v>ISD A&amp;E Datamart</v>
      </c>
    </row>
    <row r="76" spans="1:11">
      <c r="A76" s="178">
        <f t="shared" si="7"/>
        <v>42344</v>
      </c>
      <c r="B76" s="179" t="s">
        <v>277</v>
      </c>
      <c r="C76" s="180">
        <f>IF($A76&lt;=MonthDate,IF(RIGHT($B76,8)="Scotland",SUMIFS(inputdata!G:G,inputdata!$B:$B,$B76,inputdata!$A:$A,$A76),SUMIFS(inputdata!G:G,inputdata!$D:$D,$B76,inputdata!$A:$A,$A76)),IF(RIGHT($B76,8)="Scotland",SUMIFS(inputdataWeek!G:G,inputdataWeek!$B:$B,$B76,inputdataWeek!$A:$A,$A76),SUMIFS(inputdataWeek!G:G,inputdataWeek!$D:$D,$B76,inputdataWeek!$A:$A,$A76)))</f>
        <v>23838</v>
      </c>
      <c r="D76" s="180">
        <f>IF($A76&lt;=MonthDate,IF(RIGHT($B76,8)="Scotland",SUMIFS(inputdata!H:H,inputdata!$B:$B,$B76,inputdata!$A:$A,$A76),SUMIFS(inputdata!H:H,inputdata!$D:$D,$B76,inputdata!$A:$A,$A76)),IF(RIGHT($B76,8)="Scotland",SUMIFS(inputdataWeek!H:H,inputdataWeek!$B:$B,$B76,inputdataWeek!$A:$A,$A76),SUMIFS(inputdataWeek!H:H,inputdataWeek!$D:$D,$B76,inputdataWeek!$A:$A,$A76)))</f>
        <v>22703</v>
      </c>
      <c r="E76" s="180">
        <f>IF($A76&lt;=MonthDate,IF(RIGHT($B76,8)="Scotland",SUMIFS(inputdata!I:I,inputdata!$B:$B,$B76,inputdata!$A:$A,$A76),SUMIFS(inputdata!I:I,inputdata!$D:$D,$B76,inputdata!$A:$A,$A76)),IF(RIGHT($B76,8)="Scotland",SUMIFS(inputdataWeek!I:I,inputdataWeek!$B:$B,$B76,inputdataWeek!$A:$A,$A76),SUMIFS(inputdataWeek!I:I,inputdataWeek!$D:$D,$B76,inputdataWeek!$A:$A,$A76)))</f>
        <v>1135</v>
      </c>
      <c r="F76" s="181">
        <f t="shared" si="1"/>
        <v>0.95238694521352463</v>
      </c>
      <c r="G76" s="180">
        <f>IF($A76&lt;=MonthDate,IF(RIGHT($B76,8)="Scotland",SUMIFS(inputdata!J:J,inputdata!$B:$B,$B76,inputdata!$A:$A,$A76),SUMIFS(inputdata!J:J,inputdata!$D:$D,$B76,inputdata!$A:$A,$A76)),IF(RIGHT($B76,8)="Scotland",SUMIFS(inputdataWeek!J:J,inputdataWeek!$B:$B,$B76,inputdataWeek!$A:$A,$A76),SUMIFS(inputdataWeek!J:J,inputdataWeek!$D:$D,$B76,inputdataWeek!$A:$A,$A76)))</f>
        <v>73</v>
      </c>
      <c r="H76" s="181">
        <f t="shared" si="2"/>
        <v>0.99693766255558347</v>
      </c>
      <c r="I76" s="180">
        <f>IF($A76&lt;=MonthDate,IF(RIGHT($B76,8)="Scotland",SUMIFS(inputdata!K:K,inputdata!$B:$B,$B76,inputdata!$A:$A,$A76),SUMIFS(inputdata!K:K,inputdata!$D:$D,$B76,inputdata!$A:$A,$A76)),IF(RIGHT(B76,8)="Scotland",SUMIFS(inputdataWeek!K:K,inputdataWeek!$B:$B,$B76,inputdataWeek!$A:$A,$A76),SUMIFS(inputdataWeek!K:K,inputdataWeek!$D:$D,$B76,inputdataWeek!$A:$A,$A76)))</f>
        <v>5</v>
      </c>
      <c r="J76" s="181">
        <f t="shared" si="8"/>
        <v>0.99979025085997142</v>
      </c>
      <c r="K76" s="194" t="str">
        <f t="shared" si="6"/>
        <v>ISD A&amp;E Datamart</v>
      </c>
    </row>
    <row r="77" spans="1:11">
      <c r="A77" s="178">
        <f t="shared" si="5"/>
        <v>42351</v>
      </c>
      <c r="B77" s="179" t="s">
        <v>121</v>
      </c>
      <c r="C77" s="180">
        <f>IF($A77&lt;=MonthDate,IF(RIGHT($B77,8)="Scotland",SUMIFS(inputdata!G:G,inputdata!$B:$B,$B77,inputdata!$A:$A,$A77),SUMIFS(inputdata!G:G,inputdata!$D:$D,$B77,inputdata!$A:$A,$A77)),IF(RIGHT($B77,8)="Scotland",SUMIFS(inputdataWeek!G:G,inputdataWeek!$B:$B,$B77,inputdataWeek!$A:$A,$A77),SUMIFS(inputdataWeek!G:G,inputdataWeek!$D:$D,$B77,inputdataWeek!$A:$A,$A77)))</f>
        <v>2234</v>
      </c>
      <c r="D77" s="180">
        <f>IF($A77&lt;=MonthDate,IF(RIGHT($B77,8)="Scotland",SUMIFS(inputdata!H:H,inputdata!$B:$B,$B77,inputdata!$A:$A,$A77),SUMIFS(inputdata!H:H,inputdata!$D:$D,$B77,inputdata!$A:$A,$A77)),IF(RIGHT($B77,8)="Scotland",SUMIFS(inputdataWeek!H:H,inputdataWeek!$B:$B,$B77,inputdataWeek!$A:$A,$A77),SUMIFS(inputdataWeek!H:H,inputdataWeek!$D:$D,$B77,inputdataWeek!$A:$A,$A77)))</f>
        <v>2179</v>
      </c>
      <c r="E77" s="180">
        <f>IF($A77&lt;=MonthDate,IF(RIGHT($B77,8)="Scotland",SUMIFS(inputdata!I:I,inputdata!$B:$B,$B77,inputdata!$A:$A,$A77),SUMIFS(inputdata!I:I,inputdata!$D:$D,$B77,inputdata!$A:$A,$A77)),IF(RIGHT($B77,8)="Scotland",SUMIFS(inputdataWeek!I:I,inputdataWeek!$B:$B,$B77,inputdataWeek!$A:$A,$A77),SUMIFS(inputdataWeek!I:I,inputdataWeek!$D:$D,$B77,inputdataWeek!$A:$A,$A77)))</f>
        <v>55</v>
      </c>
      <c r="F77" s="181">
        <f t="shared" si="1"/>
        <v>0.97538048343777972</v>
      </c>
      <c r="G77" s="180">
        <f>IF($A77&lt;=MonthDate,IF(RIGHT($B77,8)="Scotland",SUMIFS(inputdata!J:J,inputdata!$B:$B,$B77,inputdata!$A:$A,$A77),SUMIFS(inputdata!J:J,inputdata!$D:$D,$B77,inputdata!$A:$A,$A77)),IF(RIGHT($B77,8)="Scotland",SUMIFS(inputdataWeek!J:J,inputdataWeek!$B:$B,$B77,inputdataWeek!$A:$A,$A77),SUMIFS(inputdataWeek!J:J,inputdataWeek!$D:$D,$B77,inputdataWeek!$A:$A,$A77)))</f>
        <v>8</v>
      </c>
      <c r="H77" s="181">
        <f t="shared" si="2"/>
        <v>0.9964189794091316</v>
      </c>
      <c r="I77" s="180">
        <f>IF($A77&lt;=MonthDate,IF(RIGHT($B77,8)="Scotland",SUMIFS(inputdata!K:K,inputdata!$B:$B,$B77,inputdata!$A:$A,$A77),SUMIFS(inputdata!K:K,inputdata!$D:$D,$B77,inputdata!$A:$A,$A77)),IF(RIGHT(B77,8)="Scotland",SUMIFS(inputdataWeek!K:K,inputdataWeek!$B:$B,$B77,inputdataWeek!$A:$A,$A77),SUMIFS(inputdataWeek!K:K,inputdataWeek!$D:$D,$B77,inputdataWeek!$A:$A,$A77)))</f>
        <v>0</v>
      </c>
      <c r="J77" s="181">
        <f t="shared" si="8"/>
        <v>1</v>
      </c>
      <c r="K77" s="194" t="str">
        <f t="shared" si="6"/>
        <v>ISD A&amp;E Datamart</v>
      </c>
    </row>
    <row r="78" spans="1:11">
      <c r="A78" s="178">
        <f t="shared" si="5"/>
        <v>42351</v>
      </c>
      <c r="B78" s="179" t="s">
        <v>70</v>
      </c>
      <c r="C78" s="180">
        <f>IF($A78&lt;=MonthDate,IF(RIGHT($B78,8)="Scotland",SUMIFS(inputdata!G:G,inputdata!$B:$B,$B78,inputdata!$A:$A,$A78),SUMIFS(inputdata!G:G,inputdata!$D:$D,$B78,inputdata!$A:$A,$A78)),IF(RIGHT($B78,8)="Scotland",SUMIFS(inputdataWeek!G:G,inputdataWeek!$B:$B,$B78,inputdataWeek!$A:$A,$A78),SUMIFS(inputdataWeek!G:G,inputdataWeek!$D:$D,$B78,inputdataWeek!$A:$A,$A78)))</f>
        <v>440</v>
      </c>
      <c r="D78" s="180">
        <f>IF($A78&lt;=MonthDate,IF(RIGHT($B78,8)="Scotland",SUMIFS(inputdata!H:H,inputdata!$B:$B,$B78,inputdata!$A:$A,$A78),SUMIFS(inputdata!H:H,inputdata!$D:$D,$B78,inputdata!$A:$A,$A78)),IF(RIGHT($B78,8)="Scotland",SUMIFS(inputdataWeek!H:H,inputdataWeek!$B:$B,$B78,inputdataWeek!$A:$A,$A78),SUMIFS(inputdataWeek!H:H,inputdataWeek!$D:$D,$B78,inputdataWeek!$A:$A,$A78)))</f>
        <v>419</v>
      </c>
      <c r="E78" s="180">
        <f>IF($A78&lt;=MonthDate,IF(RIGHT($B78,8)="Scotland",SUMIFS(inputdata!I:I,inputdata!$B:$B,$B78,inputdata!$A:$A,$A78),SUMIFS(inputdata!I:I,inputdata!$D:$D,$B78,inputdata!$A:$A,$A78)),IF(RIGHT($B78,8)="Scotland",SUMIFS(inputdataWeek!I:I,inputdataWeek!$B:$B,$B78,inputdataWeek!$A:$A,$A78),SUMIFS(inputdataWeek!I:I,inputdataWeek!$D:$D,$B78,inputdataWeek!$A:$A,$A78)))</f>
        <v>21</v>
      </c>
      <c r="F78" s="181">
        <f t="shared" si="1"/>
        <v>0.95227272727272727</v>
      </c>
      <c r="G78" s="180">
        <f>IF($A78&lt;=MonthDate,IF(RIGHT($B78,8)="Scotland",SUMIFS(inputdata!J:J,inputdata!$B:$B,$B78,inputdata!$A:$A,$A78),SUMIFS(inputdata!J:J,inputdata!$D:$D,$B78,inputdata!$A:$A,$A78)),IF(RIGHT($B78,8)="Scotland",SUMIFS(inputdataWeek!J:J,inputdataWeek!$B:$B,$B78,inputdataWeek!$A:$A,$A78),SUMIFS(inputdataWeek!J:J,inputdataWeek!$D:$D,$B78,inputdataWeek!$A:$A,$A78)))</f>
        <v>1</v>
      </c>
      <c r="H78" s="181">
        <f t="shared" si="2"/>
        <v>0.99772727272727268</v>
      </c>
      <c r="I78" s="180">
        <f>IF($A78&lt;=MonthDate,IF(RIGHT($B78,8)="Scotland",SUMIFS(inputdata!K:K,inputdata!$B:$B,$B78,inputdata!$A:$A,$A78),SUMIFS(inputdata!K:K,inputdata!$D:$D,$B78,inputdata!$A:$A,$A78)),IF(RIGHT(B78,8)="Scotland",SUMIFS(inputdataWeek!K:K,inputdataWeek!$B:$B,$B78,inputdataWeek!$A:$A,$A78),SUMIFS(inputdataWeek!K:K,inputdataWeek!$D:$D,$B78,inputdataWeek!$A:$A,$A78)))</f>
        <v>0</v>
      </c>
      <c r="J78" s="181">
        <f t="shared" si="8"/>
        <v>1</v>
      </c>
      <c r="K78" s="194" t="str">
        <f t="shared" si="6"/>
        <v>ISD A&amp;E Datamart</v>
      </c>
    </row>
    <row r="79" spans="1:11">
      <c r="A79" s="178">
        <f t="shared" si="5"/>
        <v>42351</v>
      </c>
      <c r="B79" s="179" t="s">
        <v>140</v>
      </c>
      <c r="C79" s="180">
        <f>IF($A79&lt;=MonthDate,IF(RIGHT($B79,8)="Scotland",SUMIFS(inputdata!G:G,inputdata!$B:$B,$B79,inputdata!$A:$A,$A79),SUMIFS(inputdata!G:G,inputdata!$D:$D,$B79,inputdata!$A:$A,$A79)),IF(RIGHT($B79,8)="Scotland",SUMIFS(inputdataWeek!G:G,inputdataWeek!$B:$B,$B79,inputdataWeek!$A:$A,$A79),SUMIFS(inputdataWeek!G:G,inputdataWeek!$D:$D,$B79,inputdataWeek!$A:$A,$A79)))</f>
        <v>778</v>
      </c>
      <c r="D79" s="180">
        <f>IF($A79&lt;=MonthDate,IF(RIGHT($B79,8)="Scotland",SUMIFS(inputdata!H:H,inputdata!$B:$B,$B79,inputdata!$A:$A,$A79),SUMIFS(inputdata!H:H,inputdata!$D:$D,$B79,inputdata!$A:$A,$A79)),IF(RIGHT($B79,8)="Scotland",SUMIFS(inputdataWeek!H:H,inputdataWeek!$B:$B,$B79,inputdataWeek!$A:$A,$A79),SUMIFS(inputdataWeek!H:H,inputdataWeek!$D:$D,$B79,inputdataWeek!$A:$A,$A79)))</f>
        <v>743</v>
      </c>
      <c r="E79" s="180">
        <f>IF($A79&lt;=MonthDate,IF(RIGHT($B79,8)="Scotland",SUMIFS(inputdata!I:I,inputdata!$B:$B,$B79,inputdata!$A:$A,$A79),SUMIFS(inputdata!I:I,inputdata!$D:$D,$B79,inputdata!$A:$A,$A79)),IF(RIGHT($B79,8)="Scotland",SUMIFS(inputdataWeek!I:I,inputdataWeek!$B:$B,$B79,inputdataWeek!$A:$A,$A79),SUMIFS(inputdataWeek!I:I,inputdataWeek!$D:$D,$B79,inputdataWeek!$A:$A,$A79)))</f>
        <v>35</v>
      </c>
      <c r="F79" s="181">
        <f t="shared" si="1"/>
        <v>0.95501285347043696</v>
      </c>
      <c r="G79" s="180">
        <f>IF($A79&lt;=MonthDate,IF(RIGHT($B79,8)="Scotland",SUMIFS(inputdata!J:J,inputdata!$B:$B,$B79,inputdata!$A:$A,$A79),SUMIFS(inputdata!J:J,inputdata!$D:$D,$B79,inputdata!$A:$A,$A79)),IF(RIGHT($B79,8)="Scotland",SUMIFS(inputdataWeek!J:J,inputdataWeek!$B:$B,$B79,inputdataWeek!$A:$A,$A79),SUMIFS(inputdataWeek!J:J,inputdataWeek!$D:$D,$B79,inputdataWeek!$A:$A,$A79)))</f>
        <v>0</v>
      </c>
      <c r="H79" s="181">
        <f t="shared" si="2"/>
        <v>1</v>
      </c>
      <c r="I79" s="180">
        <f>IF($A79&lt;=MonthDate,IF(RIGHT($B79,8)="Scotland",SUMIFS(inputdata!K:K,inputdata!$B:$B,$B79,inputdata!$A:$A,$A79),SUMIFS(inputdata!K:K,inputdata!$D:$D,$B79,inputdata!$A:$A,$A79)),IF(RIGHT(B79,8)="Scotland",SUMIFS(inputdataWeek!K:K,inputdataWeek!$B:$B,$B79,inputdataWeek!$A:$A,$A79),SUMIFS(inputdataWeek!K:K,inputdataWeek!$D:$D,$B79,inputdataWeek!$A:$A,$A79)))</f>
        <v>0</v>
      </c>
      <c r="J79" s="181">
        <f t="shared" si="8"/>
        <v>1</v>
      </c>
      <c r="K79" s="194" t="str">
        <f t="shared" si="6"/>
        <v>ISD A&amp;E Datamart</v>
      </c>
    </row>
    <row r="80" spans="1:11">
      <c r="A80" s="178">
        <f t="shared" si="5"/>
        <v>42351</v>
      </c>
      <c r="B80" s="179" t="s">
        <v>71</v>
      </c>
      <c r="C80" s="180">
        <f>IF($A80&lt;=MonthDate,IF(RIGHT($B80,8)="Scotland",SUMIFS(inputdata!G:G,inputdata!$B:$B,$B80,inputdata!$A:$A,$A80),SUMIFS(inputdata!G:G,inputdata!$D:$D,$B80,inputdata!$A:$A,$A80)),IF(RIGHT($B80,8)="Scotland",SUMIFS(inputdataWeek!G:G,inputdataWeek!$B:$B,$B80,inputdataWeek!$A:$A,$A80),SUMIFS(inputdataWeek!G:G,inputdataWeek!$D:$D,$B80,inputdataWeek!$A:$A,$A80)))</f>
        <v>1099</v>
      </c>
      <c r="D80" s="180">
        <f>IF($A80&lt;=MonthDate,IF(RIGHT($B80,8)="Scotland",SUMIFS(inputdata!H:H,inputdata!$B:$B,$B80,inputdata!$A:$A,$A80),SUMIFS(inputdata!H:H,inputdata!$D:$D,$B80,inputdata!$A:$A,$A80)),IF(RIGHT($B80,8)="Scotland",SUMIFS(inputdataWeek!H:H,inputdataWeek!$B:$B,$B80,inputdataWeek!$A:$A,$A80),SUMIFS(inputdataWeek!H:H,inputdataWeek!$D:$D,$B80,inputdataWeek!$A:$A,$A80)))</f>
        <v>1066</v>
      </c>
      <c r="E80" s="180">
        <f>IF($A80&lt;=MonthDate,IF(RIGHT($B80,8)="Scotland",SUMIFS(inputdata!I:I,inputdata!$B:$B,$B80,inputdata!$A:$A,$A80),SUMIFS(inputdata!I:I,inputdata!$D:$D,$B80,inputdata!$A:$A,$A80)),IF(RIGHT($B80,8)="Scotland",SUMIFS(inputdataWeek!I:I,inputdataWeek!$B:$B,$B80,inputdataWeek!$A:$A,$A80),SUMIFS(inputdataWeek!I:I,inputdataWeek!$D:$D,$B80,inputdataWeek!$A:$A,$A80)))</f>
        <v>33</v>
      </c>
      <c r="F80" s="181">
        <f t="shared" ref="F80:F143" si="9">1-E80/$C80</f>
        <v>0.96997270245677891</v>
      </c>
      <c r="G80" s="180">
        <f>IF($A80&lt;=MonthDate,IF(RIGHT($B80,8)="Scotland",SUMIFS(inputdata!J:J,inputdata!$B:$B,$B80,inputdata!$A:$A,$A80),SUMIFS(inputdata!J:J,inputdata!$D:$D,$B80,inputdata!$A:$A,$A80)),IF(RIGHT($B80,8)="Scotland",SUMIFS(inputdataWeek!J:J,inputdataWeek!$B:$B,$B80,inputdataWeek!$A:$A,$A80),SUMIFS(inputdataWeek!J:J,inputdataWeek!$D:$D,$B80,inputdataWeek!$A:$A,$A80)))</f>
        <v>0</v>
      </c>
      <c r="H80" s="181">
        <f t="shared" ref="H80:H143" si="10">1-G80/$C80</f>
        <v>1</v>
      </c>
      <c r="I80" s="180">
        <f>IF($A80&lt;=MonthDate,IF(RIGHT($B80,8)="Scotland",SUMIFS(inputdata!K:K,inputdata!$B:$B,$B80,inputdata!$A:$A,$A80),SUMIFS(inputdata!K:K,inputdata!$D:$D,$B80,inputdata!$A:$A,$A80)),IF(RIGHT(B80,8)="Scotland",SUMIFS(inputdataWeek!K:K,inputdataWeek!$B:$B,$B80,inputdataWeek!$A:$A,$A80),SUMIFS(inputdataWeek!K:K,inputdataWeek!$D:$D,$B80,inputdataWeek!$A:$A,$A80)))</f>
        <v>0</v>
      </c>
      <c r="J80" s="181">
        <f t="shared" si="8"/>
        <v>1</v>
      </c>
      <c r="K80" s="194" t="str">
        <f t="shared" si="6"/>
        <v>ISD A&amp;E Datamart</v>
      </c>
    </row>
    <row r="81" spans="1:11">
      <c r="A81" s="178">
        <f t="shared" si="5"/>
        <v>42351</v>
      </c>
      <c r="B81" s="179" t="s">
        <v>69</v>
      </c>
      <c r="C81" s="180">
        <f>IF($A81&lt;=MonthDate,IF(RIGHT($B81,8)="Scotland",SUMIFS(inputdata!G:G,inputdata!$B:$B,$B81,inputdata!$A:$A,$A81),SUMIFS(inputdata!G:G,inputdata!$D:$D,$B81,inputdata!$A:$A,$A81)),IF(RIGHT($B81,8)="Scotland",SUMIFS(inputdataWeek!G:G,inputdataWeek!$B:$B,$B81,inputdataWeek!$A:$A,$A81),SUMIFS(inputdataWeek!G:G,inputdataWeek!$D:$D,$B81,inputdataWeek!$A:$A,$A81)))</f>
        <v>1213</v>
      </c>
      <c r="D81" s="180">
        <f>IF($A81&lt;=MonthDate,IF(RIGHT($B81,8)="Scotland",SUMIFS(inputdata!H:H,inputdata!$B:$B,$B81,inputdata!$A:$A,$A81),SUMIFS(inputdata!H:H,inputdata!$D:$D,$B81,inputdata!$A:$A,$A81)),IF(RIGHT($B81,8)="Scotland",SUMIFS(inputdataWeek!H:H,inputdataWeek!$B:$B,$B81,inputdataWeek!$A:$A,$A81),SUMIFS(inputdataWeek!H:H,inputdataWeek!$D:$D,$B81,inputdataWeek!$A:$A,$A81)))</f>
        <v>1181</v>
      </c>
      <c r="E81" s="180">
        <f>IF($A81&lt;=MonthDate,IF(RIGHT($B81,8)="Scotland",SUMIFS(inputdata!I:I,inputdata!$B:$B,$B81,inputdata!$A:$A,$A81),SUMIFS(inputdata!I:I,inputdata!$D:$D,$B81,inputdata!$A:$A,$A81)),IF(RIGHT($B81,8)="Scotland",SUMIFS(inputdataWeek!I:I,inputdataWeek!$B:$B,$B81,inputdataWeek!$A:$A,$A81),SUMIFS(inputdataWeek!I:I,inputdataWeek!$D:$D,$B81,inputdataWeek!$A:$A,$A81)))</f>
        <v>32</v>
      </c>
      <c r="F81" s="181">
        <f t="shared" si="9"/>
        <v>0.97361912613355317</v>
      </c>
      <c r="G81" s="180">
        <f>IF($A81&lt;=MonthDate,IF(RIGHT($B81,8)="Scotland",SUMIFS(inputdata!J:J,inputdata!$B:$B,$B81,inputdata!$A:$A,$A81),SUMIFS(inputdata!J:J,inputdata!$D:$D,$B81,inputdata!$A:$A,$A81)),IF(RIGHT($B81,8)="Scotland",SUMIFS(inputdataWeek!J:J,inputdataWeek!$B:$B,$B81,inputdataWeek!$A:$A,$A81),SUMIFS(inputdataWeek!J:J,inputdataWeek!$D:$D,$B81,inputdataWeek!$A:$A,$A81)))</f>
        <v>1</v>
      </c>
      <c r="H81" s="181">
        <f t="shared" si="10"/>
        <v>0.99917559769167352</v>
      </c>
      <c r="I81" s="180">
        <f>IF($A81&lt;=MonthDate,IF(RIGHT($B81,8)="Scotland",SUMIFS(inputdata!K:K,inputdata!$B:$B,$B81,inputdata!$A:$A,$A81),SUMIFS(inputdata!K:K,inputdata!$D:$D,$B81,inputdata!$A:$A,$A81)),IF(RIGHT(B81,8)="Scotland",SUMIFS(inputdataWeek!K:K,inputdataWeek!$B:$B,$B81,inputdataWeek!$A:$A,$A81),SUMIFS(inputdataWeek!K:K,inputdataWeek!$D:$D,$B81,inputdataWeek!$A:$A,$A81)))</f>
        <v>0</v>
      </c>
      <c r="J81" s="181">
        <f t="shared" si="8"/>
        <v>1</v>
      </c>
      <c r="K81" s="194" t="str">
        <f t="shared" si="6"/>
        <v>ISD A&amp;E Datamart</v>
      </c>
    </row>
    <row r="82" spans="1:11">
      <c r="A82" s="178">
        <f t="shared" si="5"/>
        <v>42351</v>
      </c>
      <c r="B82" s="179" t="s">
        <v>122</v>
      </c>
      <c r="C82" s="180">
        <f>IF($A82&lt;=MonthDate,IF(RIGHT($B82,8)="Scotland",SUMIFS(inputdata!G:G,inputdata!$B:$B,$B82,inputdata!$A:$A,$A82),SUMIFS(inputdata!G:G,inputdata!$D:$D,$B82,inputdata!$A:$A,$A82)),IF(RIGHT($B82,8)="Scotland",SUMIFS(inputdataWeek!G:G,inputdataWeek!$B:$B,$B82,inputdataWeek!$A:$A,$A82),SUMIFS(inputdataWeek!G:G,inputdataWeek!$D:$D,$B82,inputdataWeek!$A:$A,$A82)))</f>
        <v>1750</v>
      </c>
      <c r="D82" s="180">
        <f>IF($A82&lt;=MonthDate,IF(RIGHT($B82,8)="Scotland",SUMIFS(inputdata!H:H,inputdata!$B:$B,$B82,inputdata!$A:$A,$A82),SUMIFS(inputdata!H:H,inputdata!$D:$D,$B82,inputdata!$A:$A,$A82)),IF(RIGHT($B82,8)="Scotland",SUMIFS(inputdataWeek!H:H,inputdataWeek!$B:$B,$B82,inputdataWeek!$A:$A,$A82),SUMIFS(inputdataWeek!H:H,inputdataWeek!$D:$D,$B82,inputdataWeek!$A:$A,$A82)))</f>
        <v>1660</v>
      </c>
      <c r="E82" s="180">
        <f>IF($A82&lt;=MonthDate,IF(RIGHT($B82,8)="Scotland",SUMIFS(inputdata!I:I,inputdata!$B:$B,$B82,inputdata!$A:$A,$A82),SUMIFS(inputdata!I:I,inputdata!$D:$D,$B82,inputdata!$A:$A,$A82)),IF(RIGHT($B82,8)="Scotland",SUMIFS(inputdataWeek!I:I,inputdataWeek!$B:$B,$B82,inputdataWeek!$A:$A,$A82),SUMIFS(inputdataWeek!I:I,inputdataWeek!$D:$D,$B82,inputdataWeek!$A:$A,$A82)))</f>
        <v>90</v>
      </c>
      <c r="F82" s="181">
        <f t="shared" si="9"/>
        <v>0.94857142857142862</v>
      </c>
      <c r="G82" s="180">
        <f>IF($A82&lt;=MonthDate,IF(RIGHT($B82,8)="Scotland",SUMIFS(inputdata!J:J,inputdata!$B:$B,$B82,inputdata!$A:$A,$A82),SUMIFS(inputdata!J:J,inputdata!$D:$D,$B82,inputdata!$A:$A,$A82)),IF(RIGHT($B82,8)="Scotland",SUMIFS(inputdataWeek!J:J,inputdataWeek!$B:$B,$B82,inputdataWeek!$A:$A,$A82),SUMIFS(inputdataWeek!J:J,inputdataWeek!$D:$D,$B82,inputdataWeek!$A:$A,$A82)))</f>
        <v>5</v>
      </c>
      <c r="H82" s="181">
        <f t="shared" si="10"/>
        <v>0.99714285714285711</v>
      </c>
      <c r="I82" s="180">
        <f>IF($A82&lt;=MonthDate,IF(RIGHT($B82,8)="Scotland",SUMIFS(inputdata!K:K,inputdata!$B:$B,$B82,inputdata!$A:$A,$A82),SUMIFS(inputdata!K:K,inputdata!$D:$D,$B82,inputdata!$A:$A,$A82)),IF(RIGHT(B82,8)="Scotland",SUMIFS(inputdataWeek!K:K,inputdataWeek!$B:$B,$B82,inputdataWeek!$A:$A,$A82),SUMIFS(inputdataWeek!K:K,inputdataWeek!$D:$D,$B82,inputdataWeek!$A:$A,$A82)))</f>
        <v>0</v>
      </c>
      <c r="J82" s="181">
        <f t="shared" si="8"/>
        <v>1</v>
      </c>
      <c r="K82" s="194" t="str">
        <f t="shared" si="6"/>
        <v>ISD A&amp;E Datamart</v>
      </c>
    </row>
    <row r="83" spans="1:11">
      <c r="A83" s="178">
        <f t="shared" si="5"/>
        <v>42351</v>
      </c>
      <c r="B83" s="179" t="s">
        <v>72</v>
      </c>
      <c r="C83" s="180">
        <f>IF($A83&lt;=MonthDate,IF(RIGHT($B83,8)="Scotland",SUMIFS(inputdata!G:G,inputdata!$B:$B,$B83,inputdata!$A:$A,$A83),SUMIFS(inputdata!G:G,inputdata!$D:$D,$B83,inputdata!$A:$A,$A83)),IF(RIGHT($B83,8)="Scotland",SUMIFS(inputdataWeek!G:G,inputdataWeek!$B:$B,$B83,inputdataWeek!$A:$A,$A83),SUMIFS(inputdataWeek!G:G,inputdataWeek!$D:$D,$B83,inputdataWeek!$A:$A,$A83)))</f>
        <v>6379</v>
      </c>
      <c r="D83" s="180">
        <f>IF($A83&lt;=MonthDate,IF(RIGHT($B83,8)="Scotland",SUMIFS(inputdata!H:H,inputdata!$B:$B,$B83,inputdata!$A:$A,$A83),SUMIFS(inputdata!H:H,inputdata!$D:$D,$B83,inputdata!$A:$A,$A83)),IF(RIGHT($B83,8)="Scotland",SUMIFS(inputdataWeek!H:H,inputdataWeek!$B:$B,$B83,inputdataWeek!$A:$A,$A83),SUMIFS(inputdataWeek!H:H,inputdataWeek!$D:$D,$B83,inputdataWeek!$A:$A,$A83)))</f>
        <v>5925</v>
      </c>
      <c r="E83" s="180">
        <f>IF($A83&lt;=MonthDate,IF(RIGHT($B83,8)="Scotland",SUMIFS(inputdata!I:I,inputdata!$B:$B,$B83,inputdata!$A:$A,$A83),SUMIFS(inputdata!I:I,inputdata!$D:$D,$B83,inputdata!$A:$A,$A83)),IF(RIGHT($B83,8)="Scotland",SUMIFS(inputdataWeek!I:I,inputdataWeek!$B:$B,$B83,inputdataWeek!$A:$A,$A83),SUMIFS(inputdataWeek!I:I,inputdataWeek!$D:$D,$B83,inputdataWeek!$A:$A,$A83)))</f>
        <v>454</v>
      </c>
      <c r="F83" s="181">
        <f t="shared" si="9"/>
        <v>0.9288289700580028</v>
      </c>
      <c r="G83" s="180">
        <f>IF($A83&lt;=MonthDate,IF(RIGHT($B83,8)="Scotland",SUMIFS(inputdata!J:J,inputdata!$B:$B,$B83,inputdata!$A:$A,$A83),SUMIFS(inputdata!J:J,inputdata!$D:$D,$B83,inputdata!$A:$A,$A83)),IF(RIGHT($B83,8)="Scotland",SUMIFS(inputdataWeek!J:J,inputdataWeek!$B:$B,$B83,inputdataWeek!$A:$A,$A83),SUMIFS(inputdataWeek!J:J,inputdataWeek!$D:$D,$B83,inputdataWeek!$A:$A,$A83)))</f>
        <v>10</v>
      </c>
      <c r="H83" s="181">
        <f t="shared" si="10"/>
        <v>0.99843235616867843</v>
      </c>
      <c r="I83" s="180">
        <f>IF($A83&lt;=MonthDate,IF(RIGHT($B83,8)="Scotland",SUMIFS(inputdata!K:K,inputdata!$B:$B,$B83,inputdata!$A:$A,$A83),SUMIFS(inputdata!K:K,inputdata!$D:$D,$B83,inputdata!$A:$A,$A83)),IF(RIGHT(B83,8)="Scotland",SUMIFS(inputdataWeek!K:K,inputdataWeek!$B:$B,$B83,inputdataWeek!$A:$A,$A83),SUMIFS(inputdataWeek!K:K,inputdataWeek!$D:$D,$B83,inputdataWeek!$A:$A,$A83)))</f>
        <v>0</v>
      </c>
      <c r="J83" s="181">
        <f t="shared" si="8"/>
        <v>1</v>
      </c>
      <c r="K83" s="194" t="str">
        <f t="shared" si="6"/>
        <v>ISD A&amp;E Datamart</v>
      </c>
    </row>
    <row r="84" spans="1:11">
      <c r="A84" s="178">
        <f t="shared" si="5"/>
        <v>42351</v>
      </c>
      <c r="B84" s="179" t="s">
        <v>129</v>
      </c>
      <c r="C84" s="180">
        <f>IF($A84&lt;=MonthDate,IF(RIGHT($B84,8)="Scotland",SUMIFS(inputdata!G:G,inputdata!$B:$B,$B84,inputdata!$A:$A,$A84),SUMIFS(inputdata!G:G,inputdata!$D:$D,$B84,inputdata!$A:$A,$A84)),IF(RIGHT($B84,8)="Scotland",SUMIFS(inputdataWeek!G:G,inputdataWeek!$B:$B,$B84,inputdataWeek!$A:$A,$A84),SUMIFS(inputdataWeek!G:G,inputdataWeek!$D:$D,$B84,inputdataWeek!$A:$A,$A84)))</f>
        <v>1024</v>
      </c>
      <c r="D84" s="180">
        <f>IF($A84&lt;=MonthDate,IF(RIGHT($B84,8)="Scotland",SUMIFS(inputdata!H:H,inputdata!$B:$B,$B84,inputdata!$A:$A,$A84),SUMIFS(inputdata!H:H,inputdata!$D:$D,$B84,inputdata!$A:$A,$A84)),IF(RIGHT($B84,8)="Scotland",SUMIFS(inputdataWeek!H:H,inputdataWeek!$B:$B,$B84,inputdataWeek!$A:$A,$A84),SUMIFS(inputdataWeek!H:H,inputdataWeek!$D:$D,$B84,inputdataWeek!$A:$A,$A84)))</f>
        <v>953</v>
      </c>
      <c r="E84" s="180">
        <f>IF($A84&lt;=MonthDate,IF(RIGHT($B84,8)="Scotland",SUMIFS(inputdata!I:I,inputdata!$B:$B,$B84,inputdata!$A:$A,$A84),SUMIFS(inputdata!I:I,inputdata!$D:$D,$B84,inputdata!$A:$A,$A84)),IF(RIGHT($B84,8)="Scotland",SUMIFS(inputdataWeek!I:I,inputdataWeek!$B:$B,$B84,inputdataWeek!$A:$A,$A84),SUMIFS(inputdataWeek!I:I,inputdataWeek!$D:$D,$B84,inputdataWeek!$A:$A,$A84)))</f>
        <v>71</v>
      </c>
      <c r="F84" s="181">
        <f t="shared" si="9"/>
        <v>0.9306640625</v>
      </c>
      <c r="G84" s="180">
        <f>IF($A84&lt;=MonthDate,IF(RIGHT($B84,8)="Scotland",SUMIFS(inputdata!J:J,inputdata!$B:$B,$B84,inputdata!$A:$A,$A84),SUMIFS(inputdata!J:J,inputdata!$D:$D,$B84,inputdata!$A:$A,$A84)),IF(RIGHT($B84,8)="Scotland",SUMIFS(inputdataWeek!J:J,inputdataWeek!$B:$B,$B84,inputdataWeek!$A:$A,$A84),SUMIFS(inputdataWeek!J:J,inputdataWeek!$D:$D,$B84,inputdataWeek!$A:$A,$A84)))</f>
        <v>4</v>
      </c>
      <c r="H84" s="181">
        <f t="shared" si="10"/>
        <v>0.99609375</v>
      </c>
      <c r="I84" s="180">
        <f>IF($A84&lt;=MonthDate,IF(RIGHT($B84,8)="Scotland",SUMIFS(inputdata!K:K,inputdata!$B:$B,$B84,inputdata!$A:$A,$A84),SUMIFS(inputdata!K:K,inputdata!$D:$D,$B84,inputdata!$A:$A,$A84)),IF(RIGHT(B84,8)="Scotland",SUMIFS(inputdataWeek!K:K,inputdataWeek!$B:$B,$B84,inputdataWeek!$A:$A,$A84),SUMIFS(inputdataWeek!K:K,inputdataWeek!$D:$D,$B84,inputdataWeek!$A:$A,$A84)))</f>
        <v>1</v>
      </c>
      <c r="J84" s="181">
        <f t="shared" si="8"/>
        <v>0.9990234375</v>
      </c>
      <c r="K84" s="194" t="str">
        <f t="shared" si="6"/>
        <v>ISD A&amp;E Datamart</v>
      </c>
    </row>
    <row r="85" spans="1:11">
      <c r="A85" s="178">
        <f t="shared" si="5"/>
        <v>42351</v>
      </c>
      <c r="B85" s="179" t="s">
        <v>73</v>
      </c>
      <c r="C85" s="180">
        <f>IF($A85&lt;=MonthDate,IF(RIGHT($B85,8)="Scotland",SUMIFS(inputdata!G:G,inputdata!$B:$B,$B85,inputdata!$A:$A,$A85),SUMIFS(inputdata!G:G,inputdata!$D:$D,$B85,inputdata!$A:$A,$A85)),IF(RIGHT($B85,8)="Scotland",SUMIFS(inputdataWeek!G:G,inputdataWeek!$B:$B,$B85,inputdataWeek!$A:$A,$A85),SUMIFS(inputdataWeek!G:G,inputdataWeek!$D:$D,$B85,inputdataWeek!$A:$A,$A85)))</f>
        <v>3445</v>
      </c>
      <c r="D85" s="180">
        <f>IF($A85&lt;=MonthDate,IF(RIGHT($B85,8)="Scotland",SUMIFS(inputdata!H:H,inputdata!$B:$B,$B85,inputdata!$A:$A,$A85),SUMIFS(inputdata!H:H,inputdata!$D:$D,$B85,inputdata!$A:$A,$A85)),IF(RIGHT($B85,8)="Scotland",SUMIFS(inputdataWeek!H:H,inputdataWeek!$B:$B,$B85,inputdataWeek!$A:$A,$A85),SUMIFS(inputdataWeek!H:H,inputdataWeek!$D:$D,$B85,inputdataWeek!$A:$A,$A85)))</f>
        <v>2937</v>
      </c>
      <c r="E85" s="180">
        <f>IF($A85&lt;=MonthDate,IF(RIGHT($B85,8)="Scotland",SUMIFS(inputdata!I:I,inputdata!$B:$B,$B85,inputdata!$A:$A,$A85),SUMIFS(inputdata!I:I,inputdata!$D:$D,$B85,inputdata!$A:$A,$A85)),IF(RIGHT($B85,8)="Scotland",SUMIFS(inputdataWeek!I:I,inputdataWeek!$B:$B,$B85,inputdataWeek!$A:$A,$A85),SUMIFS(inputdataWeek!I:I,inputdataWeek!$D:$D,$B85,inputdataWeek!$A:$A,$A85)))</f>
        <v>508</v>
      </c>
      <c r="F85" s="181">
        <f t="shared" si="9"/>
        <v>0.85253991291727138</v>
      </c>
      <c r="G85" s="180">
        <f>IF($A85&lt;=MonthDate,IF(RIGHT($B85,8)="Scotland",SUMIFS(inputdata!J:J,inputdata!$B:$B,$B85,inputdata!$A:$A,$A85),SUMIFS(inputdata!J:J,inputdata!$D:$D,$B85,inputdata!$A:$A,$A85)),IF(RIGHT($B85,8)="Scotland",SUMIFS(inputdataWeek!J:J,inputdataWeek!$B:$B,$B85,inputdataWeek!$A:$A,$A85),SUMIFS(inputdataWeek!J:J,inputdataWeek!$D:$D,$B85,inputdataWeek!$A:$A,$A85)))</f>
        <v>97</v>
      </c>
      <c r="H85" s="181">
        <f t="shared" si="10"/>
        <v>0.97184325108853409</v>
      </c>
      <c r="I85" s="180">
        <f>IF($A85&lt;=MonthDate,IF(RIGHT($B85,8)="Scotland",SUMIFS(inputdata!K:K,inputdata!$B:$B,$B85,inputdata!$A:$A,$A85),SUMIFS(inputdata!K:K,inputdata!$D:$D,$B85,inputdata!$A:$A,$A85)),IF(RIGHT(B85,8)="Scotland",SUMIFS(inputdataWeek!K:K,inputdataWeek!$B:$B,$B85,inputdataWeek!$A:$A,$A85),SUMIFS(inputdataWeek!K:K,inputdataWeek!$D:$D,$B85,inputdataWeek!$A:$A,$A85)))</f>
        <v>23</v>
      </c>
      <c r="J85" s="181">
        <f t="shared" si="8"/>
        <v>0.99332365747460083</v>
      </c>
      <c r="K85" s="194" t="str">
        <f t="shared" si="6"/>
        <v>ISD A&amp;E Datamart</v>
      </c>
    </row>
    <row r="86" spans="1:11">
      <c r="A86" s="178">
        <f t="shared" si="5"/>
        <v>42351</v>
      </c>
      <c r="B86" s="179" t="s">
        <v>123</v>
      </c>
      <c r="C86" s="180">
        <f>IF($A86&lt;=MonthDate,IF(RIGHT($B86,8)="Scotland",SUMIFS(inputdata!G:G,inputdata!$B:$B,$B86,inputdata!$A:$A,$A86),SUMIFS(inputdata!G:G,inputdata!$D:$D,$B86,inputdata!$A:$A,$A86)),IF(RIGHT($B86,8)="Scotland",SUMIFS(inputdataWeek!G:G,inputdataWeek!$B:$B,$B86,inputdataWeek!$A:$A,$A86),SUMIFS(inputdataWeek!G:G,inputdataWeek!$D:$D,$B86,inputdataWeek!$A:$A,$A86)))</f>
        <v>4057</v>
      </c>
      <c r="D86" s="180">
        <f>IF($A86&lt;=MonthDate,IF(RIGHT($B86,8)="Scotland",SUMIFS(inputdata!H:H,inputdata!$B:$B,$B86,inputdata!$A:$A,$A86),SUMIFS(inputdata!H:H,inputdata!$D:$D,$B86,inputdata!$A:$A,$A86)),IF(RIGHT($B86,8)="Scotland",SUMIFS(inputdataWeek!H:H,inputdataWeek!$B:$B,$B86,inputdataWeek!$A:$A,$A86),SUMIFS(inputdataWeek!H:H,inputdataWeek!$D:$D,$B86,inputdataWeek!$A:$A,$A86)))</f>
        <v>3757</v>
      </c>
      <c r="E86" s="180">
        <f>IF($A86&lt;=MonthDate,IF(RIGHT($B86,8)="Scotland",SUMIFS(inputdata!I:I,inputdata!$B:$B,$B86,inputdata!$A:$A,$A86),SUMIFS(inputdata!I:I,inputdata!$D:$D,$B86,inputdata!$A:$A,$A86)),IF(RIGHT($B86,8)="Scotland",SUMIFS(inputdataWeek!I:I,inputdataWeek!$B:$B,$B86,inputdataWeek!$A:$A,$A86),SUMIFS(inputdataWeek!I:I,inputdataWeek!$D:$D,$B86,inputdataWeek!$A:$A,$A86)))</f>
        <v>300</v>
      </c>
      <c r="F86" s="181">
        <f t="shared" si="9"/>
        <v>0.92605373428641857</v>
      </c>
      <c r="G86" s="180">
        <f>IF($A86&lt;=MonthDate,IF(RIGHT($B86,8)="Scotland",SUMIFS(inputdata!J:J,inputdata!$B:$B,$B86,inputdata!$A:$A,$A86),SUMIFS(inputdata!J:J,inputdata!$D:$D,$B86,inputdata!$A:$A,$A86)),IF(RIGHT($B86,8)="Scotland",SUMIFS(inputdataWeek!J:J,inputdataWeek!$B:$B,$B86,inputdataWeek!$A:$A,$A86),SUMIFS(inputdataWeek!J:J,inputdataWeek!$D:$D,$B86,inputdataWeek!$A:$A,$A86)))</f>
        <v>66</v>
      </c>
      <c r="H86" s="181">
        <f t="shared" si="10"/>
        <v>0.98373182154301209</v>
      </c>
      <c r="I86" s="180">
        <f>IF($A86&lt;=MonthDate,IF(RIGHT($B86,8)="Scotland",SUMIFS(inputdata!K:K,inputdata!$B:$B,$B86,inputdata!$A:$A,$A86),SUMIFS(inputdata!K:K,inputdata!$D:$D,$B86,inputdata!$A:$A,$A86)),IF(RIGHT(B86,8)="Scotland",SUMIFS(inputdataWeek!K:K,inputdataWeek!$B:$B,$B86,inputdataWeek!$A:$A,$A86),SUMIFS(inputdataWeek!K:K,inputdataWeek!$D:$D,$B86,inputdataWeek!$A:$A,$A86)))</f>
        <v>1</v>
      </c>
      <c r="J86" s="181">
        <f t="shared" si="8"/>
        <v>0.99975351244762134</v>
      </c>
      <c r="K86" s="194" t="str">
        <f t="shared" si="6"/>
        <v>ISD A&amp;E Datamart</v>
      </c>
    </row>
    <row r="87" spans="1:11">
      <c r="A87" s="178">
        <f t="shared" si="5"/>
        <v>42351</v>
      </c>
      <c r="B87" s="179" t="s">
        <v>117</v>
      </c>
      <c r="C87" s="180">
        <f>IF($A87&lt;=MonthDate,IF(RIGHT($B87,8)="Scotland",SUMIFS(inputdata!G:G,inputdata!$B:$B,$B87,inputdata!$A:$A,$A87),SUMIFS(inputdata!G:G,inputdata!$D:$D,$B87,inputdata!$A:$A,$A87)),IF(RIGHT($B87,8)="Scotland",SUMIFS(inputdataWeek!G:G,inputdataWeek!$B:$B,$B87,inputdataWeek!$A:$A,$A87),SUMIFS(inputdataWeek!G:G,inputdataWeek!$D:$D,$B87,inputdataWeek!$A:$A,$A87)))</f>
        <v>97</v>
      </c>
      <c r="D87" s="180">
        <f>IF($A87&lt;=MonthDate,IF(RIGHT($B87,8)="Scotland",SUMIFS(inputdata!H:H,inputdata!$B:$B,$B87,inputdata!$A:$A,$A87),SUMIFS(inputdata!H:H,inputdata!$D:$D,$B87,inputdata!$A:$A,$A87)),IF(RIGHT($B87,8)="Scotland",SUMIFS(inputdataWeek!H:H,inputdataWeek!$B:$B,$B87,inputdataWeek!$A:$A,$A87),SUMIFS(inputdataWeek!H:H,inputdataWeek!$D:$D,$B87,inputdataWeek!$A:$A,$A87)))</f>
        <v>96</v>
      </c>
      <c r="E87" s="180">
        <f>IF($A87&lt;=MonthDate,IF(RIGHT($B87,8)="Scotland",SUMIFS(inputdata!I:I,inputdata!$B:$B,$B87,inputdata!$A:$A,$A87),SUMIFS(inputdata!I:I,inputdata!$D:$D,$B87,inputdata!$A:$A,$A87)),IF(RIGHT($B87,8)="Scotland",SUMIFS(inputdataWeek!I:I,inputdataWeek!$B:$B,$B87,inputdataWeek!$A:$A,$A87),SUMIFS(inputdataWeek!I:I,inputdataWeek!$D:$D,$B87,inputdataWeek!$A:$A,$A87)))</f>
        <v>1</v>
      </c>
      <c r="F87" s="181">
        <f t="shared" si="9"/>
        <v>0.98969072164948457</v>
      </c>
      <c r="G87" s="180">
        <f>IF($A87&lt;=MonthDate,IF(RIGHT($B87,8)="Scotland",SUMIFS(inputdata!J:J,inputdata!$B:$B,$B87,inputdata!$A:$A,$A87),SUMIFS(inputdata!J:J,inputdata!$D:$D,$B87,inputdata!$A:$A,$A87)),IF(RIGHT($B87,8)="Scotland",SUMIFS(inputdataWeek!J:J,inputdataWeek!$B:$B,$B87,inputdataWeek!$A:$A,$A87),SUMIFS(inputdataWeek!J:J,inputdataWeek!$D:$D,$B87,inputdataWeek!$A:$A,$A87)))</f>
        <v>1</v>
      </c>
      <c r="H87" s="181">
        <f t="shared" si="10"/>
        <v>0.98969072164948457</v>
      </c>
      <c r="I87" s="180">
        <f>IF($A87&lt;=MonthDate,IF(RIGHT($B87,8)="Scotland",SUMIFS(inputdata!K:K,inputdata!$B:$B,$B87,inputdata!$A:$A,$A87),SUMIFS(inputdata!K:K,inputdata!$D:$D,$B87,inputdata!$A:$A,$A87)),IF(RIGHT(B87,8)="Scotland",SUMIFS(inputdataWeek!K:K,inputdataWeek!$B:$B,$B87,inputdataWeek!$A:$A,$A87),SUMIFS(inputdataWeek!K:K,inputdataWeek!$D:$D,$B87,inputdataWeek!$A:$A,$A87)))</f>
        <v>0</v>
      </c>
      <c r="J87" s="181">
        <f t="shared" si="8"/>
        <v>1</v>
      </c>
      <c r="K87" s="194" t="str">
        <f t="shared" si="6"/>
        <v>ISD A&amp;E Datamart</v>
      </c>
    </row>
    <row r="88" spans="1:11">
      <c r="A88" s="178">
        <f t="shared" si="5"/>
        <v>42351</v>
      </c>
      <c r="B88" s="179" t="s">
        <v>141</v>
      </c>
      <c r="C88" s="180">
        <f>IF($A88&lt;=MonthDate,IF(RIGHT($B88,8)="Scotland",SUMIFS(inputdata!G:G,inputdata!$B:$B,$B88,inputdata!$A:$A,$A88),SUMIFS(inputdata!G:G,inputdata!$D:$D,$B88,inputdata!$A:$A,$A88)),IF(RIGHT($B88,8)="Scotland",SUMIFS(inputdataWeek!G:G,inputdataWeek!$B:$B,$B88,inputdataWeek!$A:$A,$A88),SUMIFS(inputdataWeek!G:G,inputdataWeek!$D:$D,$B88,inputdataWeek!$A:$A,$A88)))</f>
        <v>157</v>
      </c>
      <c r="D88" s="180">
        <f>IF($A88&lt;=MonthDate,IF(RIGHT($B88,8)="Scotland",SUMIFS(inputdata!H:H,inputdata!$B:$B,$B88,inputdata!$A:$A,$A88),SUMIFS(inputdata!H:H,inputdata!$D:$D,$B88,inputdata!$A:$A,$A88)),IF(RIGHT($B88,8)="Scotland",SUMIFS(inputdataWeek!H:H,inputdataWeek!$B:$B,$B88,inputdataWeek!$A:$A,$A88),SUMIFS(inputdataWeek!H:H,inputdataWeek!$D:$D,$B88,inputdataWeek!$A:$A,$A88)))</f>
        <v>140</v>
      </c>
      <c r="E88" s="180">
        <f>IF($A88&lt;=MonthDate,IF(RIGHT($B88,8)="Scotland",SUMIFS(inputdata!I:I,inputdata!$B:$B,$B88,inputdata!$A:$A,$A88),SUMIFS(inputdata!I:I,inputdata!$D:$D,$B88,inputdata!$A:$A,$A88)),IF(RIGHT($B88,8)="Scotland",SUMIFS(inputdataWeek!I:I,inputdataWeek!$B:$B,$B88,inputdataWeek!$A:$A,$A88),SUMIFS(inputdataWeek!I:I,inputdataWeek!$D:$D,$B88,inputdataWeek!$A:$A,$A88)))</f>
        <v>17</v>
      </c>
      <c r="F88" s="181">
        <f t="shared" si="9"/>
        <v>0.89171974522292996</v>
      </c>
      <c r="G88" s="180">
        <f>IF($A88&lt;=MonthDate,IF(RIGHT($B88,8)="Scotland",SUMIFS(inputdata!J:J,inputdata!$B:$B,$B88,inputdata!$A:$A,$A88),SUMIFS(inputdata!J:J,inputdata!$D:$D,$B88,inputdata!$A:$A,$A88)),IF(RIGHT($B88,8)="Scotland",SUMIFS(inputdataWeek!J:J,inputdataWeek!$B:$B,$B88,inputdataWeek!$A:$A,$A88),SUMIFS(inputdataWeek!J:J,inputdataWeek!$D:$D,$B88,inputdataWeek!$A:$A,$A88)))</f>
        <v>0</v>
      </c>
      <c r="H88" s="181">
        <f t="shared" si="10"/>
        <v>1</v>
      </c>
      <c r="I88" s="180">
        <f>IF($A88&lt;=MonthDate,IF(RIGHT($B88,8)="Scotland",SUMIFS(inputdata!K:K,inputdata!$B:$B,$B88,inputdata!$A:$A,$A88),SUMIFS(inputdata!K:K,inputdata!$D:$D,$B88,inputdata!$A:$A,$A88)),IF(RIGHT(B88,8)="Scotland",SUMIFS(inputdataWeek!K:K,inputdataWeek!$B:$B,$B88,inputdataWeek!$A:$A,$A88),SUMIFS(inputdataWeek!K:K,inputdataWeek!$D:$D,$B88,inputdataWeek!$A:$A,$A88)))</f>
        <v>0</v>
      </c>
      <c r="J88" s="181">
        <f t="shared" si="8"/>
        <v>1</v>
      </c>
      <c r="K88" s="194" t="str">
        <f t="shared" si="6"/>
        <v>ISD A&amp;E Datamart</v>
      </c>
    </row>
    <row r="89" spans="1:11">
      <c r="A89" s="178">
        <f t="shared" si="5"/>
        <v>42351</v>
      </c>
      <c r="B89" s="179" t="s">
        <v>136</v>
      </c>
      <c r="C89" s="180">
        <f>IF($A89&lt;=MonthDate,IF(RIGHT($B89,8)="Scotland",SUMIFS(inputdata!G:G,inputdata!$B:$B,$B89,inputdata!$A:$A,$A89),SUMIFS(inputdata!G:G,inputdata!$D:$D,$B89,inputdata!$A:$A,$A89)),IF(RIGHT($B89,8)="Scotland",SUMIFS(inputdataWeek!G:G,inputdataWeek!$B:$B,$B89,inputdataWeek!$A:$A,$A89),SUMIFS(inputdataWeek!G:G,inputdataWeek!$D:$D,$B89,inputdataWeek!$A:$A,$A89)))</f>
        <v>1326</v>
      </c>
      <c r="D89" s="180">
        <f>IF($A89&lt;=MonthDate,IF(RIGHT($B89,8)="Scotland",SUMIFS(inputdata!H:H,inputdata!$B:$B,$B89,inputdata!$A:$A,$A89),SUMIFS(inputdata!H:H,inputdata!$D:$D,$B89,inputdata!$A:$A,$A89)),IF(RIGHT($B89,8)="Scotland",SUMIFS(inputdataWeek!H:H,inputdataWeek!$B:$B,$B89,inputdataWeek!$A:$A,$A89),SUMIFS(inputdataWeek!H:H,inputdataWeek!$D:$D,$B89,inputdataWeek!$A:$A,$A89)))</f>
        <v>1312</v>
      </c>
      <c r="E89" s="180">
        <f>IF($A89&lt;=MonthDate,IF(RIGHT($B89,8)="Scotland",SUMIFS(inputdata!I:I,inputdata!$B:$B,$B89,inputdata!$A:$A,$A89),SUMIFS(inputdata!I:I,inputdata!$D:$D,$B89,inputdata!$A:$A,$A89)),IF(RIGHT($B89,8)="Scotland",SUMIFS(inputdataWeek!I:I,inputdataWeek!$B:$B,$B89,inputdataWeek!$A:$A,$A89),SUMIFS(inputdataWeek!I:I,inputdataWeek!$D:$D,$B89,inputdataWeek!$A:$A,$A89)))</f>
        <v>14</v>
      </c>
      <c r="F89" s="181">
        <f t="shared" si="9"/>
        <v>0.98944193061840124</v>
      </c>
      <c r="G89" s="180">
        <f>IF($A89&lt;=MonthDate,IF(RIGHT($B89,8)="Scotland",SUMIFS(inputdata!J:J,inputdata!$B:$B,$B89,inputdata!$A:$A,$A89),SUMIFS(inputdata!J:J,inputdata!$D:$D,$B89,inputdata!$A:$A,$A89)),IF(RIGHT($B89,8)="Scotland",SUMIFS(inputdataWeek!J:J,inputdataWeek!$B:$B,$B89,inputdataWeek!$A:$A,$A89),SUMIFS(inputdataWeek!J:J,inputdataWeek!$D:$D,$B89,inputdataWeek!$A:$A,$A89)))</f>
        <v>1</v>
      </c>
      <c r="H89" s="181">
        <f t="shared" si="10"/>
        <v>0.99924585218702866</v>
      </c>
      <c r="I89" s="180">
        <f>IF($A89&lt;=MonthDate,IF(RIGHT($B89,8)="Scotland",SUMIFS(inputdata!K:K,inputdata!$B:$B,$B89,inputdata!$A:$A,$A89),SUMIFS(inputdata!K:K,inputdata!$D:$D,$B89,inputdata!$A:$A,$A89)),IF(RIGHT(B89,8)="Scotland",SUMIFS(inputdataWeek!K:K,inputdataWeek!$B:$B,$B89,inputdataWeek!$A:$A,$A89),SUMIFS(inputdataWeek!K:K,inputdataWeek!$D:$D,$B89,inputdataWeek!$A:$A,$A89)))</f>
        <v>0</v>
      </c>
      <c r="J89" s="181">
        <f t="shared" si="8"/>
        <v>1</v>
      </c>
      <c r="K89" s="194" t="str">
        <f t="shared" si="6"/>
        <v>ISD A&amp;E Datamart</v>
      </c>
    </row>
    <row r="90" spans="1:11">
      <c r="A90" s="178">
        <f t="shared" si="5"/>
        <v>42351</v>
      </c>
      <c r="B90" s="179" t="s">
        <v>139</v>
      </c>
      <c r="C90" s="180">
        <f>IF($A90&lt;=MonthDate,IF(RIGHT($B90,8)="Scotland",SUMIFS(inputdata!G:G,inputdata!$B:$B,$B90,inputdata!$A:$A,$A90),SUMIFS(inputdata!G:G,inputdata!$D:$D,$B90,inputdata!$A:$A,$A90)),IF(RIGHT($B90,8)="Scotland",SUMIFS(inputdataWeek!G:G,inputdataWeek!$B:$B,$B90,inputdataWeek!$A:$A,$A90),SUMIFS(inputdataWeek!G:G,inputdataWeek!$D:$D,$B90,inputdataWeek!$A:$A,$A90)))</f>
        <v>128</v>
      </c>
      <c r="D90" s="180">
        <f>IF($A90&lt;=MonthDate,IF(RIGHT($B90,8)="Scotland",SUMIFS(inputdata!H:H,inputdata!$B:$B,$B90,inputdata!$A:$A,$A90),SUMIFS(inputdata!H:H,inputdata!$D:$D,$B90,inputdata!$A:$A,$A90)),IF(RIGHT($B90,8)="Scotland",SUMIFS(inputdataWeek!H:H,inputdataWeek!$B:$B,$B90,inputdataWeek!$A:$A,$A90),SUMIFS(inputdataWeek!H:H,inputdataWeek!$D:$D,$B90,inputdataWeek!$A:$A,$A90)))</f>
        <v>126</v>
      </c>
      <c r="E90" s="180">
        <f>IF($A90&lt;=MonthDate,IF(RIGHT($B90,8)="Scotland",SUMIFS(inputdata!I:I,inputdata!$B:$B,$B90,inputdata!$A:$A,$A90),SUMIFS(inputdata!I:I,inputdata!$D:$D,$B90,inputdata!$A:$A,$A90)),IF(RIGHT($B90,8)="Scotland",SUMIFS(inputdataWeek!I:I,inputdataWeek!$B:$B,$B90,inputdataWeek!$A:$A,$A90),SUMIFS(inputdataWeek!I:I,inputdataWeek!$D:$D,$B90,inputdataWeek!$A:$A,$A90)))</f>
        <v>2</v>
      </c>
      <c r="F90" s="181">
        <f t="shared" si="9"/>
        <v>0.984375</v>
      </c>
      <c r="G90" s="180">
        <f>IF($A90&lt;=MonthDate,IF(RIGHT($B90,8)="Scotland",SUMIFS(inputdata!J:J,inputdata!$B:$B,$B90,inputdata!$A:$A,$A90),SUMIFS(inputdata!J:J,inputdata!$D:$D,$B90,inputdata!$A:$A,$A90)),IF(RIGHT($B90,8)="Scotland",SUMIFS(inputdataWeek!J:J,inputdataWeek!$B:$B,$B90,inputdataWeek!$A:$A,$A90),SUMIFS(inputdataWeek!J:J,inputdataWeek!$D:$D,$B90,inputdataWeek!$A:$A,$A90)))</f>
        <v>0</v>
      </c>
      <c r="H90" s="181">
        <f t="shared" si="10"/>
        <v>1</v>
      </c>
      <c r="I90" s="180">
        <f>IF($A90&lt;=MonthDate,IF(RIGHT($B90,8)="Scotland",SUMIFS(inputdata!K:K,inputdata!$B:$B,$B90,inputdata!$A:$A,$A90),SUMIFS(inputdata!K:K,inputdata!$D:$D,$B90,inputdata!$A:$A,$A90)),IF(RIGHT(B90,8)="Scotland",SUMIFS(inputdataWeek!K:K,inputdataWeek!$B:$B,$B90,inputdataWeek!$A:$A,$A90),SUMIFS(inputdataWeek!K:K,inputdataWeek!$D:$D,$B90,inputdataWeek!$A:$A,$A90)))</f>
        <v>0</v>
      </c>
      <c r="J90" s="181">
        <f t="shared" si="8"/>
        <v>1</v>
      </c>
      <c r="K90" s="194" t="str">
        <f t="shared" si="6"/>
        <v>ISD A&amp;E Datamart</v>
      </c>
    </row>
    <row r="91" spans="1:11">
      <c r="A91" s="178">
        <f t="shared" si="5"/>
        <v>42351</v>
      </c>
      <c r="B91" s="179" t="s">
        <v>277</v>
      </c>
      <c r="C91" s="180">
        <f>IF($A91&lt;=MonthDate,IF(RIGHT($B91,8)="Scotland",SUMIFS(inputdata!G:G,inputdata!$B:$B,$B91,inputdata!$A:$A,$A91),SUMIFS(inputdata!G:G,inputdata!$D:$D,$B91,inputdata!$A:$A,$A91)),IF(RIGHT($B91,8)="Scotland",SUMIFS(inputdataWeek!G:G,inputdataWeek!$B:$B,$B91,inputdataWeek!$A:$A,$A91),SUMIFS(inputdataWeek!G:G,inputdataWeek!$D:$D,$B91,inputdataWeek!$A:$A,$A91)))</f>
        <v>24127</v>
      </c>
      <c r="D91" s="180">
        <f>IF($A91&lt;=MonthDate,IF(RIGHT($B91,8)="Scotland",SUMIFS(inputdata!H:H,inputdata!$B:$B,$B91,inputdata!$A:$A,$A91),SUMIFS(inputdata!H:H,inputdata!$D:$D,$B91,inputdata!$A:$A,$A91)),IF(RIGHT($B91,8)="Scotland",SUMIFS(inputdataWeek!H:H,inputdataWeek!$B:$B,$B91,inputdataWeek!$A:$A,$A91),SUMIFS(inputdataWeek!H:H,inputdataWeek!$D:$D,$B91,inputdataWeek!$A:$A,$A91)))</f>
        <v>22494</v>
      </c>
      <c r="E91" s="180">
        <f>IF($A91&lt;=MonthDate,IF(RIGHT($B91,8)="Scotland",SUMIFS(inputdata!I:I,inputdata!$B:$B,$B91,inputdata!$A:$A,$A91),SUMIFS(inputdata!I:I,inputdata!$D:$D,$B91,inputdata!$A:$A,$A91)),IF(RIGHT($B91,8)="Scotland",SUMIFS(inputdataWeek!I:I,inputdataWeek!$B:$B,$B91,inputdataWeek!$A:$A,$A91),SUMIFS(inputdataWeek!I:I,inputdataWeek!$D:$D,$B91,inputdataWeek!$A:$A,$A91)))</f>
        <v>1633</v>
      </c>
      <c r="F91" s="181">
        <f t="shared" si="9"/>
        <v>0.9323164918970448</v>
      </c>
      <c r="G91" s="180">
        <f>IF($A91&lt;=MonthDate,IF(RIGHT($B91,8)="Scotland",SUMIFS(inputdata!J:J,inputdata!$B:$B,$B91,inputdata!$A:$A,$A91),SUMIFS(inputdata!J:J,inputdata!$D:$D,$B91,inputdata!$A:$A,$A91)),IF(RIGHT($B91,8)="Scotland",SUMIFS(inputdataWeek!J:J,inputdataWeek!$B:$B,$B91,inputdataWeek!$A:$A,$A91),SUMIFS(inputdataWeek!J:J,inputdataWeek!$D:$D,$B91,inputdataWeek!$A:$A,$A91)))</f>
        <v>194</v>
      </c>
      <c r="H91" s="181">
        <f t="shared" si="10"/>
        <v>0.99195921581630542</v>
      </c>
      <c r="I91" s="180">
        <f>IF($A91&lt;=MonthDate,IF(RIGHT($B91,8)="Scotland",SUMIFS(inputdata!K:K,inputdata!$B:$B,$B91,inputdata!$A:$A,$A91),SUMIFS(inputdata!K:K,inputdata!$D:$D,$B91,inputdata!$A:$A,$A91)),IF(RIGHT(B91,8)="Scotland",SUMIFS(inputdataWeek!K:K,inputdataWeek!$B:$B,$B91,inputdataWeek!$A:$A,$A91),SUMIFS(inputdataWeek!K:K,inputdataWeek!$D:$D,$B91,inputdataWeek!$A:$A,$A91)))</f>
        <v>25</v>
      </c>
      <c r="J91" s="181">
        <f t="shared" si="8"/>
        <v>0.99896381647117338</v>
      </c>
      <c r="K91" s="194" t="str">
        <f t="shared" si="6"/>
        <v>ISD A&amp;E Datamart</v>
      </c>
    </row>
    <row r="92" spans="1:11">
      <c r="A92" s="178">
        <f t="shared" ref="A92:A155" si="11">A77+7</f>
        <v>42358</v>
      </c>
      <c r="B92" s="179" t="s">
        <v>121</v>
      </c>
      <c r="C92" s="180">
        <f>IF($A92&lt;=MonthDate,IF(RIGHT($B92,8)="Scotland",SUMIFS(inputdata!G:G,inputdata!$B:$B,$B92,inputdata!$A:$A,$A92),SUMIFS(inputdata!G:G,inputdata!$D:$D,$B92,inputdata!$A:$A,$A92)),IF(RIGHT($B92,8)="Scotland",SUMIFS(inputdataWeek!G:G,inputdataWeek!$B:$B,$B92,inputdataWeek!$A:$A,$A92),SUMIFS(inputdataWeek!G:G,inputdataWeek!$D:$D,$B92,inputdataWeek!$A:$A,$A92)))</f>
        <v>2303</v>
      </c>
      <c r="D92" s="180">
        <f>IF($A92&lt;=MonthDate,IF(RIGHT($B92,8)="Scotland",SUMIFS(inputdata!H:H,inputdata!$B:$B,$B92,inputdata!$A:$A,$A92),SUMIFS(inputdata!H:H,inputdata!$D:$D,$B92,inputdata!$A:$A,$A92)),IF(RIGHT($B92,8)="Scotland",SUMIFS(inputdataWeek!H:H,inputdataWeek!$B:$B,$B92,inputdataWeek!$A:$A,$A92),SUMIFS(inputdataWeek!H:H,inputdataWeek!$D:$D,$B92,inputdataWeek!$A:$A,$A92)))</f>
        <v>2231</v>
      </c>
      <c r="E92" s="180">
        <f>IF($A92&lt;=MonthDate,IF(RIGHT($B92,8)="Scotland",SUMIFS(inputdata!I:I,inputdata!$B:$B,$B92,inputdata!$A:$A,$A92),SUMIFS(inputdata!I:I,inputdata!$D:$D,$B92,inputdata!$A:$A,$A92)),IF(RIGHT($B92,8)="Scotland",SUMIFS(inputdataWeek!I:I,inputdataWeek!$B:$B,$B92,inputdataWeek!$A:$A,$A92),SUMIFS(inputdataWeek!I:I,inputdataWeek!$D:$D,$B92,inputdataWeek!$A:$A,$A92)))</f>
        <v>72</v>
      </c>
      <c r="F92" s="181">
        <f t="shared" si="9"/>
        <v>0.96873643074250981</v>
      </c>
      <c r="G92" s="180">
        <f>IF($A92&lt;=MonthDate,IF(RIGHT($B92,8)="Scotland",SUMIFS(inputdata!J:J,inputdata!$B:$B,$B92,inputdata!$A:$A,$A92),SUMIFS(inputdata!J:J,inputdata!$D:$D,$B92,inputdata!$A:$A,$A92)),IF(RIGHT($B92,8)="Scotland",SUMIFS(inputdataWeek!J:J,inputdataWeek!$B:$B,$B92,inputdataWeek!$A:$A,$A92),SUMIFS(inputdataWeek!J:J,inputdataWeek!$D:$D,$B92,inputdataWeek!$A:$A,$A92)))</f>
        <v>1</v>
      </c>
      <c r="H92" s="181">
        <f t="shared" si="10"/>
        <v>0.99956578376031269</v>
      </c>
      <c r="I92" s="180">
        <f>IF($A92&lt;=MonthDate,IF(RIGHT($B92,8)="Scotland",SUMIFS(inputdata!K:K,inputdata!$B:$B,$B92,inputdata!$A:$A,$A92),SUMIFS(inputdata!K:K,inputdata!$D:$D,$B92,inputdata!$A:$A,$A92)),IF(RIGHT(B92,8)="Scotland",SUMIFS(inputdataWeek!K:K,inputdataWeek!$B:$B,$B92,inputdataWeek!$A:$A,$A92),SUMIFS(inputdataWeek!K:K,inputdataWeek!$D:$D,$B92,inputdataWeek!$A:$A,$A92)))</f>
        <v>0</v>
      </c>
      <c r="J92" s="181">
        <f t="shared" si="8"/>
        <v>1</v>
      </c>
      <c r="K92" s="194" t="str">
        <f t="shared" si="6"/>
        <v>ISD A&amp;E Datamart</v>
      </c>
    </row>
    <row r="93" spans="1:11">
      <c r="A93" s="178">
        <f t="shared" si="11"/>
        <v>42358</v>
      </c>
      <c r="B93" s="179" t="s">
        <v>70</v>
      </c>
      <c r="C93" s="180">
        <f>IF($A93&lt;=MonthDate,IF(RIGHT($B93,8)="Scotland",SUMIFS(inputdata!G:G,inputdata!$B:$B,$B93,inputdata!$A:$A,$A93),SUMIFS(inputdata!G:G,inputdata!$D:$D,$B93,inputdata!$A:$A,$A93)),IF(RIGHT($B93,8)="Scotland",SUMIFS(inputdataWeek!G:G,inputdataWeek!$B:$B,$B93,inputdataWeek!$A:$A,$A93),SUMIFS(inputdataWeek!G:G,inputdataWeek!$D:$D,$B93,inputdataWeek!$A:$A,$A93)))</f>
        <v>428</v>
      </c>
      <c r="D93" s="180">
        <f>IF($A93&lt;=MonthDate,IF(RIGHT($B93,8)="Scotland",SUMIFS(inputdata!H:H,inputdata!$B:$B,$B93,inputdata!$A:$A,$A93),SUMIFS(inputdata!H:H,inputdata!$D:$D,$B93,inputdata!$A:$A,$A93)),IF(RIGHT($B93,8)="Scotland",SUMIFS(inputdataWeek!H:H,inputdataWeek!$B:$B,$B93,inputdataWeek!$A:$A,$A93),SUMIFS(inputdataWeek!H:H,inputdataWeek!$D:$D,$B93,inputdataWeek!$A:$A,$A93)))</f>
        <v>410</v>
      </c>
      <c r="E93" s="180">
        <f>IF($A93&lt;=MonthDate,IF(RIGHT($B93,8)="Scotland",SUMIFS(inputdata!I:I,inputdata!$B:$B,$B93,inputdata!$A:$A,$A93),SUMIFS(inputdata!I:I,inputdata!$D:$D,$B93,inputdata!$A:$A,$A93)),IF(RIGHT($B93,8)="Scotland",SUMIFS(inputdataWeek!I:I,inputdataWeek!$B:$B,$B93,inputdataWeek!$A:$A,$A93),SUMIFS(inputdataWeek!I:I,inputdataWeek!$D:$D,$B93,inputdataWeek!$A:$A,$A93)))</f>
        <v>18</v>
      </c>
      <c r="F93" s="181">
        <f t="shared" si="9"/>
        <v>0.95794392523364491</v>
      </c>
      <c r="G93" s="180">
        <f>IF($A93&lt;=MonthDate,IF(RIGHT($B93,8)="Scotland",SUMIFS(inputdata!J:J,inputdata!$B:$B,$B93,inputdata!$A:$A,$A93),SUMIFS(inputdata!J:J,inputdata!$D:$D,$B93,inputdata!$A:$A,$A93)),IF(RIGHT($B93,8)="Scotland",SUMIFS(inputdataWeek!J:J,inputdataWeek!$B:$B,$B93,inputdataWeek!$A:$A,$A93),SUMIFS(inputdataWeek!J:J,inputdataWeek!$D:$D,$B93,inputdataWeek!$A:$A,$A93)))</f>
        <v>0</v>
      </c>
      <c r="H93" s="181">
        <f t="shared" si="10"/>
        <v>1</v>
      </c>
      <c r="I93" s="180">
        <f>IF($A93&lt;=MonthDate,IF(RIGHT($B93,8)="Scotland",SUMIFS(inputdata!K:K,inputdata!$B:$B,$B93,inputdata!$A:$A,$A93),SUMIFS(inputdata!K:K,inputdata!$D:$D,$B93,inputdata!$A:$A,$A93)),IF(RIGHT(B93,8)="Scotland",SUMIFS(inputdataWeek!K:K,inputdataWeek!$B:$B,$B93,inputdataWeek!$A:$A,$A93),SUMIFS(inputdataWeek!K:K,inputdataWeek!$D:$D,$B93,inputdataWeek!$A:$A,$A93)))</f>
        <v>0</v>
      </c>
      <c r="J93" s="181">
        <f t="shared" si="8"/>
        <v>1</v>
      </c>
      <c r="K93" s="194" t="str">
        <f t="shared" si="6"/>
        <v>ISD A&amp;E Datamart</v>
      </c>
    </row>
    <row r="94" spans="1:11">
      <c r="A94" s="178">
        <f t="shared" si="11"/>
        <v>42358</v>
      </c>
      <c r="B94" s="179" t="s">
        <v>140</v>
      </c>
      <c r="C94" s="180">
        <f>IF($A94&lt;=MonthDate,IF(RIGHT($B94,8)="Scotland",SUMIFS(inputdata!G:G,inputdata!$B:$B,$B94,inputdata!$A:$A,$A94),SUMIFS(inputdata!G:G,inputdata!$D:$D,$B94,inputdata!$A:$A,$A94)),IF(RIGHT($B94,8)="Scotland",SUMIFS(inputdataWeek!G:G,inputdataWeek!$B:$B,$B94,inputdataWeek!$A:$A,$A94),SUMIFS(inputdataWeek!G:G,inputdataWeek!$D:$D,$B94,inputdataWeek!$A:$A,$A94)))</f>
        <v>874</v>
      </c>
      <c r="D94" s="180">
        <f>IF($A94&lt;=MonthDate,IF(RIGHT($B94,8)="Scotland",SUMIFS(inputdata!H:H,inputdata!$B:$B,$B94,inputdata!$A:$A,$A94),SUMIFS(inputdata!H:H,inputdata!$D:$D,$B94,inputdata!$A:$A,$A94)),IF(RIGHT($B94,8)="Scotland",SUMIFS(inputdataWeek!H:H,inputdataWeek!$B:$B,$B94,inputdataWeek!$A:$A,$A94),SUMIFS(inputdataWeek!H:H,inputdataWeek!$D:$D,$B94,inputdataWeek!$A:$A,$A94)))</f>
        <v>843</v>
      </c>
      <c r="E94" s="180">
        <f>IF($A94&lt;=MonthDate,IF(RIGHT($B94,8)="Scotland",SUMIFS(inputdata!I:I,inputdata!$B:$B,$B94,inputdata!$A:$A,$A94),SUMIFS(inputdata!I:I,inputdata!$D:$D,$B94,inputdata!$A:$A,$A94)),IF(RIGHT($B94,8)="Scotland",SUMIFS(inputdataWeek!I:I,inputdataWeek!$B:$B,$B94,inputdataWeek!$A:$A,$A94),SUMIFS(inputdataWeek!I:I,inputdataWeek!$D:$D,$B94,inputdataWeek!$A:$A,$A94)))</f>
        <v>31</v>
      </c>
      <c r="F94" s="181">
        <f t="shared" si="9"/>
        <v>0.96453089244851253</v>
      </c>
      <c r="G94" s="180">
        <f>IF($A94&lt;=MonthDate,IF(RIGHT($B94,8)="Scotland",SUMIFS(inputdata!J:J,inputdata!$B:$B,$B94,inputdata!$A:$A,$A94),SUMIFS(inputdata!J:J,inputdata!$D:$D,$B94,inputdata!$A:$A,$A94)),IF(RIGHT($B94,8)="Scotland",SUMIFS(inputdataWeek!J:J,inputdataWeek!$B:$B,$B94,inputdataWeek!$A:$A,$A94),SUMIFS(inputdataWeek!J:J,inputdataWeek!$D:$D,$B94,inputdataWeek!$A:$A,$A94)))</f>
        <v>0</v>
      </c>
      <c r="H94" s="181">
        <f t="shared" si="10"/>
        <v>1</v>
      </c>
      <c r="I94" s="180">
        <f>IF($A94&lt;=MonthDate,IF(RIGHT($B94,8)="Scotland",SUMIFS(inputdata!K:K,inputdata!$B:$B,$B94,inputdata!$A:$A,$A94),SUMIFS(inputdata!K:K,inputdata!$D:$D,$B94,inputdata!$A:$A,$A94)),IF(RIGHT(B94,8)="Scotland",SUMIFS(inputdataWeek!K:K,inputdataWeek!$B:$B,$B94,inputdataWeek!$A:$A,$A94),SUMIFS(inputdataWeek!K:K,inputdataWeek!$D:$D,$B94,inputdataWeek!$A:$A,$A94)))</f>
        <v>0</v>
      </c>
      <c r="J94" s="181">
        <f t="shared" si="8"/>
        <v>1</v>
      </c>
      <c r="K94" s="194" t="str">
        <f t="shared" si="6"/>
        <v>ISD A&amp;E Datamart</v>
      </c>
    </row>
    <row r="95" spans="1:11">
      <c r="A95" s="178">
        <f t="shared" si="11"/>
        <v>42358</v>
      </c>
      <c r="B95" s="179" t="s">
        <v>71</v>
      </c>
      <c r="C95" s="180">
        <f>IF($A95&lt;=MonthDate,IF(RIGHT($B95,8)="Scotland",SUMIFS(inputdata!G:G,inputdata!$B:$B,$B95,inputdata!$A:$A,$A95),SUMIFS(inputdata!G:G,inputdata!$D:$D,$B95,inputdata!$A:$A,$A95)),IF(RIGHT($B95,8)="Scotland",SUMIFS(inputdataWeek!G:G,inputdataWeek!$B:$B,$B95,inputdataWeek!$A:$A,$A95),SUMIFS(inputdataWeek!G:G,inputdataWeek!$D:$D,$B95,inputdataWeek!$A:$A,$A95)))</f>
        <v>1163</v>
      </c>
      <c r="D95" s="180">
        <f>IF($A95&lt;=MonthDate,IF(RIGHT($B95,8)="Scotland",SUMIFS(inputdata!H:H,inputdata!$B:$B,$B95,inputdata!$A:$A,$A95),SUMIFS(inputdata!H:H,inputdata!$D:$D,$B95,inputdata!$A:$A,$A95)),IF(RIGHT($B95,8)="Scotland",SUMIFS(inputdataWeek!H:H,inputdataWeek!$B:$B,$B95,inputdataWeek!$A:$A,$A95),SUMIFS(inputdataWeek!H:H,inputdataWeek!$D:$D,$B95,inputdataWeek!$A:$A,$A95)))</f>
        <v>1113</v>
      </c>
      <c r="E95" s="180">
        <f>IF($A95&lt;=MonthDate,IF(RIGHT($B95,8)="Scotland",SUMIFS(inputdata!I:I,inputdata!$B:$B,$B95,inputdata!$A:$A,$A95),SUMIFS(inputdata!I:I,inputdata!$D:$D,$B95,inputdata!$A:$A,$A95)),IF(RIGHT($B95,8)="Scotland",SUMIFS(inputdataWeek!I:I,inputdataWeek!$B:$B,$B95,inputdataWeek!$A:$A,$A95),SUMIFS(inputdataWeek!I:I,inputdataWeek!$D:$D,$B95,inputdataWeek!$A:$A,$A95)))</f>
        <v>50</v>
      </c>
      <c r="F95" s="181">
        <f t="shared" si="9"/>
        <v>0.95700773860705068</v>
      </c>
      <c r="G95" s="180">
        <f>IF($A95&lt;=MonthDate,IF(RIGHT($B95,8)="Scotland",SUMIFS(inputdata!J:J,inputdata!$B:$B,$B95,inputdata!$A:$A,$A95),SUMIFS(inputdata!J:J,inputdata!$D:$D,$B95,inputdata!$A:$A,$A95)),IF(RIGHT($B95,8)="Scotland",SUMIFS(inputdataWeek!J:J,inputdataWeek!$B:$B,$B95,inputdataWeek!$A:$A,$A95),SUMIFS(inputdataWeek!J:J,inputdataWeek!$D:$D,$B95,inputdataWeek!$A:$A,$A95)))</f>
        <v>0</v>
      </c>
      <c r="H95" s="181">
        <f t="shared" si="10"/>
        <v>1</v>
      </c>
      <c r="I95" s="180">
        <f>IF($A95&lt;=MonthDate,IF(RIGHT($B95,8)="Scotland",SUMIFS(inputdata!K:K,inputdata!$B:$B,$B95,inputdata!$A:$A,$A95),SUMIFS(inputdata!K:K,inputdata!$D:$D,$B95,inputdata!$A:$A,$A95)),IF(RIGHT(B95,8)="Scotland",SUMIFS(inputdataWeek!K:K,inputdataWeek!$B:$B,$B95,inputdataWeek!$A:$A,$A95),SUMIFS(inputdataWeek!K:K,inputdataWeek!$D:$D,$B95,inputdataWeek!$A:$A,$A95)))</f>
        <v>0</v>
      </c>
      <c r="J95" s="181">
        <f t="shared" si="8"/>
        <v>1</v>
      </c>
      <c r="K95" s="194" t="str">
        <f t="shared" si="6"/>
        <v>ISD A&amp;E Datamart</v>
      </c>
    </row>
    <row r="96" spans="1:11">
      <c r="A96" s="178">
        <f t="shared" si="11"/>
        <v>42358</v>
      </c>
      <c r="B96" s="179" t="s">
        <v>69</v>
      </c>
      <c r="C96" s="180">
        <f>IF($A96&lt;=MonthDate,IF(RIGHT($B96,8)="Scotland",SUMIFS(inputdata!G:G,inputdata!$B:$B,$B96,inputdata!$A:$A,$A96),SUMIFS(inputdata!G:G,inputdata!$D:$D,$B96,inputdata!$A:$A,$A96)),IF(RIGHT($B96,8)="Scotland",SUMIFS(inputdataWeek!G:G,inputdataWeek!$B:$B,$B96,inputdataWeek!$A:$A,$A96),SUMIFS(inputdataWeek!G:G,inputdataWeek!$D:$D,$B96,inputdataWeek!$A:$A,$A96)))</f>
        <v>1159</v>
      </c>
      <c r="D96" s="180">
        <f>IF($A96&lt;=MonthDate,IF(RIGHT($B96,8)="Scotland",SUMIFS(inputdata!H:H,inputdata!$B:$B,$B96,inputdata!$A:$A,$A96),SUMIFS(inputdata!H:H,inputdata!$D:$D,$B96,inputdata!$A:$A,$A96)),IF(RIGHT($B96,8)="Scotland",SUMIFS(inputdataWeek!H:H,inputdataWeek!$B:$B,$B96,inputdataWeek!$A:$A,$A96),SUMIFS(inputdataWeek!H:H,inputdataWeek!$D:$D,$B96,inputdataWeek!$A:$A,$A96)))</f>
        <v>1117</v>
      </c>
      <c r="E96" s="180">
        <f>IF($A96&lt;=MonthDate,IF(RIGHT($B96,8)="Scotland",SUMIFS(inputdata!I:I,inputdata!$B:$B,$B96,inputdata!$A:$A,$A96),SUMIFS(inputdata!I:I,inputdata!$D:$D,$B96,inputdata!$A:$A,$A96)),IF(RIGHT($B96,8)="Scotland",SUMIFS(inputdataWeek!I:I,inputdataWeek!$B:$B,$B96,inputdataWeek!$A:$A,$A96),SUMIFS(inputdataWeek!I:I,inputdataWeek!$D:$D,$B96,inputdataWeek!$A:$A,$A96)))</f>
        <v>42</v>
      </c>
      <c r="F96" s="181">
        <f t="shared" si="9"/>
        <v>0.96376186367558236</v>
      </c>
      <c r="G96" s="180">
        <f>IF($A96&lt;=MonthDate,IF(RIGHT($B96,8)="Scotland",SUMIFS(inputdata!J:J,inputdata!$B:$B,$B96,inputdata!$A:$A,$A96),SUMIFS(inputdata!J:J,inputdata!$D:$D,$B96,inputdata!$A:$A,$A96)),IF(RIGHT($B96,8)="Scotland",SUMIFS(inputdataWeek!J:J,inputdataWeek!$B:$B,$B96,inputdataWeek!$A:$A,$A96),SUMIFS(inputdataWeek!J:J,inputdataWeek!$D:$D,$B96,inputdataWeek!$A:$A,$A96)))</f>
        <v>0</v>
      </c>
      <c r="H96" s="181">
        <f t="shared" si="10"/>
        <v>1</v>
      </c>
      <c r="I96" s="180">
        <f>IF($A96&lt;=MonthDate,IF(RIGHT($B96,8)="Scotland",SUMIFS(inputdata!K:K,inputdata!$B:$B,$B96,inputdata!$A:$A,$A96),SUMIFS(inputdata!K:K,inputdata!$D:$D,$B96,inputdata!$A:$A,$A96)),IF(RIGHT(B96,8)="Scotland",SUMIFS(inputdataWeek!K:K,inputdataWeek!$B:$B,$B96,inputdataWeek!$A:$A,$A96),SUMIFS(inputdataWeek!K:K,inputdataWeek!$D:$D,$B96,inputdataWeek!$A:$A,$A96)))</f>
        <v>0</v>
      </c>
      <c r="J96" s="181">
        <f t="shared" si="8"/>
        <v>1</v>
      </c>
      <c r="K96" s="194" t="str">
        <f t="shared" si="6"/>
        <v>ISD A&amp;E Datamart</v>
      </c>
    </row>
    <row r="97" spans="1:11">
      <c r="A97" s="178">
        <f t="shared" si="11"/>
        <v>42358</v>
      </c>
      <c r="B97" s="179" t="s">
        <v>122</v>
      </c>
      <c r="C97" s="180">
        <f>IF($A97&lt;=MonthDate,IF(RIGHT($B97,8)="Scotland",SUMIFS(inputdata!G:G,inputdata!$B:$B,$B97,inputdata!$A:$A,$A97),SUMIFS(inputdata!G:G,inputdata!$D:$D,$B97,inputdata!$A:$A,$A97)),IF(RIGHT($B97,8)="Scotland",SUMIFS(inputdataWeek!G:G,inputdataWeek!$B:$B,$B97,inputdataWeek!$A:$A,$A97),SUMIFS(inputdataWeek!G:G,inputdataWeek!$D:$D,$B97,inputdataWeek!$A:$A,$A97)))</f>
        <v>1766</v>
      </c>
      <c r="D97" s="180">
        <f>IF($A97&lt;=MonthDate,IF(RIGHT($B97,8)="Scotland",SUMIFS(inputdata!H:H,inputdata!$B:$B,$B97,inputdata!$A:$A,$A97),SUMIFS(inputdata!H:H,inputdata!$D:$D,$B97,inputdata!$A:$A,$A97)),IF(RIGHT($B97,8)="Scotland",SUMIFS(inputdataWeek!H:H,inputdataWeek!$B:$B,$B97,inputdataWeek!$A:$A,$A97),SUMIFS(inputdataWeek!H:H,inputdataWeek!$D:$D,$B97,inputdataWeek!$A:$A,$A97)))</f>
        <v>1692</v>
      </c>
      <c r="E97" s="180">
        <f>IF($A97&lt;=MonthDate,IF(RIGHT($B97,8)="Scotland",SUMIFS(inputdata!I:I,inputdata!$B:$B,$B97,inputdata!$A:$A,$A97),SUMIFS(inputdata!I:I,inputdata!$D:$D,$B97,inputdata!$A:$A,$A97)),IF(RIGHT($B97,8)="Scotland",SUMIFS(inputdataWeek!I:I,inputdataWeek!$B:$B,$B97,inputdataWeek!$A:$A,$A97),SUMIFS(inputdataWeek!I:I,inputdataWeek!$D:$D,$B97,inputdataWeek!$A:$A,$A97)))</f>
        <v>74</v>
      </c>
      <c r="F97" s="181">
        <f t="shared" si="9"/>
        <v>0.95809739524348814</v>
      </c>
      <c r="G97" s="180">
        <f>IF($A97&lt;=MonthDate,IF(RIGHT($B97,8)="Scotland",SUMIFS(inputdata!J:J,inputdata!$B:$B,$B97,inputdata!$A:$A,$A97),SUMIFS(inputdata!J:J,inputdata!$D:$D,$B97,inputdata!$A:$A,$A97)),IF(RIGHT($B97,8)="Scotland",SUMIFS(inputdataWeek!J:J,inputdataWeek!$B:$B,$B97,inputdataWeek!$A:$A,$A97),SUMIFS(inputdataWeek!J:J,inputdataWeek!$D:$D,$B97,inputdataWeek!$A:$A,$A97)))</f>
        <v>2</v>
      </c>
      <c r="H97" s="181">
        <f t="shared" si="10"/>
        <v>0.9988674971687429</v>
      </c>
      <c r="I97" s="180">
        <f>IF($A97&lt;=MonthDate,IF(RIGHT($B97,8)="Scotland",SUMIFS(inputdata!K:K,inputdata!$B:$B,$B97,inputdata!$A:$A,$A97),SUMIFS(inputdata!K:K,inputdata!$D:$D,$B97,inputdata!$A:$A,$A97)),IF(RIGHT(B97,8)="Scotland",SUMIFS(inputdataWeek!K:K,inputdataWeek!$B:$B,$B97,inputdataWeek!$A:$A,$A97),SUMIFS(inputdataWeek!K:K,inputdataWeek!$D:$D,$B97,inputdataWeek!$A:$A,$A97)))</f>
        <v>0</v>
      </c>
      <c r="J97" s="181">
        <f t="shared" si="8"/>
        <v>1</v>
      </c>
      <c r="K97" s="194" t="str">
        <f t="shared" si="6"/>
        <v>ISD A&amp;E Datamart</v>
      </c>
    </row>
    <row r="98" spans="1:11">
      <c r="A98" s="178">
        <f t="shared" si="11"/>
        <v>42358</v>
      </c>
      <c r="B98" s="179" t="s">
        <v>72</v>
      </c>
      <c r="C98" s="180">
        <f>IF($A98&lt;=MonthDate,IF(RIGHT($B98,8)="Scotland",SUMIFS(inputdata!G:G,inputdata!$B:$B,$B98,inputdata!$A:$A,$A98),SUMIFS(inputdata!G:G,inputdata!$D:$D,$B98,inputdata!$A:$A,$A98)),IF(RIGHT($B98,8)="Scotland",SUMIFS(inputdataWeek!G:G,inputdataWeek!$B:$B,$B98,inputdataWeek!$A:$A,$A98),SUMIFS(inputdataWeek!G:G,inputdataWeek!$D:$D,$B98,inputdataWeek!$A:$A,$A98)))</f>
        <v>6297</v>
      </c>
      <c r="D98" s="180">
        <f>IF($A98&lt;=MonthDate,IF(RIGHT($B98,8)="Scotland",SUMIFS(inputdata!H:H,inputdata!$B:$B,$B98,inputdata!$A:$A,$A98),SUMIFS(inputdata!H:H,inputdata!$D:$D,$B98,inputdata!$A:$A,$A98)),IF(RIGHT($B98,8)="Scotland",SUMIFS(inputdataWeek!H:H,inputdataWeek!$B:$B,$B98,inputdataWeek!$A:$A,$A98),SUMIFS(inputdataWeek!H:H,inputdataWeek!$D:$D,$B98,inputdataWeek!$A:$A,$A98)))</f>
        <v>5744</v>
      </c>
      <c r="E98" s="180">
        <f>IF($A98&lt;=MonthDate,IF(RIGHT($B98,8)="Scotland",SUMIFS(inputdata!I:I,inputdata!$B:$B,$B98,inputdata!$A:$A,$A98),SUMIFS(inputdata!I:I,inputdata!$D:$D,$B98,inputdata!$A:$A,$A98)),IF(RIGHT($B98,8)="Scotland",SUMIFS(inputdataWeek!I:I,inputdataWeek!$B:$B,$B98,inputdataWeek!$A:$A,$A98),SUMIFS(inputdataWeek!I:I,inputdataWeek!$D:$D,$B98,inputdataWeek!$A:$A,$A98)))</f>
        <v>553</v>
      </c>
      <c r="F98" s="181">
        <f t="shared" si="9"/>
        <v>0.91218040336668249</v>
      </c>
      <c r="G98" s="180">
        <f>IF($A98&lt;=MonthDate,IF(RIGHT($B98,8)="Scotland",SUMIFS(inputdata!J:J,inputdata!$B:$B,$B98,inputdata!$A:$A,$A98),SUMIFS(inputdata!J:J,inputdata!$D:$D,$B98,inputdata!$A:$A,$A98)),IF(RIGHT($B98,8)="Scotland",SUMIFS(inputdataWeek!J:J,inputdataWeek!$B:$B,$B98,inputdataWeek!$A:$A,$A98),SUMIFS(inputdataWeek!J:J,inputdataWeek!$D:$D,$B98,inputdataWeek!$A:$A,$A98)))</f>
        <v>7</v>
      </c>
      <c r="H98" s="181">
        <f t="shared" si="10"/>
        <v>0.99888835953628707</v>
      </c>
      <c r="I98" s="180">
        <f>IF($A98&lt;=MonthDate,IF(RIGHT($B98,8)="Scotland",SUMIFS(inputdata!K:K,inputdata!$B:$B,$B98,inputdata!$A:$A,$A98),SUMIFS(inputdata!K:K,inputdata!$D:$D,$B98,inputdata!$A:$A,$A98)),IF(RIGHT(B98,8)="Scotland",SUMIFS(inputdataWeek!K:K,inputdataWeek!$B:$B,$B98,inputdataWeek!$A:$A,$A98),SUMIFS(inputdataWeek!K:K,inputdataWeek!$D:$D,$B98,inputdataWeek!$A:$A,$A98)))</f>
        <v>0</v>
      </c>
      <c r="J98" s="181">
        <f t="shared" si="8"/>
        <v>1</v>
      </c>
      <c r="K98" s="194" t="str">
        <f t="shared" si="6"/>
        <v>ISD A&amp;E Datamart</v>
      </c>
    </row>
    <row r="99" spans="1:11">
      <c r="A99" s="178">
        <f t="shared" si="11"/>
        <v>42358</v>
      </c>
      <c r="B99" s="179" t="s">
        <v>129</v>
      </c>
      <c r="C99" s="180">
        <f>IF($A99&lt;=MonthDate,IF(RIGHT($B99,8)="Scotland",SUMIFS(inputdata!G:G,inputdata!$B:$B,$B99,inputdata!$A:$A,$A99),SUMIFS(inputdata!G:G,inputdata!$D:$D,$B99,inputdata!$A:$A,$A99)),IF(RIGHT($B99,8)="Scotland",SUMIFS(inputdataWeek!G:G,inputdataWeek!$B:$B,$B99,inputdataWeek!$A:$A,$A99),SUMIFS(inputdataWeek!G:G,inputdataWeek!$D:$D,$B99,inputdataWeek!$A:$A,$A99)))</f>
        <v>917</v>
      </c>
      <c r="D99" s="180">
        <f>IF($A99&lt;=MonthDate,IF(RIGHT($B99,8)="Scotland",SUMIFS(inputdata!H:H,inputdata!$B:$B,$B99,inputdata!$A:$A,$A99),SUMIFS(inputdata!H:H,inputdata!$D:$D,$B99,inputdata!$A:$A,$A99)),IF(RIGHT($B99,8)="Scotland",SUMIFS(inputdataWeek!H:H,inputdataWeek!$B:$B,$B99,inputdataWeek!$A:$A,$A99),SUMIFS(inputdataWeek!H:H,inputdataWeek!$D:$D,$B99,inputdataWeek!$A:$A,$A99)))</f>
        <v>894</v>
      </c>
      <c r="E99" s="180">
        <f>IF($A99&lt;=MonthDate,IF(RIGHT($B99,8)="Scotland",SUMIFS(inputdata!I:I,inputdata!$B:$B,$B99,inputdata!$A:$A,$A99),SUMIFS(inputdata!I:I,inputdata!$D:$D,$B99,inputdata!$A:$A,$A99)),IF(RIGHT($B99,8)="Scotland",SUMIFS(inputdataWeek!I:I,inputdataWeek!$B:$B,$B99,inputdataWeek!$A:$A,$A99),SUMIFS(inputdataWeek!I:I,inputdataWeek!$D:$D,$B99,inputdataWeek!$A:$A,$A99)))</f>
        <v>23</v>
      </c>
      <c r="F99" s="181">
        <f t="shared" si="9"/>
        <v>0.97491821155943292</v>
      </c>
      <c r="G99" s="180">
        <f>IF($A99&lt;=MonthDate,IF(RIGHT($B99,8)="Scotland",SUMIFS(inputdata!J:J,inputdata!$B:$B,$B99,inputdata!$A:$A,$A99),SUMIFS(inputdata!J:J,inputdata!$D:$D,$B99,inputdata!$A:$A,$A99)),IF(RIGHT($B99,8)="Scotland",SUMIFS(inputdataWeek!J:J,inputdataWeek!$B:$B,$B99,inputdataWeek!$A:$A,$A99),SUMIFS(inputdataWeek!J:J,inputdataWeek!$D:$D,$B99,inputdataWeek!$A:$A,$A99)))</f>
        <v>2</v>
      </c>
      <c r="H99" s="181">
        <f t="shared" si="10"/>
        <v>0.99781897491821159</v>
      </c>
      <c r="I99" s="180">
        <f>IF($A99&lt;=MonthDate,IF(RIGHT($B99,8)="Scotland",SUMIFS(inputdata!K:K,inputdata!$B:$B,$B99,inputdata!$A:$A,$A99),SUMIFS(inputdata!K:K,inputdata!$D:$D,$B99,inputdata!$A:$A,$A99)),IF(RIGHT(B99,8)="Scotland",SUMIFS(inputdataWeek!K:K,inputdataWeek!$B:$B,$B99,inputdataWeek!$A:$A,$A99),SUMIFS(inputdataWeek!K:K,inputdataWeek!$D:$D,$B99,inputdataWeek!$A:$A,$A99)))</f>
        <v>0</v>
      </c>
      <c r="J99" s="181">
        <f t="shared" si="8"/>
        <v>1</v>
      </c>
      <c r="K99" s="194" t="str">
        <f t="shared" si="6"/>
        <v>ISD A&amp;E Datamart</v>
      </c>
    </row>
    <row r="100" spans="1:11">
      <c r="A100" s="178">
        <f t="shared" si="11"/>
        <v>42358</v>
      </c>
      <c r="B100" s="179" t="s">
        <v>73</v>
      </c>
      <c r="C100" s="180">
        <f>IF($A100&lt;=MonthDate,IF(RIGHT($B100,8)="Scotland",SUMIFS(inputdata!G:G,inputdata!$B:$B,$B100,inputdata!$A:$A,$A100),SUMIFS(inputdata!G:G,inputdata!$D:$D,$B100,inputdata!$A:$A,$A100)),IF(RIGHT($B100,8)="Scotland",SUMIFS(inputdataWeek!G:G,inputdataWeek!$B:$B,$B100,inputdataWeek!$A:$A,$A100),SUMIFS(inputdataWeek!G:G,inputdataWeek!$D:$D,$B100,inputdataWeek!$A:$A,$A100)))</f>
        <v>3518</v>
      </c>
      <c r="D100" s="180">
        <f>IF($A100&lt;=MonthDate,IF(RIGHT($B100,8)="Scotland",SUMIFS(inputdata!H:H,inputdata!$B:$B,$B100,inputdata!$A:$A,$A100),SUMIFS(inputdata!H:H,inputdata!$D:$D,$B100,inputdata!$A:$A,$A100)),IF(RIGHT($B100,8)="Scotland",SUMIFS(inputdataWeek!H:H,inputdataWeek!$B:$B,$B100,inputdataWeek!$A:$A,$A100),SUMIFS(inputdataWeek!H:H,inputdataWeek!$D:$D,$B100,inputdataWeek!$A:$A,$A100)))</f>
        <v>3233</v>
      </c>
      <c r="E100" s="180">
        <f>IF($A100&lt;=MonthDate,IF(RIGHT($B100,8)="Scotland",SUMIFS(inputdata!I:I,inputdata!$B:$B,$B100,inputdata!$A:$A,$A100),SUMIFS(inputdata!I:I,inputdata!$D:$D,$B100,inputdata!$A:$A,$A100)),IF(RIGHT($B100,8)="Scotland",SUMIFS(inputdataWeek!I:I,inputdataWeek!$B:$B,$B100,inputdataWeek!$A:$A,$A100),SUMIFS(inputdataWeek!I:I,inputdataWeek!$D:$D,$B100,inputdataWeek!$A:$A,$A100)))</f>
        <v>285</v>
      </c>
      <c r="F100" s="181">
        <f t="shared" si="9"/>
        <v>0.91898806139852185</v>
      </c>
      <c r="G100" s="180">
        <f>IF($A100&lt;=MonthDate,IF(RIGHT($B100,8)="Scotland",SUMIFS(inputdata!J:J,inputdata!$B:$B,$B100,inputdata!$A:$A,$A100),SUMIFS(inputdata!J:J,inputdata!$D:$D,$B100,inputdata!$A:$A,$A100)),IF(RIGHT($B100,8)="Scotland",SUMIFS(inputdataWeek!J:J,inputdataWeek!$B:$B,$B100,inputdataWeek!$A:$A,$A100),SUMIFS(inputdataWeek!J:J,inputdataWeek!$D:$D,$B100,inputdataWeek!$A:$A,$A100)))</f>
        <v>41</v>
      </c>
      <c r="H100" s="181">
        <f t="shared" si="10"/>
        <v>0.98834565093803295</v>
      </c>
      <c r="I100" s="180">
        <f>IF($A100&lt;=MonthDate,IF(RIGHT($B100,8)="Scotland",SUMIFS(inputdata!K:K,inputdata!$B:$B,$B100,inputdata!$A:$A,$A100),SUMIFS(inputdata!K:K,inputdata!$D:$D,$B100,inputdata!$A:$A,$A100)),IF(RIGHT(B100,8)="Scotland",SUMIFS(inputdataWeek!K:K,inputdataWeek!$B:$B,$B100,inputdataWeek!$A:$A,$A100),SUMIFS(inputdataWeek!K:K,inputdataWeek!$D:$D,$B100,inputdataWeek!$A:$A,$A100)))</f>
        <v>8</v>
      </c>
      <c r="J100" s="181">
        <f t="shared" si="8"/>
        <v>0.99772598067083573</v>
      </c>
      <c r="K100" s="194" t="str">
        <f t="shared" si="6"/>
        <v>ISD A&amp;E Datamart</v>
      </c>
    </row>
    <row r="101" spans="1:11">
      <c r="A101" s="178">
        <f t="shared" si="11"/>
        <v>42358</v>
      </c>
      <c r="B101" s="179" t="s">
        <v>123</v>
      </c>
      <c r="C101" s="180">
        <f>IF($A101&lt;=MonthDate,IF(RIGHT($B101,8)="Scotland",SUMIFS(inputdata!G:G,inputdata!$B:$B,$B101,inputdata!$A:$A,$A101),SUMIFS(inputdata!G:G,inputdata!$D:$D,$B101,inputdata!$A:$A,$A101)),IF(RIGHT($B101,8)="Scotland",SUMIFS(inputdataWeek!G:G,inputdataWeek!$B:$B,$B101,inputdataWeek!$A:$A,$A101),SUMIFS(inputdataWeek!G:G,inputdataWeek!$D:$D,$B101,inputdataWeek!$A:$A,$A101)))</f>
        <v>4142</v>
      </c>
      <c r="D101" s="180">
        <f>IF($A101&lt;=MonthDate,IF(RIGHT($B101,8)="Scotland",SUMIFS(inputdata!H:H,inputdata!$B:$B,$B101,inputdata!$A:$A,$A101),SUMIFS(inputdata!H:H,inputdata!$D:$D,$B101,inputdata!$A:$A,$A101)),IF(RIGHT($B101,8)="Scotland",SUMIFS(inputdataWeek!H:H,inputdataWeek!$B:$B,$B101,inputdataWeek!$A:$A,$A101),SUMIFS(inputdataWeek!H:H,inputdataWeek!$D:$D,$B101,inputdataWeek!$A:$A,$A101)))</f>
        <v>3794</v>
      </c>
      <c r="E101" s="180">
        <f>IF($A101&lt;=MonthDate,IF(RIGHT($B101,8)="Scotland",SUMIFS(inputdata!I:I,inputdata!$B:$B,$B101,inputdata!$A:$A,$A101),SUMIFS(inputdata!I:I,inputdata!$D:$D,$B101,inputdata!$A:$A,$A101)),IF(RIGHT($B101,8)="Scotland",SUMIFS(inputdataWeek!I:I,inputdataWeek!$B:$B,$B101,inputdataWeek!$A:$A,$A101),SUMIFS(inputdataWeek!I:I,inputdataWeek!$D:$D,$B101,inputdataWeek!$A:$A,$A101)))</f>
        <v>348</v>
      </c>
      <c r="F101" s="181">
        <f t="shared" si="9"/>
        <v>0.91598261709319173</v>
      </c>
      <c r="G101" s="180">
        <f>IF($A101&lt;=MonthDate,IF(RIGHT($B101,8)="Scotland",SUMIFS(inputdata!J:J,inputdata!$B:$B,$B101,inputdata!$A:$A,$A101),SUMIFS(inputdata!J:J,inputdata!$D:$D,$B101,inputdata!$A:$A,$A101)),IF(RIGHT($B101,8)="Scotland",SUMIFS(inputdataWeek!J:J,inputdataWeek!$B:$B,$B101,inputdataWeek!$A:$A,$A101),SUMIFS(inputdataWeek!J:J,inputdataWeek!$D:$D,$B101,inputdataWeek!$A:$A,$A101)))</f>
        <v>54</v>
      </c>
      <c r="H101" s="181">
        <f t="shared" si="10"/>
        <v>0.9869628198937711</v>
      </c>
      <c r="I101" s="180">
        <f>IF($A101&lt;=MonthDate,IF(RIGHT($B101,8)="Scotland",SUMIFS(inputdata!K:K,inputdata!$B:$B,$B101,inputdata!$A:$A,$A101),SUMIFS(inputdata!K:K,inputdata!$D:$D,$B101,inputdata!$A:$A,$A101)),IF(RIGHT(B101,8)="Scotland",SUMIFS(inputdataWeek!K:K,inputdataWeek!$B:$B,$B101,inputdataWeek!$A:$A,$A101),SUMIFS(inputdataWeek!K:K,inputdataWeek!$D:$D,$B101,inputdataWeek!$A:$A,$A101)))</f>
        <v>3</v>
      </c>
      <c r="J101" s="181">
        <f t="shared" si="8"/>
        <v>0.99927571221632061</v>
      </c>
      <c r="K101" s="194" t="str">
        <f t="shared" si="6"/>
        <v>ISD A&amp;E Datamart</v>
      </c>
    </row>
    <row r="102" spans="1:11">
      <c r="A102" s="178">
        <f t="shared" si="11"/>
        <v>42358</v>
      </c>
      <c r="B102" s="179" t="s">
        <v>117</v>
      </c>
      <c r="C102" s="180">
        <f>IF($A102&lt;=MonthDate,IF(RIGHT($B102,8)="Scotland",SUMIFS(inputdata!G:G,inputdata!$B:$B,$B102,inputdata!$A:$A,$A102),SUMIFS(inputdata!G:G,inputdata!$D:$D,$B102,inputdata!$A:$A,$A102)),IF(RIGHT($B102,8)="Scotland",SUMIFS(inputdataWeek!G:G,inputdataWeek!$B:$B,$B102,inputdataWeek!$A:$A,$A102),SUMIFS(inputdataWeek!G:G,inputdataWeek!$D:$D,$B102,inputdataWeek!$A:$A,$A102)))</f>
        <v>108</v>
      </c>
      <c r="D102" s="180">
        <f>IF($A102&lt;=MonthDate,IF(RIGHT($B102,8)="Scotland",SUMIFS(inputdata!H:H,inputdata!$B:$B,$B102,inputdata!$A:$A,$A102),SUMIFS(inputdata!H:H,inputdata!$D:$D,$B102,inputdata!$A:$A,$A102)),IF(RIGHT($B102,8)="Scotland",SUMIFS(inputdataWeek!H:H,inputdataWeek!$B:$B,$B102,inputdataWeek!$A:$A,$A102),SUMIFS(inputdataWeek!H:H,inputdataWeek!$D:$D,$B102,inputdataWeek!$A:$A,$A102)))</f>
        <v>105</v>
      </c>
      <c r="E102" s="180">
        <f>IF($A102&lt;=MonthDate,IF(RIGHT($B102,8)="Scotland",SUMIFS(inputdata!I:I,inputdata!$B:$B,$B102,inputdata!$A:$A,$A102),SUMIFS(inputdata!I:I,inputdata!$D:$D,$B102,inputdata!$A:$A,$A102)),IF(RIGHT($B102,8)="Scotland",SUMIFS(inputdataWeek!I:I,inputdataWeek!$B:$B,$B102,inputdataWeek!$A:$A,$A102),SUMIFS(inputdataWeek!I:I,inputdataWeek!$D:$D,$B102,inputdataWeek!$A:$A,$A102)))</f>
        <v>3</v>
      </c>
      <c r="F102" s="181">
        <f t="shared" si="9"/>
        <v>0.97222222222222221</v>
      </c>
      <c r="G102" s="180">
        <f>IF($A102&lt;=MonthDate,IF(RIGHT($B102,8)="Scotland",SUMIFS(inputdata!J:J,inputdata!$B:$B,$B102,inputdata!$A:$A,$A102),SUMIFS(inputdata!J:J,inputdata!$D:$D,$B102,inputdata!$A:$A,$A102)),IF(RIGHT($B102,8)="Scotland",SUMIFS(inputdataWeek!J:J,inputdataWeek!$B:$B,$B102,inputdataWeek!$A:$A,$A102),SUMIFS(inputdataWeek!J:J,inputdataWeek!$D:$D,$B102,inputdataWeek!$A:$A,$A102)))</f>
        <v>0</v>
      </c>
      <c r="H102" s="181">
        <f t="shared" si="10"/>
        <v>1</v>
      </c>
      <c r="I102" s="180">
        <f>IF($A102&lt;=MonthDate,IF(RIGHT($B102,8)="Scotland",SUMIFS(inputdata!K:K,inputdata!$B:$B,$B102,inputdata!$A:$A,$A102),SUMIFS(inputdata!K:K,inputdata!$D:$D,$B102,inputdata!$A:$A,$A102)),IF(RIGHT(B102,8)="Scotland",SUMIFS(inputdataWeek!K:K,inputdataWeek!$B:$B,$B102,inputdataWeek!$A:$A,$A102),SUMIFS(inputdataWeek!K:K,inputdataWeek!$D:$D,$B102,inputdataWeek!$A:$A,$A102)))</f>
        <v>0</v>
      </c>
      <c r="J102" s="181">
        <f t="shared" si="8"/>
        <v>1</v>
      </c>
      <c r="K102" s="194" t="str">
        <f t="shared" si="6"/>
        <v>ISD A&amp;E Datamart</v>
      </c>
    </row>
    <row r="103" spans="1:11">
      <c r="A103" s="178">
        <f t="shared" si="11"/>
        <v>42358</v>
      </c>
      <c r="B103" s="179" t="s">
        <v>141</v>
      </c>
      <c r="C103" s="180">
        <f>IF($A103&lt;=MonthDate,IF(RIGHT($B103,8)="Scotland",SUMIFS(inputdata!G:G,inputdata!$B:$B,$B103,inputdata!$A:$A,$A103),SUMIFS(inputdata!G:G,inputdata!$D:$D,$B103,inputdata!$A:$A,$A103)),IF(RIGHT($B103,8)="Scotland",SUMIFS(inputdataWeek!G:G,inputdataWeek!$B:$B,$B103,inputdataWeek!$A:$A,$A103),SUMIFS(inputdataWeek!G:G,inputdataWeek!$D:$D,$B103,inputdataWeek!$A:$A,$A103)))</f>
        <v>174</v>
      </c>
      <c r="D103" s="180">
        <f>IF($A103&lt;=MonthDate,IF(RIGHT($B103,8)="Scotland",SUMIFS(inputdata!H:H,inputdata!$B:$B,$B103,inputdata!$A:$A,$A103),SUMIFS(inputdata!H:H,inputdata!$D:$D,$B103,inputdata!$A:$A,$A103)),IF(RIGHT($B103,8)="Scotland",SUMIFS(inputdataWeek!H:H,inputdataWeek!$B:$B,$B103,inputdataWeek!$A:$A,$A103),SUMIFS(inputdataWeek!H:H,inputdataWeek!$D:$D,$B103,inputdataWeek!$A:$A,$A103)))</f>
        <v>168</v>
      </c>
      <c r="E103" s="180">
        <f>IF($A103&lt;=MonthDate,IF(RIGHT($B103,8)="Scotland",SUMIFS(inputdata!I:I,inputdata!$B:$B,$B103,inputdata!$A:$A,$A103),SUMIFS(inputdata!I:I,inputdata!$D:$D,$B103,inputdata!$A:$A,$A103)),IF(RIGHT($B103,8)="Scotland",SUMIFS(inputdataWeek!I:I,inputdataWeek!$B:$B,$B103,inputdataWeek!$A:$A,$A103),SUMIFS(inputdataWeek!I:I,inputdataWeek!$D:$D,$B103,inputdataWeek!$A:$A,$A103)))</f>
        <v>6</v>
      </c>
      <c r="F103" s="181">
        <f t="shared" si="9"/>
        <v>0.96551724137931039</v>
      </c>
      <c r="G103" s="180">
        <f>IF($A103&lt;=MonthDate,IF(RIGHT($B103,8)="Scotland",SUMIFS(inputdata!J:J,inputdata!$B:$B,$B103,inputdata!$A:$A,$A103),SUMIFS(inputdata!J:J,inputdata!$D:$D,$B103,inputdata!$A:$A,$A103)),IF(RIGHT($B103,8)="Scotland",SUMIFS(inputdataWeek!J:J,inputdataWeek!$B:$B,$B103,inputdataWeek!$A:$A,$A103),SUMIFS(inputdataWeek!J:J,inputdataWeek!$D:$D,$B103,inputdataWeek!$A:$A,$A103)))</f>
        <v>0</v>
      </c>
      <c r="H103" s="181">
        <f t="shared" si="10"/>
        <v>1</v>
      </c>
      <c r="I103" s="180">
        <f>IF($A103&lt;=MonthDate,IF(RIGHT($B103,8)="Scotland",SUMIFS(inputdata!K:K,inputdata!$B:$B,$B103,inputdata!$A:$A,$A103),SUMIFS(inputdata!K:K,inputdata!$D:$D,$B103,inputdata!$A:$A,$A103)),IF(RIGHT(B103,8)="Scotland",SUMIFS(inputdataWeek!K:K,inputdataWeek!$B:$B,$B103,inputdataWeek!$A:$A,$A103),SUMIFS(inputdataWeek!K:K,inputdataWeek!$D:$D,$B103,inputdataWeek!$A:$A,$A103)))</f>
        <v>0</v>
      </c>
      <c r="J103" s="181">
        <f t="shared" si="8"/>
        <v>1</v>
      </c>
      <c r="K103" s="194" t="str">
        <f t="shared" si="6"/>
        <v>ISD A&amp;E Datamart</v>
      </c>
    </row>
    <row r="104" spans="1:11">
      <c r="A104" s="178">
        <f t="shared" si="11"/>
        <v>42358</v>
      </c>
      <c r="B104" s="179" t="s">
        <v>136</v>
      </c>
      <c r="C104" s="180">
        <f>IF($A104&lt;=MonthDate,IF(RIGHT($B104,8)="Scotland",SUMIFS(inputdata!G:G,inputdata!$B:$B,$B104,inputdata!$A:$A,$A104),SUMIFS(inputdata!G:G,inputdata!$D:$D,$B104,inputdata!$A:$A,$A104)),IF(RIGHT($B104,8)="Scotland",SUMIFS(inputdataWeek!G:G,inputdataWeek!$B:$B,$B104,inputdataWeek!$A:$A,$A104),SUMIFS(inputdataWeek!G:G,inputdataWeek!$D:$D,$B104,inputdataWeek!$A:$A,$A104)))</f>
        <v>1316</v>
      </c>
      <c r="D104" s="180">
        <f>IF($A104&lt;=MonthDate,IF(RIGHT($B104,8)="Scotland",SUMIFS(inputdata!H:H,inputdata!$B:$B,$B104,inputdata!$A:$A,$A104),SUMIFS(inputdata!H:H,inputdata!$D:$D,$B104,inputdata!$A:$A,$A104)),IF(RIGHT($B104,8)="Scotland",SUMIFS(inputdataWeek!H:H,inputdataWeek!$B:$B,$B104,inputdataWeek!$A:$A,$A104),SUMIFS(inputdataWeek!H:H,inputdataWeek!$D:$D,$B104,inputdataWeek!$A:$A,$A104)))</f>
        <v>1287</v>
      </c>
      <c r="E104" s="180">
        <f>IF($A104&lt;=MonthDate,IF(RIGHT($B104,8)="Scotland",SUMIFS(inputdata!I:I,inputdata!$B:$B,$B104,inputdata!$A:$A,$A104),SUMIFS(inputdata!I:I,inputdata!$D:$D,$B104,inputdata!$A:$A,$A104)),IF(RIGHT($B104,8)="Scotland",SUMIFS(inputdataWeek!I:I,inputdataWeek!$B:$B,$B104,inputdataWeek!$A:$A,$A104),SUMIFS(inputdataWeek!I:I,inputdataWeek!$D:$D,$B104,inputdataWeek!$A:$A,$A104)))</f>
        <v>29</v>
      </c>
      <c r="F104" s="181">
        <f t="shared" si="9"/>
        <v>0.97796352583586621</v>
      </c>
      <c r="G104" s="180">
        <f>IF($A104&lt;=MonthDate,IF(RIGHT($B104,8)="Scotland",SUMIFS(inputdata!J:J,inputdata!$B:$B,$B104,inputdata!$A:$A,$A104),SUMIFS(inputdata!J:J,inputdata!$D:$D,$B104,inputdata!$A:$A,$A104)),IF(RIGHT($B104,8)="Scotland",SUMIFS(inputdataWeek!J:J,inputdataWeek!$B:$B,$B104,inputdataWeek!$A:$A,$A104),SUMIFS(inputdataWeek!J:J,inputdataWeek!$D:$D,$B104,inputdataWeek!$A:$A,$A104)))</f>
        <v>0</v>
      </c>
      <c r="H104" s="181">
        <f t="shared" si="10"/>
        <v>1</v>
      </c>
      <c r="I104" s="180">
        <f>IF($A104&lt;=MonthDate,IF(RIGHT($B104,8)="Scotland",SUMIFS(inputdata!K:K,inputdata!$B:$B,$B104,inputdata!$A:$A,$A104),SUMIFS(inputdata!K:K,inputdata!$D:$D,$B104,inputdata!$A:$A,$A104)),IF(RIGHT(B104,8)="Scotland",SUMIFS(inputdataWeek!K:K,inputdataWeek!$B:$B,$B104,inputdataWeek!$A:$A,$A104),SUMIFS(inputdataWeek!K:K,inputdataWeek!$D:$D,$B104,inputdataWeek!$A:$A,$A104)))</f>
        <v>0</v>
      </c>
      <c r="J104" s="181">
        <f t="shared" si="8"/>
        <v>1</v>
      </c>
      <c r="K104" s="194" t="str">
        <f t="shared" si="6"/>
        <v>ISD A&amp;E Datamart</v>
      </c>
    </row>
    <row r="105" spans="1:11">
      <c r="A105" s="178">
        <f t="shared" si="11"/>
        <v>42358</v>
      </c>
      <c r="B105" s="179" t="s">
        <v>139</v>
      </c>
      <c r="C105" s="180">
        <f>IF($A105&lt;=MonthDate,IF(RIGHT($B105,8)="Scotland",SUMIFS(inputdata!G:G,inputdata!$B:$B,$B105,inputdata!$A:$A,$A105),SUMIFS(inputdata!G:G,inputdata!$D:$D,$B105,inputdata!$A:$A,$A105)),IF(RIGHT($B105,8)="Scotland",SUMIFS(inputdataWeek!G:G,inputdataWeek!$B:$B,$B105,inputdataWeek!$A:$A,$A105),SUMIFS(inputdataWeek!G:G,inputdataWeek!$D:$D,$B105,inputdataWeek!$A:$A,$A105)))</f>
        <v>117</v>
      </c>
      <c r="D105" s="180">
        <f>IF($A105&lt;=MonthDate,IF(RIGHT($B105,8)="Scotland",SUMIFS(inputdata!H:H,inputdata!$B:$B,$B105,inputdata!$A:$A,$A105),SUMIFS(inputdata!H:H,inputdata!$D:$D,$B105,inputdata!$A:$A,$A105)),IF(RIGHT($B105,8)="Scotland",SUMIFS(inputdataWeek!H:H,inputdataWeek!$B:$B,$B105,inputdataWeek!$A:$A,$A105),SUMIFS(inputdataWeek!H:H,inputdataWeek!$D:$D,$B105,inputdataWeek!$A:$A,$A105)))</f>
        <v>116</v>
      </c>
      <c r="E105" s="180">
        <f>IF($A105&lt;=MonthDate,IF(RIGHT($B105,8)="Scotland",SUMIFS(inputdata!I:I,inputdata!$B:$B,$B105,inputdata!$A:$A,$A105),SUMIFS(inputdata!I:I,inputdata!$D:$D,$B105,inputdata!$A:$A,$A105)),IF(RIGHT($B105,8)="Scotland",SUMIFS(inputdataWeek!I:I,inputdataWeek!$B:$B,$B105,inputdataWeek!$A:$A,$A105),SUMIFS(inputdataWeek!I:I,inputdataWeek!$D:$D,$B105,inputdataWeek!$A:$A,$A105)))</f>
        <v>1</v>
      </c>
      <c r="F105" s="181">
        <f t="shared" si="9"/>
        <v>0.99145299145299148</v>
      </c>
      <c r="G105" s="180">
        <f>IF($A105&lt;=MonthDate,IF(RIGHT($B105,8)="Scotland",SUMIFS(inputdata!J:J,inputdata!$B:$B,$B105,inputdata!$A:$A,$A105),SUMIFS(inputdata!J:J,inputdata!$D:$D,$B105,inputdata!$A:$A,$A105)),IF(RIGHT($B105,8)="Scotland",SUMIFS(inputdataWeek!J:J,inputdataWeek!$B:$B,$B105,inputdataWeek!$A:$A,$A105),SUMIFS(inputdataWeek!J:J,inputdataWeek!$D:$D,$B105,inputdataWeek!$A:$A,$A105)))</f>
        <v>0</v>
      </c>
      <c r="H105" s="181">
        <f t="shared" si="10"/>
        <v>1</v>
      </c>
      <c r="I105" s="180">
        <f>IF($A105&lt;=MonthDate,IF(RIGHT($B105,8)="Scotland",SUMIFS(inputdata!K:K,inputdata!$B:$B,$B105,inputdata!$A:$A,$A105),SUMIFS(inputdata!K:K,inputdata!$D:$D,$B105,inputdata!$A:$A,$A105)),IF(RIGHT(B105,8)="Scotland",SUMIFS(inputdataWeek!K:K,inputdataWeek!$B:$B,$B105,inputdataWeek!$A:$A,$A105),SUMIFS(inputdataWeek!K:K,inputdataWeek!$D:$D,$B105,inputdataWeek!$A:$A,$A105)))</f>
        <v>0</v>
      </c>
      <c r="J105" s="181">
        <f t="shared" si="8"/>
        <v>1</v>
      </c>
      <c r="K105" s="194" t="str">
        <f t="shared" si="6"/>
        <v>ISD A&amp;E Datamart</v>
      </c>
    </row>
    <row r="106" spans="1:11">
      <c r="A106" s="178">
        <f t="shared" si="11"/>
        <v>42358</v>
      </c>
      <c r="B106" s="179" t="s">
        <v>277</v>
      </c>
      <c r="C106" s="180">
        <f>IF($A106&lt;=MonthDate,IF(RIGHT($B106,8)="Scotland",SUMIFS(inputdata!G:G,inputdata!$B:$B,$B106,inputdata!$A:$A,$A106),SUMIFS(inputdata!G:G,inputdata!$D:$D,$B106,inputdata!$A:$A,$A106)),IF(RIGHT($B106,8)="Scotland",SUMIFS(inputdataWeek!G:G,inputdataWeek!$B:$B,$B106,inputdataWeek!$A:$A,$A106),SUMIFS(inputdataWeek!G:G,inputdataWeek!$D:$D,$B106,inputdataWeek!$A:$A,$A106)))</f>
        <v>24282</v>
      </c>
      <c r="D106" s="180">
        <f>IF($A106&lt;=MonthDate,IF(RIGHT($B106,8)="Scotland",SUMIFS(inputdata!H:H,inputdata!$B:$B,$B106,inputdata!$A:$A,$A106),SUMIFS(inputdata!H:H,inputdata!$D:$D,$B106,inputdata!$A:$A,$A106)),IF(RIGHT($B106,8)="Scotland",SUMIFS(inputdataWeek!H:H,inputdataWeek!$B:$B,$B106,inputdataWeek!$A:$A,$A106),SUMIFS(inputdataWeek!H:H,inputdataWeek!$D:$D,$B106,inputdataWeek!$A:$A,$A106)))</f>
        <v>22747</v>
      </c>
      <c r="E106" s="180">
        <f>IF($A106&lt;=MonthDate,IF(RIGHT($B106,8)="Scotland",SUMIFS(inputdata!I:I,inputdata!$B:$B,$B106,inputdata!$A:$A,$A106),SUMIFS(inputdata!I:I,inputdata!$D:$D,$B106,inputdata!$A:$A,$A106)),IF(RIGHT($B106,8)="Scotland",SUMIFS(inputdataWeek!I:I,inputdataWeek!$B:$B,$B106,inputdataWeek!$A:$A,$A106),SUMIFS(inputdataWeek!I:I,inputdataWeek!$D:$D,$B106,inputdataWeek!$A:$A,$A106)))</f>
        <v>1535</v>
      </c>
      <c r="F106" s="181">
        <f t="shared" si="9"/>
        <v>0.93678444938637673</v>
      </c>
      <c r="G106" s="180">
        <f>IF($A106&lt;=MonthDate,IF(RIGHT($B106,8)="Scotland",SUMIFS(inputdata!J:J,inputdata!$B:$B,$B106,inputdata!$A:$A,$A106),SUMIFS(inputdata!J:J,inputdata!$D:$D,$B106,inputdata!$A:$A,$A106)),IF(RIGHT($B106,8)="Scotland",SUMIFS(inputdataWeek!J:J,inputdataWeek!$B:$B,$B106,inputdataWeek!$A:$A,$A106),SUMIFS(inputdataWeek!J:J,inputdataWeek!$D:$D,$B106,inputdataWeek!$A:$A,$A106)))</f>
        <v>107</v>
      </c>
      <c r="H106" s="181">
        <f t="shared" si="10"/>
        <v>0.99559344370315461</v>
      </c>
      <c r="I106" s="180">
        <f>IF($A106&lt;=MonthDate,IF(RIGHT($B106,8)="Scotland",SUMIFS(inputdata!K:K,inputdata!$B:$B,$B106,inputdata!$A:$A,$A106),SUMIFS(inputdata!K:K,inputdata!$D:$D,$B106,inputdata!$A:$A,$A106)),IF(RIGHT(B106,8)="Scotland",SUMIFS(inputdataWeek!K:K,inputdataWeek!$B:$B,$B106,inputdataWeek!$A:$A,$A106),SUMIFS(inputdataWeek!K:K,inputdataWeek!$D:$D,$B106,inputdataWeek!$A:$A,$A106)))</f>
        <v>11</v>
      </c>
      <c r="J106" s="181">
        <f t="shared" si="8"/>
        <v>0.99954698953957666</v>
      </c>
      <c r="K106" s="194" t="str">
        <f t="shared" si="6"/>
        <v>ISD A&amp;E Datamart</v>
      </c>
    </row>
    <row r="107" spans="1:11">
      <c r="A107" s="178">
        <f t="shared" si="11"/>
        <v>42365</v>
      </c>
      <c r="B107" s="179" t="s">
        <v>121</v>
      </c>
      <c r="C107" s="180">
        <f>IF($A107&lt;=MonthDate,IF(RIGHT($B107,8)="Scotland",SUMIFS(inputdata!G:G,inputdata!$B:$B,$B107,inputdata!$A:$A,$A107),SUMIFS(inputdata!G:G,inputdata!$D:$D,$B107,inputdata!$A:$A,$A107)),IF(RIGHT($B107,8)="Scotland",SUMIFS(inputdataWeek!G:G,inputdataWeek!$B:$B,$B107,inputdataWeek!$A:$A,$A107),SUMIFS(inputdataWeek!G:G,inputdataWeek!$D:$D,$B107,inputdataWeek!$A:$A,$A107)))</f>
        <v>2063</v>
      </c>
      <c r="D107" s="180">
        <f>IF($A107&lt;=MonthDate,IF(RIGHT($B107,8)="Scotland",SUMIFS(inputdata!H:H,inputdata!$B:$B,$B107,inputdata!$A:$A,$A107),SUMIFS(inputdata!H:H,inputdata!$D:$D,$B107,inputdata!$A:$A,$A107)),IF(RIGHT($B107,8)="Scotland",SUMIFS(inputdataWeek!H:H,inputdataWeek!$B:$B,$B107,inputdataWeek!$A:$A,$A107),SUMIFS(inputdataWeek!H:H,inputdataWeek!$D:$D,$B107,inputdataWeek!$A:$A,$A107)))</f>
        <v>1997</v>
      </c>
      <c r="E107" s="180">
        <f>IF($A107&lt;=MonthDate,IF(RIGHT($B107,8)="Scotland",SUMIFS(inputdata!I:I,inputdata!$B:$B,$B107,inputdata!$A:$A,$A107),SUMIFS(inputdata!I:I,inputdata!$D:$D,$B107,inputdata!$A:$A,$A107)),IF(RIGHT($B107,8)="Scotland",SUMIFS(inputdataWeek!I:I,inputdataWeek!$B:$B,$B107,inputdataWeek!$A:$A,$A107),SUMIFS(inputdataWeek!I:I,inputdataWeek!$D:$D,$B107,inputdataWeek!$A:$A,$A107)))</f>
        <v>66</v>
      </c>
      <c r="F107" s="181">
        <f t="shared" si="9"/>
        <v>0.96800775569558895</v>
      </c>
      <c r="G107" s="180">
        <f>IF($A107&lt;=MonthDate,IF(RIGHT($B107,8)="Scotland",SUMIFS(inputdata!J:J,inputdata!$B:$B,$B107,inputdata!$A:$A,$A107),SUMIFS(inputdata!J:J,inputdata!$D:$D,$B107,inputdata!$A:$A,$A107)),IF(RIGHT($B107,8)="Scotland",SUMIFS(inputdataWeek!J:J,inputdataWeek!$B:$B,$B107,inputdataWeek!$A:$A,$A107),SUMIFS(inputdataWeek!J:J,inputdataWeek!$D:$D,$B107,inputdataWeek!$A:$A,$A107)))</f>
        <v>5</v>
      </c>
      <c r="H107" s="181">
        <f t="shared" si="10"/>
        <v>0.99757634512845372</v>
      </c>
      <c r="I107" s="180">
        <f>IF($A107&lt;=MonthDate,IF(RIGHT($B107,8)="Scotland",SUMIFS(inputdata!K:K,inputdata!$B:$B,$B107,inputdata!$A:$A,$A107),SUMIFS(inputdata!K:K,inputdata!$D:$D,$B107,inputdata!$A:$A,$A107)),IF(RIGHT(B107,8)="Scotland",SUMIFS(inputdataWeek!K:K,inputdataWeek!$B:$B,$B107,inputdataWeek!$A:$A,$A107),SUMIFS(inputdataWeek!K:K,inputdataWeek!$D:$D,$B107,inputdataWeek!$A:$A,$A107)))</f>
        <v>0</v>
      </c>
      <c r="J107" s="181">
        <f t="shared" si="8"/>
        <v>1</v>
      </c>
      <c r="K107" s="194" t="str">
        <f t="shared" si="6"/>
        <v>ISD A&amp;E Datamart</v>
      </c>
    </row>
    <row r="108" spans="1:11">
      <c r="A108" s="178">
        <f t="shared" si="11"/>
        <v>42365</v>
      </c>
      <c r="B108" s="179" t="s">
        <v>70</v>
      </c>
      <c r="C108" s="180">
        <f>IF($A108&lt;=MonthDate,IF(RIGHT($B108,8)="Scotland",SUMIFS(inputdata!G:G,inputdata!$B:$B,$B108,inputdata!$A:$A,$A108),SUMIFS(inputdata!G:G,inputdata!$D:$D,$B108,inputdata!$A:$A,$A108)),IF(RIGHT($B108,8)="Scotland",SUMIFS(inputdataWeek!G:G,inputdataWeek!$B:$B,$B108,inputdataWeek!$A:$A,$A108),SUMIFS(inputdataWeek!G:G,inputdataWeek!$D:$D,$B108,inputdataWeek!$A:$A,$A108)))</f>
        <v>420</v>
      </c>
      <c r="D108" s="180">
        <f>IF($A108&lt;=MonthDate,IF(RIGHT($B108,8)="Scotland",SUMIFS(inputdata!H:H,inputdata!$B:$B,$B108,inputdata!$A:$A,$A108),SUMIFS(inputdata!H:H,inputdata!$D:$D,$B108,inputdata!$A:$A,$A108)),IF(RIGHT($B108,8)="Scotland",SUMIFS(inputdataWeek!H:H,inputdataWeek!$B:$B,$B108,inputdataWeek!$A:$A,$A108),SUMIFS(inputdataWeek!H:H,inputdataWeek!$D:$D,$B108,inputdataWeek!$A:$A,$A108)))</f>
        <v>414</v>
      </c>
      <c r="E108" s="180">
        <f>IF($A108&lt;=MonthDate,IF(RIGHT($B108,8)="Scotland",SUMIFS(inputdata!I:I,inputdata!$B:$B,$B108,inputdata!$A:$A,$A108),SUMIFS(inputdata!I:I,inputdata!$D:$D,$B108,inputdata!$A:$A,$A108)),IF(RIGHT($B108,8)="Scotland",SUMIFS(inputdataWeek!I:I,inputdataWeek!$B:$B,$B108,inputdataWeek!$A:$A,$A108),SUMIFS(inputdataWeek!I:I,inputdataWeek!$D:$D,$B108,inputdataWeek!$A:$A,$A108)))</f>
        <v>6</v>
      </c>
      <c r="F108" s="181">
        <f t="shared" si="9"/>
        <v>0.98571428571428577</v>
      </c>
      <c r="G108" s="180">
        <f>IF($A108&lt;=MonthDate,IF(RIGHT($B108,8)="Scotland",SUMIFS(inputdata!J:J,inputdata!$B:$B,$B108,inputdata!$A:$A,$A108),SUMIFS(inputdata!J:J,inputdata!$D:$D,$B108,inputdata!$A:$A,$A108)),IF(RIGHT($B108,8)="Scotland",SUMIFS(inputdataWeek!J:J,inputdataWeek!$B:$B,$B108,inputdataWeek!$A:$A,$A108),SUMIFS(inputdataWeek!J:J,inputdataWeek!$D:$D,$B108,inputdataWeek!$A:$A,$A108)))</f>
        <v>0</v>
      </c>
      <c r="H108" s="181">
        <f t="shared" si="10"/>
        <v>1</v>
      </c>
      <c r="I108" s="180">
        <f>IF($A108&lt;=MonthDate,IF(RIGHT($B108,8)="Scotland",SUMIFS(inputdata!K:K,inputdata!$B:$B,$B108,inputdata!$A:$A,$A108),SUMIFS(inputdata!K:K,inputdata!$D:$D,$B108,inputdata!$A:$A,$A108)),IF(RIGHT(B108,8)="Scotland",SUMIFS(inputdataWeek!K:K,inputdataWeek!$B:$B,$B108,inputdataWeek!$A:$A,$A108),SUMIFS(inputdataWeek!K:K,inputdataWeek!$D:$D,$B108,inputdataWeek!$A:$A,$A108)))</f>
        <v>0</v>
      </c>
      <c r="J108" s="181">
        <f t="shared" si="8"/>
        <v>1</v>
      </c>
      <c r="K108" s="194" t="str">
        <f t="shared" si="6"/>
        <v>ISD A&amp;E Datamart</v>
      </c>
    </row>
    <row r="109" spans="1:11">
      <c r="A109" s="178">
        <f t="shared" si="11"/>
        <v>42365</v>
      </c>
      <c r="B109" s="179" t="s">
        <v>140</v>
      </c>
      <c r="C109" s="180">
        <f>IF($A109&lt;=MonthDate,IF(RIGHT($B109,8)="Scotland",SUMIFS(inputdata!G:G,inputdata!$B:$B,$B109,inputdata!$A:$A,$A109),SUMIFS(inputdata!G:G,inputdata!$D:$D,$B109,inputdata!$A:$A,$A109)),IF(RIGHT($B109,8)="Scotland",SUMIFS(inputdataWeek!G:G,inputdataWeek!$B:$B,$B109,inputdataWeek!$A:$A,$A109),SUMIFS(inputdataWeek!G:G,inputdataWeek!$D:$D,$B109,inputdataWeek!$A:$A,$A109)))</f>
        <v>815</v>
      </c>
      <c r="D109" s="180">
        <f>IF($A109&lt;=MonthDate,IF(RIGHT($B109,8)="Scotland",SUMIFS(inputdata!H:H,inputdata!$B:$B,$B109,inputdata!$A:$A,$A109),SUMIFS(inputdata!H:H,inputdata!$D:$D,$B109,inputdata!$A:$A,$A109)),IF(RIGHT($B109,8)="Scotland",SUMIFS(inputdataWeek!H:H,inputdataWeek!$B:$B,$B109,inputdataWeek!$A:$A,$A109),SUMIFS(inputdataWeek!H:H,inputdataWeek!$D:$D,$B109,inputdataWeek!$A:$A,$A109)))</f>
        <v>796</v>
      </c>
      <c r="E109" s="180">
        <f>IF($A109&lt;=MonthDate,IF(RIGHT($B109,8)="Scotland",SUMIFS(inputdata!I:I,inputdata!$B:$B,$B109,inputdata!$A:$A,$A109),SUMIFS(inputdata!I:I,inputdata!$D:$D,$B109,inputdata!$A:$A,$A109)),IF(RIGHT($B109,8)="Scotland",SUMIFS(inputdataWeek!I:I,inputdataWeek!$B:$B,$B109,inputdataWeek!$A:$A,$A109),SUMIFS(inputdataWeek!I:I,inputdataWeek!$D:$D,$B109,inputdataWeek!$A:$A,$A109)))</f>
        <v>19</v>
      </c>
      <c r="F109" s="181">
        <f t="shared" si="9"/>
        <v>0.9766871165644172</v>
      </c>
      <c r="G109" s="180">
        <f>IF($A109&lt;=MonthDate,IF(RIGHT($B109,8)="Scotland",SUMIFS(inputdata!J:J,inputdata!$B:$B,$B109,inputdata!$A:$A,$A109),SUMIFS(inputdata!J:J,inputdata!$D:$D,$B109,inputdata!$A:$A,$A109)),IF(RIGHT($B109,8)="Scotland",SUMIFS(inputdataWeek!J:J,inputdataWeek!$B:$B,$B109,inputdataWeek!$A:$A,$A109),SUMIFS(inputdataWeek!J:J,inputdataWeek!$D:$D,$B109,inputdataWeek!$A:$A,$A109)))</f>
        <v>0</v>
      </c>
      <c r="H109" s="181">
        <f t="shared" si="10"/>
        <v>1</v>
      </c>
      <c r="I109" s="180">
        <f>IF($A109&lt;=MonthDate,IF(RIGHT($B109,8)="Scotland",SUMIFS(inputdata!K:K,inputdata!$B:$B,$B109,inputdata!$A:$A,$A109),SUMIFS(inputdata!K:K,inputdata!$D:$D,$B109,inputdata!$A:$A,$A109)),IF(RIGHT(B109,8)="Scotland",SUMIFS(inputdataWeek!K:K,inputdataWeek!$B:$B,$B109,inputdataWeek!$A:$A,$A109),SUMIFS(inputdataWeek!K:K,inputdataWeek!$D:$D,$B109,inputdataWeek!$A:$A,$A109)))</f>
        <v>0</v>
      </c>
      <c r="J109" s="181">
        <f t="shared" si="8"/>
        <v>1</v>
      </c>
      <c r="K109" s="194" t="str">
        <f t="shared" si="6"/>
        <v>ISD A&amp;E Datamart</v>
      </c>
    </row>
    <row r="110" spans="1:11">
      <c r="A110" s="178">
        <f t="shared" si="11"/>
        <v>42365</v>
      </c>
      <c r="B110" s="179" t="s">
        <v>71</v>
      </c>
      <c r="C110" s="180">
        <f>IF($A110&lt;=MonthDate,IF(RIGHT($B110,8)="Scotland",SUMIFS(inputdata!G:G,inputdata!$B:$B,$B110,inputdata!$A:$A,$A110),SUMIFS(inputdata!G:G,inputdata!$D:$D,$B110,inputdata!$A:$A,$A110)),IF(RIGHT($B110,8)="Scotland",SUMIFS(inputdataWeek!G:G,inputdataWeek!$B:$B,$B110,inputdataWeek!$A:$A,$A110),SUMIFS(inputdataWeek!G:G,inputdataWeek!$D:$D,$B110,inputdataWeek!$A:$A,$A110)))</f>
        <v>1042</v>
      </c>
      <c r="D110" s="180">
        <f>IF($A110&lt;=MonthDate,IF(RIGHT($B110,8)="Scotland",SUMIFS(inputdata!H:H,inputdata!$B:$B,$B110,inputdata!$A:$A,$A110),SUMIFS(inputdata!H:H,inputdata!$D:$D,$B110,inputdata!$A:$A,$A110)),IF(RIGHT($B110,8)="Scotland",SUMIFS(inputdataWeek!H:H,inputdataWeek!$B:$B,$B110,inputdataWeek!$A:$A,$A110),SUMIFS(inputdataWeek!H:H,inputdataWeek!$D:$D,$B110,inputdataWeek!$A:$A,$A110)))</f>
        <v>1013</v>
      </c>
      <c r="E110" s="180">
        <f>IF($A110&lt;=MonthDate,IF(RIGHT($B110,8)="Scotland",SUMIFS(inputdata!I:I,inputdata!$B:$B,$B110,inputdata!$A:$A,$A110),SUMIFS(inputdata!I:I,inputdata!$D:$D,$B110,inputdata!$A:$A,$A110)),IF(RIGHT($B110,8)="Scotland",SUMIFS(inputdataWeek!I:I,inputdataWeek!$B:$B,$B110,inputdataWeek!$A:$A,$A110),SUMIFS(inputdataWeek!I:I,inputdataWeek!$D:$D,$B110,inputdataWeek!$A:$A,$A110)))</f>
        <v>29</v>
      </c>
      <c r="F110" s="181">
        <f t="shared" si="9"/>
        <v>0.97216890595009597</v>
      </c>
      <c r="G110" s="180">
        <f>IF($A110&lt;=MonthDate,IF(RIGHT($B110,8)="Scotland",SUMIFS(inputdata!J:J,inputdata!$B:$B,$B110,inputdata!$A:$A,$A110),SUMIFS(inputdata!J:J,inputdata!$D:$D,$B110,inputdata!$A:$A,$A110)),IF(RIGHT($B110,8)="Scotland",SUMIFS(inputdataWeek!J:J,inputdataWeek!$B:$B,$B110,inputdataWeek!$A:$A,$A110),SUMIFS(inputdataWeek!J:J,inputdataWeek!$D:$D,$B110,inputdataWeek!$A:$A,$A110)))</f>
        <v>0</v>
      </c>
      <c r="H110" s="181">
        <f t="shared" si="10"/>
        <v>1</v>
      </c>
      <c r="I110" s="180">
        <f>IF($A110&lt;=MonthDate,IF(RIGHT($B110,8)="Scotland",SUMIFS(inputdata!K:K,inputdata!$B:$B,$B110,inputdata!$A:$A,$A110),SUMIFS(inputdata!K:K,inputdata!$D:$D,$B110,inputdata!$A:$A,$A110)),IF(RIGHT(B110,8)="Scotland",SUMIFS(inputdataWeek!K:K,inputdataWeek!$B:$B,$B110,inputdataWeek!$A:$A,$A110),SUMIFS(inputdataWeek!K:K,inputdataWeek!$D:$D,$B110,inputdataWeek!$A:$A,$A110)))</f>
        <v>0</v>
      </c>
      <c r="J110" s="181">
        <f t="shared" si="8"/>
        <v>1</v>
      </c>
      <c r="K110" s="194" t="str">
        <f t="shared" si="6"/>
        <v>ISD A&amp;E Datamart</v>
      </c>
    </row>
    <row r="111" spans="1:11">
      <c r="A111" s="178">
        <f t="shared" si="11"/>
        <v>42365</v>
      </c>
      <c r="B111" s="179" t="s">
        <v>69</v>
      </c>
      <c r="C111" s="180">
        <f>IF($A111&lt;=MonthDate,IF(RIGHT($B111,8)="Scotland",SUMIFS(inputdata!G:G,inputdata!$B:$B,$B111,inputdata!$A:$A,$A111),SUMIFS(inputdata!G:G,inputdata!$D:$D,$B111,inputdata!$A:$A,$A111)),IF(RIGHT($B111,8)="Scotland",SUMIFS(inputdataWeek!G:G,inputdataWeek!$B:$B,$B111,inputdataWeek!$A:$A,$A111),SUMIFS(inputdataWeek!G:G,inputdataWeek!$D:$D,$B111,inputdataWeek!$A:$A,$A111)))</f>
        <v>1059</v>
      </c>
      <c r="D111" s="180">
        <f>IF($A111&lt;=MonthDate,IF(RIGHT($B111,8)="Scotland",SUMIFS(inputdata!H:H,inputdata!$B:$B,$B111,inputdata!$A:$A,$A111),SUMIFS(inputdata!H:H,inputdata!$D:$D,$B111,inputdata!$A:$A,$A111)),IF(RIGHT($B111,8)="Scotland",SUMIFS(inputdataWeek!H:H,inputdataWeek!$B:$B,$B111,inputdataWeek!$A:$A,$A111),SUMIFS(inputdataWeek!H:H,inputdataWeek!$D:$D,$B111,inputdataWeek!$A:$A,$A111)))</f>
        <v>1044</v>
      </c>
      <c r="E111" s="180">
        <f>IF($A111&lt;=MonthDate,IF(RIGHT($B111,8)="Scotland",SUMIFS(inputdata!I:I,inputdata!$B:$B,$B111,inputdata!$A:$A,$A111),SUMIFS(inputdata!I:I,inputdata!$D:$D,$B111,inputdata!$A:$A,$A111)),IF(RIGHT($B111,8)="Scotland",SUMIFS(inputdataWeek!I:I,inputdataWeek!$B:$B,$B111,inputdataWeek!$A:$A,$A111),SUMIFS(inputdataWeek!I:I,inputdataWeek!$D:$D,$B111,inputdataWeek!$A:$A,$A111)))</f>
        <v>15</v>
      </c>
      <c r="F111" s="181">
        <f t="shared" si="9"/>
        <v>0.98583569405099147</v>
      </c>
      <c r="G111" s="180">
        <f>IF($A111&lt;=MonthDate,IF(RIGHT($B111,8)="Scotland",SUMIFS(inputdata!J:J,inputdata!$B:$B,$B111,inputdata!$A:$A,$A111),SUMIFS(inputdata!J:J,inputdata!$D:$D,$B111,inputdata!$A:$A,$A111)),IF(RIGHT($B111,8)="Scotland",SUMIFS(inputdataWeek!J:J,inputdataWeek!$B:$B,$B111,inputdataWeek!$A:$A,$A111),SUMIFS(inputdataWeek!J:J,inputdataWeek!$D:$D,$B111,inputdataWeek!$A:$A,$A111)))</f>
        <v>0</v>
      </c>
      <c r="H111" s="181">
        <f t="shared" si="10"/>
        <v>1</v>
      </c>
      <c r="I111" s="180">
        <f>IF($A111&lt;=MonthDate,IF(RIGHT($B111,8)="Scotland",SUMIFS(inputdata!K:K,inputdata!$B:$B,$B111,inputdata!$A:$A,$A111),SUMIFS(inputdata!K:K,inputdata!$D:$D,$B111,inputdata!$A:$A,$A111)),IF(RIGHT(B111,8)="Scotland",SUMIFS(inputdataWeek!K:K,inputdataWeek!$B:$B,$B111,inputdataWeek!$A:$A,$A111),SUMIFS(inputdataWeek!K:K,inputdataWeek!$D:$D,$B111,inputdataWeek!$A:$A,$A111)))</f>
        <v>0</v>
      </c>
      <c r="J111" s="181">
        <f t="shared" si="8"/>
        <v>1</v>
      </c>
      <c r="K111" s="194" t="str">
        <f t="shared" si="6"/>
        <v>ISD A&amp;E Datamart</v>
      </c>
    </row>
    <row r="112" spans="1:11">
      <c r="A112" s="178">
        <f t="shared" si="11"/>
        <v>42365</v>
      </c>
      <c r="B112" s="179" t="s">
        <v>122</v>
      </c>
      <c r="C112" s="180">
        <f>IF($A112&lt;=MonthDate,IF(RIGHT($B112,8)="Scotland",SUMIFS(inputdata!G:G,inputdata!$B:$B,$B112,inputdata!$A:$A,$A112),SUMIFS(inputdata!G:G,inputdata!$D:$D,$B112,inputdata!$A:$A,$A112)),IF(RIGHT($B112,8)="Scotland",SUMIFS(inputdataWeek!G:G,inputdataWeek!$B:$B,$B112,inputdataWeek!$A:$A,$A112),SUMIFS(inputdataWeek!G:G,inputdataWeek!$D:$D,$B112,inputdataWeek!$A:$A,$A112)))</f>
        <v>1532</v>
      </c>
      <c r="D112" s="180">
        <f>IF($A112&lt;=MonthDate,IF(RIGHT($B112,8)="Scotland",SUMIFS(inputdata!H:H,inputdata!$B:$B,$B112,inputdata!$A:$A,$A112),SUMIFS(inputdata!H:H,inputdata!$D:$D,$B112,inputdata!$A:$A,$A112)),IF(RIGHT($B112,8)="Scotland",SUMIFS(inputdataWeek!H:H,inputdataWeek!$B:$B,$B112,inputdataWeek!$A:$A,$A112),SUMIFS(inputdataWeek!H:H,inputdataWeek!$D:$D,$B112,inputdataWeek!$A:$A,$A112)))</f>
        <v>1460</v>
      </c>
      <c r="E112" s="180">
        <f>IF($A112&lt;=MonthDate,IF(RIGHT($B112,8)="Scotland",SUMIFS(inputdata!I:I,inputdata!$B:$B,$B112,inputdata!$A:$A,$A112),SUMIFS(inputdata!I:I,inputdata!$D:$D,$B112,inputdata!$A:$A,$A112)),IF(RIGHT($B112,8)="Scotland",SUMIFS(inputdataWeek!I:I,inputdataWeek!$B:$B,$B112,inputdataWeek!$A:$A,$A112),SUMIFS(inputdataWeek!I:I,inputdataWeek!$D:$D,$B112,inputdataWeek!$A:$A,$A112)))</f>
        <v>72</v>
      </c>
      <c r="F112" s="181">
        <f t="shared" si="9"/>
        <v>0.95300261096605743</v>
      </c>
      <c r="G112" s="180">
        <f>IF($A112&lt;=MonthDate,IF(RIGHT($B112,8)="Scotland",SUMIFS(inputdata!J:J,inputdata!$B:$B,$B112,inputdata!$A:$A,$A112),SUMIFS(inputdata!J:J,inputdata!$D:$D,$B112,inputdata!$A:$A,$A112)),IF(RIGHT($B112,8)="Scotland",SUMIFS(inputdataWeek!J:J,inputdataWeek!$B:$B,$B112,inputdataWeek!$A:$A,$A112),SUMIFS(inputdataWeek!J:J,inputdataWeek!$D:$D,$B112,inputdataWeek!$A:$A,$A112)))</f>
        <v>2</v>
      </c>
      <c r="H112" s="181">
        <f t="shared" si="10"/>
        <v>0.99869451697127942</v>
      </c>
      <c r="I112" s="180">
        <f>IF($A112&lt;=MonthDate,IF(RIGHT($B112,8)="Scotland",SUMIFS(inputdata!K:K,inputdata!$B:$B,$B112,inputdata!$A:$A,$A112),SUMIFS(inputdata!K:K,inputdata!$D:$D,$B112,inputdata!$A:$A,$A112)),IF(RIGHT(B112,8)="Scotland",SUMIFS(inputdataWeek!K:K,inputdataWeek!$B:$B,$B112,inputdataWeek!$A:$A,$A112),SUMIFS(inputdataWeek!K:K,inputdataWeek!$D:$D,$B112,inputdataWeek!$A:$A,$A112)))</f>
        <v>0</v>
      </c>
      <c r="J112" s="181">
        <f t="shared" si="8"/>
        <v>1</v>
      </c>
      <c r="K112" s="194" t="str">
        <f t="shared" ref="K112:K175" si="12">IF($A112&lt;=MonthDate,"ISD A&amp;E Datamart","Weekly aggregate data")</f>
        <v>ISD A&amp;E Datamart</v>
      </c>
    </row>
    <row r="113" spans="1:11">
      <c r="A113" s="178">
        <f t="shared" si="11"/>
        <v>42365</v>
      </c>
      <c r="B113" s="179" t="s">
        <v>72</v>
      </c>
      <c r="C113" s="180">
        <f>IF($A113&lt;=MonthDate,IF(RIGHT($B113,8)="Scotland",SUMIFS(inputdata!G:G,inputdata!$B:$B,$B113,inputdata!$A:$A,$A113),SUMIFS(inputdata!G:G,inputdata!$D:$D,$B113,inputdata!$A:$A,$A113)),IF(RIGHT($B113,8)="Scotland",SUMIFS(inputdataWeek!G:G,inputdataWeek!$B:$B,$B113,inputdataWeek!$A:$A,$A113),SUMIFS(inputdataWeek!G:G,inputdataWeek!$D:$D,$B113,inputdataWeek!$A:$A,$A113)))</f>
        <v>5804</v>
      </c>
      <c r="D113" s="180">
        <f>IF($A113&lt;=MonthDate,IF(RIGHT($B113,8)="Scotland",SUMIFS(inputdata!H:H,inputdata!$B:$B,$B113,inputdata!$A:$A,$A113),SUMIFS(inputdata!H:H,inputdata!$D:$D,$B113,inputdata!$A:$A,$A113)),IF(RIGHT($B113,8)="Scotland",SUMIFS(inputdataWeek!H:H,inputdataWeek!$B:$B,$B113,inputdataWeek!$A:$A,$A113),SUMIFS(inputdataWeek!H:H,inputdataWeek!$D:$D,$B113,inputdataWeek!$A:$A,$A113)))</f>
        <v>5475</v>
      </c>
      <c r="E113" s="180">
        <f>IF($A113&lt;=MonthDate,IF(RIGHT($B113,8)="Scotland",SUMIFS(inputdata!I:I,inputdata!$B:$B,$B113,inputdata!$A:$A,$A113),SUMIFS(inputdata!I:I,inputdata!$D:$D,$B113,inputdata!$A:$A,$A113)),IF(RIGHT($B113,8)="Scotland",SUMIFS(inputdataWeek!I:I,inputdataWeek!$B:$B,$B113,inputdataWeek!$A:$A,$A113),SUMIFS(inputdataWeek!I:I,inputdataWeek!$D:$D,$B113,inputdataWeek!$A:$A,$A113)))</f>
        <v>329</v>
      </c>
      <c r="F113" s="181">
        <f t="shared" si="9"/>
        <v>0.9433149552033081</v>
      </c>
      <c r="G113" s="180">
        <f>IF($A113&lt;=MonthDate,IF(RIGHT($B113,8)="Scotland",SUMIFS(inputdata!J:J,inputdata!$B:$B,$B113,inputdata!$A:$A,$A113),SUMIFS(inputdata!J:J,inputdata!$D:$D,$B113,inputdata!$A:$A,$A113)),IF(RIGHT($B113,8)="Scotland",SUMIFS(inputdataWeek!J:J,inputdataWeek!$B:$B,$B113,inputdataWeek!$A:$A,$A113),SUMIFS(inputdataWeek!J:J,inputdataWeek!$D:$D,$B113,inputdataWeek!$A:$A,$A113)))</f>
        <v>5</v>
      </c>
      <c r="H113" s="181">
        <f t="shared" si="10"/>
        <v>0.99913852515506552</v>
      </c>
      <c r="I113" s="180">
        <f>IF($A113&lt;=MonthDate,IF(RIGHT($B113,8)="Scotland",SUMIFS(inputdata!K:K,inputdata!$B:$B,$B113,inputdata!$A:$A,$A113),SUMIFS(inputdata!K:K,inputdata!$D:$D,$B113,inputdata!$A:$A,$A113)),IF(RIGHT(B113,8)="Scotland",SUMIFS(inputdataWeek!K:K,inputdataWeek!$B:$B,$B113,inputdataWeek!$A:$A,$A113),SUMIFS(inputdataWeek!K:K,inputdataWeek!$D:$D,$B113,inputdataWeek!$A:$A,$A113)))</f>
        <v>0</v>
      </c>
      <c r="J113" s="181">
        <f t="shared" si="8"/>
        <v>1</v>
      </c>
      <c r="K113" s="194" t="str">
        <f t="shared" si="12"/>
        <v>ISD A&amp;E Datamart</v>
      </c>
    </row>
    <row r="114" spans="1:11">
      <c r="A114" s="178">
        <f t="shared" si="11"/>
        <v>42365</v>
      </c>
      <c r="B114" s="179" t="s">
        <v>129</v>
      </c>
      <c r="C114" s="180">
        <f>IF($A114&lt;=MonthDate,IF(RIGHT($B114,8)="Scotland",SUMIFS(inputdata!G:G,inputdata!$B:$B,$B114,inputdata!$A:$A,$A114),SUMIFS(inputdata!G:G,inputdata!$D:$D,$B114,inputdata!$A:$A,$A114)),IF(RIGHT($B114,8)="Scotland",SUMIFS(inputdataWeek!G:G,inputdataWeek!$B:$B,$B114,inputdataWeek!$A:$A,$A114),SUMIFS(inputdataWeek!G:G,inputdataWeek!$D:$D,$B114,inputdataWeek!$A:$A,$A114)))</f>
        <v>889</v>
      </c>
      <c r="D114" s="180">
        <f>IF($A114&lt;=MonthDate,IF(RIGHT($B114,8)="Scotland",SUMIFS(inputdata!H:H,inputdata!$B:$B,$B114,inputdata!$A:$A,$A114),SUMIFS(inputdata!H:H,inputdata!$D:$D,$B114,inputdata!$A:$A,$A114)),IF(RIGHT($B114,8)="Scotland",SUMIFS(inputdataWeek!H:H,inputdataWeek!$B:$B,$B114,inputdataWeek!$A:$A,$A114),SUMIFS(inputdataWeek!H:H,inputdataWeek!$D:$D,$B114,inputdataWeek!$A:$A,$A114)))</f>
        <v>863</v>
      </c>
      <c r="E114" s="180">
        <f>IF($A114&lt;=MonthDate,IF(RIGHT($B114,8)="Scotland",SUMIFS(inputdata!I:I,inputdata!$B:$B,$B114,inputdata!$A:$A,$A114),SUMIFS(inputdata!I:I,inputdata!$D:$D,$B114,inputdata!$A:$A,$A114)),IF(RIGHT($B114,8)="Scotland",SUMIFS(inputdataWeek!I:I,inputdataWeek!$B:$B,$B114,inputdataWeek!$A:$A,$A114),SUMIFS(inputdataWeek!I:I,inputdataWeek!$D:$D,$B114,inputdataWeek!$A:$A,$A114)))</f>
        <v>26</v>
      </c>
      <c r="F114" s="181">
        <f t="shared" si="9"/>
        <v>0.97075365579302586</v>
      </c>
      <c r="G114" s="180">
        <f>IF($A114&lt;=MonthDate,IF(RIGHT($B114,8)="Scotland",SUMIFS(inputdata!J:J,inputdata!$B:$B,$B114,inputdata!$A:$A,$A114),SUMIFS(inputdata!J:J,inputdata!$D:$D,$B114,inputdata!$A:$A,$A114)),IF(RIGHT($B114,8)="Scotland",SUMIFS(inputdataWeek!J:J,inputdataWeek!$B:$B,$B114,inputdataWeek!$A:$A,$A114),SUMIFS(inputdataWeek!J:J,inputdataWeek!$D:$D,$B114,inputdataWeek!$A:$A,$A114)))</f>
        <v>0</v>
      </c>
      <c r="H114" s="181">
        <f t="shared" si="10"/>
        <v>1</v>
      </c>
      <c r="I114" s="180">
        <f>IF($A114&lt;=MonthDate,IF(RIGHT($B114,8)="Scotland",SUMIFS(inputdata!K:K,inputdata!$B:$B,$B114,inputdata!$A:$A,$A114),SUMIFS(inputdata!K:K,inputdata!$D:$D,$B114,inputdata!$A:$A,$A114)),IF(RIGHT(B114,8)="Scotland",SUMIFS(inputdataWeek!K:K,inputdataWeek!$B:$B,$B114,inputdataWeek!$A:$A,$A114),SUMIFS(inputdataWeek!K:K,inputdataWeek!$D:$D,$B114,inputdataWeek!$A:$A,$A114)))</f>
        <v>0</v>
      </c>
      <c r="J114" s="181">
        <f t="shared" si="8"/>
        <v>1</v>
      </c>
      <c r="K114" s="194" t="str">
        <f t="shared" si="12"/>
        <v>ISD A&amp;E Datamart</v>
      </c>
    </row>
    <row r="115" spans="1:11">
      <c r="A115" s="178">
        <f t="shared" si="11"/>
        <v>42365</v>
      </c>
      <c r="B115" s="179" t="s">
        <v>73</v>
      </c>
      <c r="C115" s="180">
        <f>IF($A115&lt;=MonthDate,IF(RIGHT($B115,8)="Scotland",SUMIFS(inputdata!G:G,inputdata!$B:$B,$B115,inputdata!$A:$A,$A115),SUMIFS(inputdata!G:G,inputdata!$D:$D,$B115,inputdata!$A:$A,$A115)),IF(RIGHT($B115,8)="Scotland",SUMIFS(inputdataWeek!G:G,inputdataWeek!$B:$B,$B115,inputdataWeek!$A:$A,$A115),SUMIFS(inputdataWeek!G:G,inputdataWeek!$D:$D,$B115,inputdataWeek!$A:$A,$A115)))</f>
        <v>3130</v>
      </c>
      <c r="D115" s="180">
        <f>IF($A115&lt;=MonthDate,IF(RIGHT($B115,8)="Scotland",SUMIFS(inputdata!H:H,inputdata!$B:$B,$B115,inputdata!$A:$A,$A115),SUMIFS(inputdata!H:H,inputdata!$D:$D,$B115,inputdata!$A:$A,$A115)),IF(RIGHT($B115,8)="Scotland",SUMIFS(inputdataWeek!H:H,inputdataWeek!$B:$B,$B115,inputdataWeek!$A:$A,$A115),SUMIFS(inputdataWeek!H:H,inputdataWeek!$D:$D,$B115,inputdataWeek!$A:$A,$A115)))</f>
        <v>2985</v>
      </c>
      <c r="E115" s="180">
        <f>IF($A115&lt;=MonthDate,IF(RIGHT($B115,8)="Scotland",SUMIFS(inputdata!I:I,inputdata!$B:$B,$B115,inputdata!$A:$A,$A115),SUMIFS(inputdata!I:I,inputdata!$D:$D,$B115,inputdata!$A:$A,$A115)),IF(RIGHT($B115,8)="Scotland",SUMIFS(inputdataWeek!I:I,inputdataWeek!$B:$B,$B115,inputdataWeek!$A:$A,$A115),SUMIFS(inputdataWeek!I:I,inputdataWeek!$D:$D,$B115,inputdataWeek!$A:$A,$A115)))</f>
        <v>145</v>
      </c>
      <c r="F115" s="181">
        <f t="shared" si="9"/>
        <v>0.95367412140575081</v>
      </c>
      <c r="G115" s="180">
        <f>IF($A115&lt;=MonthDate,IF(RIGHT($B115,8)="Scotland",SUMIFS(inputdata!J:J,inputdata!$B:$B,$B115,inputdata!$A:$A,$A115),SUMIFS(inputdata!J:J,inputdata!$D:$D,$B115,inputdata!$A:$A,$A115)),IF(RIGHT($B115,8)="Scotland",SUMIFS(inputdataWeek!J:J,inputdataWeek!$B:$B,$B115,inputdataWeek!$A:$A,$A115),SUMIFS(inputdataWeek!J:J,inputdataWeek!$D:$D,$B115,inputdataWeek!$A:$A,$A115)))</f>
        <v>17</v>
      </c>
      <c r="H115" s="181">
        <f t="shared" si="10"/>
        <v>0.9945686900958467</v>
      </c>
      <c r="I115" s="180">
        <f>IF($A115&lt;=MonthDate,IF(RIGHT($B115,8)="Scotland",SUMIFS(inputdata!K:K,inputdata!$B:$B,$B115,inputdata!$A:$A,$A115),SUMIFS(inputdata!K:K,inputdata!$D:$D,$B115,inputdata!$A:$A,$A115)),IF(RIGHT(B115,8)="Scotland",SUMIFS(inputdataWeek!K:K,inputdataWeek!$B:$B,$B115,inputdataWeek!$A:$A,$A115),SUMIFS(inputdataWeek!K:K,inputdataWeek!$D:$D,$B115,inputdataWeek!$A:$A,$A115)))</f>
        <v>4</v>
      </c>
      <c r="J115" s="181">
        <f t="shared" si="8"/>
        <v>0.99872204472843451</v>
      </c>
      <c r="K115" s="194" t="str">
        <f t="shared" si="12"/>
        <v>ISD A&amp;E Datamart</v>
      </c>
    </row>
    <row r="116" spans="1:11">
      <c r="A116" s="178">
        <f t="shared" si="11"/>
        <v>42365</v>
      </c>
      <c r="B116" s="179" t="s">
        <v>123</v>
      </c>
      <c r="C116" s="180">
        <f>IF($A116&lt;=MonthDate,IF(RIGHT($B116,8)="Scotland",SUMIFS(inputdata!G:G,inputdata!$B:$B,$B116,inputdata!$A:$A,$A116),SUMIFS(inputdata!G:G,inputdata!$D:$D,$B116,inputdata!$A:$A,$A116)),IF(RIGHT($B116,8)="Scotland",SUMIFS(inputdataWeek!G:G,inputdataWeek!$B:$B,$B116,inputdataWeek!$A:$A,$A116),SUMIFS(inputdataWeek!G:G,inputdataWeek!$D:$D,$B116,inputdataWeek!$A:$A,$A116)))</f>
        <v>3621</v>
      </c>
      <c r="D116" s="180">
        <f>IF($A116&lt;=MonthDate,IF(RIGHT($B116,8)="Scotland",SUMIFS(inputdata!H:H,inputdata!$B:$B,$B116,inputdata!$A:$A,$A116),SUMIFS(inputdata!H:H,inputdata!$D:$D,$B116,inputdata!$A:$A,$A116)),IF(RIGHT($B116,8)="Scotland",SUMIFS(inputdataWeek!H:H,inputdataWeek!$B:$B,$B116,inputdataWeek!$A:$A,$A116),SUMIFS(inputdataWeek!H:H,inputdataWeek!$D:$D,$B116,inputdataWeek!$A:$A,$A116)))</f>
        <v>3455</v>
      </c>
      <c r="E116" s="180">
        <f>IF($A116&lt;=MonthDate,IF(RIGHT($B116,8)="Scotland",SUMIFS(inputdata!I:I,inputdata!$B:$B,$B116,inputdata!$A:$A,$A116),SUMIFS(inputdata!I:I,inputdata!$D:$D,$B116,inputdata!$A:$A,$A116)),IF(RIGHT($B116,8)="Scotland",SUMIFS(inputdataWeek!I:I,inputdataWeek!$B:$B,$B116,inputdataWeek!$A:$A,$A116),SUMIFS(inputdataWeek!I:I,inputdataWeek!$D:$D,$B116,inputdataWeek!$A:$A,$A116)))</f>
        <v>166</v>
      </c>
      <c r="F116" s="181">
        <f t="shared" si="9"/>
        <v>0.95415631041148852</v>
      </c>
      <c r="G116" s="180">
        <f>IF($A116&lt;=MonthDate,IF(RIGHT($B116,8)="Scotland",SUMIFS(inputdata!J:J,inputdata!$B:$B,$B116,inputdata!$A:$A,$A116),SUMIFS(inputdata!J:J,inputdata!$D:$D,$B116,inputdata!$A:$A,$A116)),IF(RIGHT($B116,8)="Scotland",SUMIFS(inputdataWeek!J:J,inputdataWeek!$B:$B,$B116,inputdataWeek!$A:$A,$A116),SUMIFS(inputdataWeek!J:J,inputdataWeek!$D:$D,$B116,inputdataWeek!$A:$A,$A116)))</f>
        <v>15</v>
      </c>
      <c r="H116" s="181">
        <f t="shared" si="10"/>
        <v>0.995857497928749</v>
      </c>
      <c r="I116" s="180">
        <f>IF($A116&lt;=MonthDate,IF(RIGHT($B116,8)="Scotland",SUMIFS(inputdata!K:K,inputdata!$B:$B,$B116,inputdata!$A:$A,$A116),SUMIFS(inputdata!K:K,inputdata!$D:$D,$B116,inputdata!$A:$A,$A116)),IF(RIGHT(B116,8)="Scotland",SUMIFS(inputdataWeek!K:K,inputdataWeek!$B:$B,$B116,inputdataWeek!$A:$A,$A116),SUMIFS(inputdataWeek!K:K,inputdataWeek!$D:$D,$B116,inputdataWeek!$A:$A,$A116)))</f>
        <v>0</v>
      </c>
      <c r="J116" s="181">
        <f t="shared" si="8"/>
        <v>1</v>
      </c>
      <c r="K116" s="194" t="str">
        <f t="shared" si="12"/>
        <v>ISD A&amp;E Datamart</v>
      </c>
    </row>
    <row r="117" spans="1:11">
      <c r="A117" s="178">
        <f t="shared" si="11"/>
        <v>42365</v>
      </c>
      <c r="B117" s="179" t="s">
        <v>117</v>
      </c>
      <c r="C117" s="180">
        <f>IF($A117&lt;=MonthDate,IF(RIGHT($B117,8)="Scotland",SUMIFS(inputdata!G:G,inputdata!$B:$B,$B117,inputdata!$A:$A,$A117),SUMIFS(inputdata!G:G,inputdata!$D:$D,$B117,inputdata!$A:$A,$A117)),IF(RIGHT($B117,8)="Scotland",SUMIFS(inputdataWeek!G:G,inputdataWeek!$B:$B,$B117,inputdataWeek!$A:$A,$A117),SUMIFS(inputdataWeek!G:G,inputdataWeek!$D:$D,$B117,inputdataWeek!$A:$A,$A117)))</f>
        <v>92</v>
      </c>
      <c r="D117" s="180">
        <f>IF($A117&lt;=MonthDate,IF(RIGHT($B117,8)="Scotland",SUMIFS(inputdata!H:H,inputdata!$B:$B,$B117,inputdata!$A:$A,$A117),SUMIFS(inputdata!H:H,inputdata!$D:$D,$B117,inputdata!$A:$A,$A117)),IF(RIGHT($B117,8)="Scotland",SUMIFS(inputdataWeek!H:H,inputdataWeek!$B:$B,$B117,inputdataWeek!$A:$A,$A117),SUMIFS(inputdataWeek!H:H,inputdataWeek!$D:$D,$B117,inputdataWeek!$A:$A,$A117)))</f>
        <v>91</v>
      </c>
      <c r="E117" s="180">
        <f>IF($A117&lt;=MonthDate,IF(RIGHT($B117,8)="Scotland",SUMIFS(inputdata!I:I,inputdata!$B:$B,$B117,inputdata!$A:$A,$A117),SUMIFS(inputdata!I:I,inputdata!$D:$D,$B117,inputdata!$A:$A,$A117)),IF(RIGHT($B117,8)="Scotland",SUMIFS(inputdataWeek!I:I,inputdataWeek!$B:$B,$B117,inputdataWeek!$A:$A,$A117),SUMIFS(inputdataWeek!I:I,inputdataWeek!$D:$D,$B117,inputdataWeek!$A:$A,$A117)))</f>
        <v>1</v>
      </c>
      <c r="F117" s="181">
        <f t="shared" si="9"/>
        <v>0.98913043478260865</v>
      </c>
      <c r="G117" s="180">
        <f>IF($A117&lt;=MonthDate,IF(RIGHT($B117,8)="Scotland",SUMIFS(inputdata!J:J,inputdata!$B:$B,$B117,inputdata!$A:$A,$A117),SUMIFS(inputdata!J:J,inputdata!$D:$D,$B117,inputdata!$A:$A,$A117)),IF(RIGHT($B117,8)="Scotland",SUMIFS(inputdataWeek!J:J,inputdataWeek!$B:$B,$B117,inputdataWeek!$A:$A,$A117),SUMIFS(inputdataWeek!J:J,inputdataWeek!$D:$D,$B117,inputdataWeek!$A:$A,$A117)))</f>
        <v>0</v>
      </c>
      <c r="H117" s="181">
        <f t="shared" si="10"/>
        <v>1</v>
      </c>
      <c r="I117" s="180">
        <f>IF($A117&lt;=MonthDate,IF(RIGHT($B117,8)="Scotland",SUMIFS(inputdata!K:K,inputdata!$B:$B,$B117,inputdata!$A:$A,$A117),SUMIFS(inputdata!K:K,inputdata!$D:$D,$B117,inputdata!$A:$A,$A117)),IF(RIGHT(B117,8)="Scotland",SUMIFS(inputdataWeek!K:K,inputdataWeek!$B:$B,$B117,inputdataWeek!$A:$A,$A117),SUMIFS(inputdataWeek!K:K,inputdataWeek!$D:$D,$B117,inputdataWeek!$A:$A,$A117)))</f>
        <v>0</v>
      </c>
      <c r="J117" s="181">
        <f t="shared" si="8"/>
        <v>1</v>
      </c>
      <c r="K117" s="194" t="str">
        <f t="shared" si="12"/>
        <v>ISD A&amp;E Datamart</v>
      </c>
    </row>
    <row r="118" spans="1:11">
      <c r="A118" s="178">
        <f t="shared" si="11"/>
        <v>42365</v>
      </c>
      <c r="B118" s="179" t="s">
        <v>141</v>
      </c>
      <c r="C118" s="180">
        <f>IF($A118&lt;=MonthDate,IF(RIGHT($B118,8)="Scotland",SUMIFS(inputdata!G:G,inputdata!$B:$B,$B118,inputdata!$A:$A,$A118),SUMIFS(inputdata!G:G,inputdata!$D:$D,$B118,inputdata!$A:$A,$A118)),IF(RIGHT($B118,8)="Scotland",SUMIFS(inputdataWeek!G:G,inputdataWeek!$B:$B,$B118,inputdataWeek!$A:$A,$A118),SUMIFS(inputdataWeek!G:G,inputdataWeek!$D:$D,$B118,inputdataWeek!$A:$A,$A118)))</f>
        <v>119</v>
      </c>
      <c r="D118" s="180">
        <f>IF($A118&lt;=MonthDate,IF(RIGHT($B118,8)="Scotland",SUMIFS(inputdata!H:H,inputdata!$B:$B,$B118,inputdata!$A:$A,$A118),SUMIFS(inputdata!H:H,inputdata!$D:$D,$B118,inputdata!$A:$A,$A118)),IF(RIGHT($B118,8)="Scotland",SUMIFS(inputdataWeek!H:H,inputdataWeek!$B:$B,$B118,inputdataWeek!$A:$A,$A118),SUMIFS(inputdataWeek!H:H,inputdataWeek!$D:$D,$B118,inputdataWeek!$A:$A,$A118)))</f>
        <v>119</v>
      </c>
      <c r="E118" s="180">
        <f>IF($A118&lt;=MonthDate,IF(RIGHT($B118,8)="Scotland",SUMIFS(inputdata!I:I,inputdata!$B:$B,$B118,inputdata!$A:$A,$A118),SUMIFS(inputdata!I:I,inputdata!$D:$D,$B118,inputdata!$A:$A,$A118)),IF(RIGHT($B118,8)="Scotland",SUMIFS(inputdataWeek!I:I,inputdataWeek!$B:$B,$B118,inputdataWeek!$A:$A,$A118),SUMIFS(inputdataWeek!I:I,inputdataWeek!$D:$D,$B118,inputdataWeek!$A:$A,$A118)))</f>
        <v>0</v>
      </c>
      <c r="F118" s="181">
        <f t="shared" si="9"/>
        <v>1</v>
      </c>
      <c r="G118" s="180">
        <f>IF($A118&lt;=MonthDate,IF(RIGHT($B118,8)="Scotland",SUMIFS(inputdata!J:J,inputdata!$B:$B,$B118,inputdata!$A:$A,$A118),SUMIFS(inputdata!J:J,inputdata!$D:$D,$B118,inputdata!$A:$A,$A118)),IF(RIGHT($B118,8)="Scotland",SUMIFS(inputdataWeek!J:J,inputdataWeek!$B:$B,$B118,inputdataWeek!$A:$A,$A118),SUMIFS(inputdataWeek!J:J,inputdataWeek!$D:$D,$B118,inputdataWeek!$A:$A,$A118)))</f>
        <v>0</v>
      </c>
      <c r="H118" s="181">
        <f t="shared" si="10"/>
        <v>1</v>
      </c>
      <c r="I118" s="180">
        <f>IF($A118&lt;=MonthDate,IF(RIGHT($B118,8)="Scotland",SUMIFS(inputdata!K:K,inputdata!$B:$B,$B118,inputdata!$A:$A,$A118),SUMIFS(inputdata!K:K,inputdata!$D:$D,$B118,inputdata!$A:$A,$A118)),IF(RIGHT(B118,8)="Scotland",SUMIFS(inputdataWeek!K:K,inputdataWeek!$B:$B,$B118,inputdataWeek!$A:$A,$A118),SUMIFS(inputdataWeek!K:K,inputdataWeek!$D:$D,$B118,inputdataWeek!$A:$A,$A118)))</f>
        <v>0</v>
      </c>
      <c r="J118" s="181">
        <f t="shared" si="8"/>
        <v>1</v>
      </c>
      <c r="K118" s="194" t="str">
        <f t="shared" si="12"/>
        <v>ISD A&amp;E Datamart</v>
      </c>
    </row>
    <row r="119" spans="1:11">
      <c r="A119" s="178">
        <f t="shared" si="11"/>
        <v>42365</v>
      </c>
      <c r="B119" s="179" t="s">
        <v>136</v>
      </c>
      <c r="C119" s="180">
        <f>IF($A119&lt;=MonthDate,IF(RIGHT($B119,8)="Scotland",SUMIFS(inputdata!G:G,inputdata!$B:$B,$B119,inputdata!$A:$A,$A119),SUMIFS(inputdata!G:G,inputdata!$D:$D,$B119,inputdata!$A:$A,$A119)),IF(RIGHT($B119,8)="Scotland",SUMIFS(inputdataWeek!G:G,inputdataWeek!$B:$B,$B119,inputdataWeek!$A:$A,$A119),SUMIFS(inputdataWeek!G:G,inputdataWeek!$D:$D,$B119,inputdataWeek!$A:$A,$A119)))</f>
        <v>1234</v>
      </c>
      <c r="D119" s="180">
        <f>IF($A119&lt;=MonthDate,IF(RIGHT($B119,8)="Scotland",SUMIFS(inputdata!H:H,inputdata!$B:$B,$B119,inputdata!$A:$A,$A119),SUMIFS(inputdata!H:H,inputdata!$D:$D,$B119,inputdata!$A:$A,$A119)),IF(RIGHT($B119,8)="Scotland",SUMIFS(inputdataWeek!H:H,inputdataWeek!$B:$B,$B119,inputdataWeek!$A:$A,$A119),SUMIFS(inputdataWeek!H:H,inputdataWeek!$D:$D,$B119,inputdataWeek!$A:$A,$A119)))</f>
        <v>1199</v>
      </c>
      <c r="E119" s="180">
        <f>IF($A119&lt;=MonthDate,IF(RIGHT($B119,8)="Scotland",SUMIFS(inputdata!I:I,inputdata!$B:$B,$B119,inputdata!$A:$A,$A119),SUMIFS(inputdata!I:I,inputdata!$D:$D,$B119,inputdata!$A:$A,$A119)),IF(RIGHT($B119,8)="Scotland",SUMIFS(inputdataWeek!I:I,inputdataWeek!$B:$B,$B119,inputdataWeek!$A:$A,$A119),SUMIFS(inputdataWeek!I:I,inputdataWeek!$D:$D,$B119,inputdataWeek!$A:$A,$A119)))</f>
        <v>35</v>
      </c>
      <c r="F119" s="181">
        <f t="shared" si="9"/>
        <v>0.97163695299837927</v>
      </c>
      <c r="G119" s="180">
        <f>IF($A119&lt;=MonthDate,IF(RIGHT($B119,8)="Scotland",SUMIFS(inputdata!J:J,inputdata!$B:$B,$B119,inputdata!$A:$A,$A119),SUMIFS(inputdata!J:J,inputdata!$D:$D,$B119,inputdata!$A:$A,$A119)),IF(RIGHT($B119,8)="Scotland",SUMIFS(inputdataWeek!J:J,inputdataWeek!$B:$B,$B119,inputdataWeek!$A:$A,$A119),SUMIFS(inputdataWeek!J:J,inputdataWeek!$D:$D,$B119,inputdataWeek!$A:$A,$A119)))</f>
        <v>0</v>
      </c>
      <c r="H119" s="181">
        <f t="shared" si="10"/>
        <v>1</v>
      </c>
      <c r="I119" s="180">
        <f>IF($A119&lt;=MonthDate,IF(RIGHT($B119,8)="Scotland",SUMIFS(inputdata!K:K,inputdata!$B:$B,$B119,inputdata!$A:$A,$A119),SUMIFS(inputdata!K:K,inputdata!$D:$D,$B119,inputdata!$A:$A,$A119)),IF(RIGHT(B119,8)="Scotland",SUMIFS(inputdataWeek!K:K,inputdataWeek!$B:$B,$B119,inputdataWeek!$A:$A,$A119),SUMIFS(inputdataWeek!K:K,inputdataWeek!$D:$D,$B119,inputdataWeek!$A:$A,$A119)))</f>
        <v>0</v>
      </c>
      <c r="J119" s="181">
        <f t="shared" si="8"/>
        <v>1</v>
      </c>
      <c r="K119" s="194" t="str">
        <f t="shared" si="12"/>
        <v>ISD A&amp;E Datamart</v>
      </c>
    </row>
    <row r="120" spans="1:11">
      <c r="A120" s="178">
        <f t="shared" si="11"/>
        <v>42365</v>
      </c>
      <c r="B120" s="179" t="s">
        <v>139</v>
      </c>
      <c r="C120" s="180">
        <f>IF($A120&lt;=MonthDate,IF(RIGHT($B120,8)="Scotland",SUMIFS(inputdata!G:G,inputdata!$B:$B,$B120,inputdata!$A:$A,$A120),SUMIFS(inputdata!G:G,inputdata!$D:$D,$B120,inputdata!$A:$A,$A120)),IF(RIGHT($B120,8)="Scotland",SUMIFS(inputdataWeek!G:G,inputdataWeek!$B:$B,$B120,inputdataWeek!$A:$A,$A120),SUMIFS(inputdataWeek!G:G,inputdataWeek!$D:$D,$B120,inputdataWeek!$A:$A,$A120)))</f>
        <v>120</v>
      </c>
      <c r="D120" s="180">
        <f>IF($A120&lt;=MonthDate,IF(RIGHT($B120,8)="Scotland",SUMIFS(inputdata!H:H,inputdata!$B:$B,$B120,inputdata!$A:$A,$A120),SUMIFS(inputdata!H:H,inputdata!$D:$D,$B120,inputdata!$A:$A,$A120)),IF(RIGHT($B120,8)="Scotland",SUMIFS(inputdataWeek!H:H,inputdataWeek!$B:$B,$B120,inputdataWeek!$A:$A,$A120),SUMIFS(inputdataWeek!H:H,inputdataWeek!$D:$D,$B120,inputdataWeek!$A:$A,$A120)))</f>
        <v>120</v>
      </c>
      <c r="E120" s="180">
        <f>IF($A120&lt;=MonthDate,IF(RIGHT($B120,8)="Scotland",SUMIFS(inputdata!I:I,inputdata!$B:$B,$B120,inputdata!$A:$A,$A120),SUMIFS(inputdata!I:I,inputdata!$D:$D,$B120,inputdata!$A:$A,$A120)),IF(RIGHT($B120,8)="Scotland",SUMIFS(inputdataWeek!I:I,inputdataWeek!$B:$B,$B120,inputdataWeek!$A:$A,$A120),SUMIFS(inputdataWeek!I:I,inputdataWeek!$D:$D,$B120,inputdataWeek!$A:$A,$A120)))</f>
        <v>0</v>
      </c>
      <c r="F120" s="181">
        <f t="shared" si="9"/>
        <v>1</v>
      </c>
      <c r="G120" s="180">
        <f>IF($A120&lt;=MonthDate,IF(RIGHT($B120,8)="Scotland",SUMIFS(inputdata!J:J,inputdata!$B:$B,$B120,inputdata!$A:$A,$A120),SUMIFS(inputdata!J:J,inputdata!$D:$D,$B120,inputdata!$A:$A,$A120)),IF(RIGHT($B120,8)="Scotland",SUMIFS(inputdataWeek!J:J,inputdataWeek!$B:$B,$B120,inputdataWeek!$A:$A,$A120),SUMIFS(inputdataWeek!J:J,inputdataWeek!$D:$D,$B120,inputdataWeek!$A:$A,$A120)))</f>
        <v>0</v>
      </c>
      <c r="H120" s="181">
        <f t="shared" si="10"/>
        <v>1</v>
      </c>
      <c r="I120" s="180">
        <f>IF($A120&lt;=MonthDate,IF(RIGHT($B120,8)="Scotland",SUMIFS(inputdata!K:K,inputdata!$B:$B,$B120,inputdata!$A:$A,$A120),SUMIFS(inputdata!K:K,inputdata!$D:$D,$B120,inputdata!$A:$A,$A120)),IF(RIGHT(B120,8)="Scotland",SUMIFS(inputdataWeek!K:K,inputdataWeek!$B:$B,$B120,inputdataWeek!$A:$A,$A120),SUMIFS(inputdataWeek!K:K,inputdataWeek!$D:$D,$B120,inputdataWeek!$A:$A,$A120)))</f>
        <v>0</v>
      </c>
      <c r="J120" s="181">
        <f t="shared" si="8"/>
        <v>1</v>
      </c>
      <c r="K120" s="194" t="str">
        <f t="shared" si="12"/>
        <v>ISD A&amp;E Datamart</v>
      </c>
    </row>
    <row r="121" spans="1:11">
      <c r="A121" s="178">
        <f t="shared" si="11"/>
        <v>42365</v>
      </c>
      <c r="B121" s="179" t="s">
        <v>277</v>
      </c>
      <c r="C121" s="180">
        <f>IF($A121&lt;=MonthDate,IF(RIGHT($B121,8)="Scotland",SUMIFS(inputdata!G:G,inputdata!$B:$B,$B121,inputdata!$A:$A,$A121),SUMIFS(inputdata!G:G,inputdata!$D:$D,$B121,inputdata!$A:$A,$A121)),IF(RIGHT($B121,8)="Scotland",SUMIFS(inputdataWeek!G:G,inputdataWeek!$B:$B,$B121,inputdataWeek!$A:$A,$A121),SUMIFS(inputdataWeek!G:G,inputdataWeek!$D:$D,$B121,inputdataWeek!$A:$A,$A121)))</f>
        <v>21940</v>
      </c>
      <c r="D121" s="180">
        <f>IF($A121&lt;=MonthDate,IF(RIGHT($B121,8)="Scotland",SUMIFS(inputdata!H:H,inputdata!$B:$B,$B121,inputdata!$A:$A,$A121),SUMIFS(inputdata!H:H,inputdata!$D:$D,$B121,inputdata!$A:$A,$A121)),IF(RIGHT($B121,8)="Scotland",SUMIFS(inputdataWeek!H:H,inputdataWeek!$B:$B,$B121,inputdataWeek!$A:$A,$A121),SUMIFS(inputdataWeek!H:H,inputdataWeek!$D:$D,$B121,inputdataWeek!$A:$A,$A121)))</f>
        <v>21031</v>
      </c>
      <c r="E121" s="180">
        <f>IF($A121&lt;=MonthDate,IF(RIGHT($B121,8)="Scotland",SUMIFS(inputdata!I:I,inputdata!$B:$B,$B121,inputdata!$A:$A,$A121),SUMIFS(inputdata!I:I,inputdata!$D:$D,$B121,inputdata!$A:$A,$A121)),IF(RIGHT($B121,8)="Scotland",SUMIFS(inputdataWeek!I:I,inputdataWeek!$B:$B,$B121,inputdataWeek!$A:$A,$A121),SUMIFS(inputdataWeek!I:I,inputdataWeek!$D:$D,$B121,inputdataWeek!$A:$A,$A121)))</f>
        <v>909</v>
      </c>
      <c r="F121" s="181">
        <f t="shared" si="9"/>
        <v>0.9585688240656336</v>
      </c>
      <c r="G121" s="180">
        <f>IF($A121&lt;=MonthDate,IF(RIGHT($B121,8)="Scotland",SUMIFS(inputdata!J:J,inputdata!$B:$B,$B121,inputdata!$A:$A,$A121),SUMIFS(inputdata!J:J,inputdata!$D:$D,$B121,inputdata!$A:$A,$A121)),IF(RIGHT($B121,8)="Scotland",SUMIFS(inputdataWeek!J:J,inputdataWeek!$B:$B,$B121,inputdataWeek!$A:$A,$A121),SUMIFS(inputdataWeek!J:J,inputdataWeek!$D:$D,$B121,inputdataWeek!$A:$A,$A121)))</f>
        <v>44</v>
      </c>
      <c r="H121" s="181">
        <f t="shared" si="10"/>
        <v>0.99799453053783049</v>
      </c>
      <c r="I121" s="180">
        <f>IF($A121&lt;=MonthDate,IF(RIGHT($B121,8)="Scotland",SUMIFS(inputdata!K:K,inputdata!$B:$B,$B121,inputdata!$A:$A,$A121),SUMIFS(inputdata!K:K,inputdata!$D:$D,$B121,inputdata!$A:$A,$A121)),IF(RIGHT(B121,8)="Scotland",SUMIFS(inputdataWeek!K:K,inputdataWeek!$B:$B,$B121,inputdataWeek!$A:$A,$A121),SUMIFS(inputdataWeek!K:K,inputdataWeek!$D:$D,$B121,inputdataWeek!$A:$A,$A121)))</f>
        <v>4</v>
      </c>
      <c r="J121" s="181">
        <f t="shared" si="8"/>
        <v>0.99981768459434828</v>
      </c>
      <c r="K121" s="194" t="str">
        <f t="shared" si="12"/>
        <v>ISD A&amp;E Datamart</v>
      </c>
    </row>
    <row r="122" spans="1:11">
      <c r="A122" s="178">
        <f t="shared" si="11"/>
        <v>42372</v>
      </c>
      <c r="B122" s="179" t="s">
        <v>121</v>
      </c>
      <c r="C122" s="180">
        <f>IF($A122&lt;=MonthDate,IF(RIGHT($B122,8)="Scotland",SUMIFS(inputdata!G:G,inputdata!$B:$B,$B122,inputdata!$A:$A,$A122),SUMIFS(inputdata!G:G,inputdata!$D:$D,$B122,inputdata!$A:$A,$A122)),IF(RIGHT($B122,8)="Scotland",SUMIFS(inputdataWeek!G:G,inputdataWeek!$B:$B,$B122,inputdataWeek!$A:$A,$A122),SUMIFS(inputdataWeek!G:G,inputdataWeek!$D:$D,$B122,inputdataWeek!$A:$A,$A122)))</f>
        <v>2235</v>
      </c>
      <c r="D122" s="180">
        <f>IF($A122&lt;=MonthDate,IF(RIGHT($B122,8)="Scotland",SUMIFS(inputdata!H:H,inputdata!$B:$B,$B122,inputdata!$A:$A,$A122),SUMIFS(inputdata!H:H,inputdata!$D:$D,$B122,inputdata!$A:$A,$A122)),IF(RIGHT($B122,8)="Scotland",SUMIFS(inputdataWeek!H:H,inputdataWeek!$B:$B,$B122,inputdataWeek!$A:$A,$A122),SUMIFS(inputdataWeek!H:H,inputdataWeek!$D:$D,$B122,inputdataWeek!$A:$A,$A122)))</f>
        <v>2124</v>
      </c>
      <c r="E122" s="180">
        <f>IF($A122&lt;=MonthDate,IF(RIGHT($B122,8)="Scotland",SUMIFS(inputdata!I:I,inputdata!$B:$B,$B122,inputdata!$A:$A,$A122),SUMIFS(inputdata!I:I,inputdata!$D:$D,$B122,inputdata!$A:$A,$A122)),IF(RIGHT($B122,8)="Scotland",SUMIFS(inputdataWeek!I:I,inputdataWeek!$B:$B,$B122,inputdataWeek!$A:$A,$A122),SUMIFS(inputdataWeek!I:I,inputdataWeek!$D:$D,$B122,inputdataWeek!$A:$A,$A122)))</f>
        <v>111</v>
      </c>
      <c r="F122" s="181">
        <f t="shared" si="9"/>
        <v>0.95033557046979866</v>
      </c>
      <c r="G122" s="180">
        <f>IF($A122&lt;=MonthDate,IF(RIGHT($B122,8)="Scotland",SUMIFS(inputdata!J:J,inputdata!$B:$B,$B122,inputdata!$A:$A,$A122),SUMIFS(inputdata!J:J,inputdata!$D:$D,$B122,inputdata!$A:$A,$A122)),IF(RIGHT($B122,8)="Scotland",SUMIFS(inputdataWeek!J:J,inputdataWeek!$B:$B,$B122,inputdataWeek!$A:$A,$A122),SUMIFS(inputdataWeek!J:J,inputdataWeek!$D:$D,$B122,inputdataWeek!$A:$A,$A122)))</f>
        <v>1</v>
      </c>
      <c r="H122" s="181">
        <f t="shared" si="10"/>
        <v>0.99955257270693509</v>
      </c>
      <c r="I122" s="180">
        <f>IF($A122&lt;=MonthDate,IF(RIGHT($B122,8)="Scotland",SUMIFS(inputdata!K:K,inputdata!$B:$B,$B122,inputdata!$A:$A,$A122),SUMIFS(inputdata!K:K,inputdata!$D:$D,$B122,inputdata!$A:$A,$A122)),IF(RIGHT(B122,8)="Scotland",SUMIFS(inputdataWeek!K:K,inputdataWeek!$B:$B,$B122,inputdataWeek!$A:$A,$A122),SUMIFS(inputdataWeek!K:K,inputdataWeek!$D:$D,$B122,inputdataWeek!$A:$A,$A122)))</f>
        <v>1</v>
      </c>
      <c r="J122" s="181">
        <f t="shared" si="8"/>
        <v>0.99955257270693509</v>
      </c>
      <c r="K122" s="194" t="str">
        <f t="shared" si="12"/>
        <v>ISD A&amp;E Datamart</v>
      </c>
    </row>
    <row r="123" spans="1:11">
      <c r="A123" s="178">
        <f t="shared" si="11"/>
        <v>42372</v>
      </c>
      <c r="B123" s="179" t="s">
        <v>70</v>
      </c>
      <c r="C123" s="180">
        <f>IF($A123&lt;=MonthDate,IF(RIGHT($B123,8)="Scotland",SUMIFS(inputdata!G:G,inputdata!$B:$B,$B123,inputdata!$A:$A,$A123),SUMIFS(inputdata!G:G,inputdata!$D:$D,$B123,inputdata!$A:$A,$A123)),IF(RIGHT($B123,8)="Scotland",SUMIFS(inputdataWeek!G:G,inputdataWeek!$B:$B,$B123,inputdataWeek!$A:$A,$A123),SUMIFS(inputdataWeek!G:G,inputdataWeek!$D:$D,$B123,inputdataWeek!$A:$A,$A123)))</f>
        <v>492</v>
      </c>
      <c r="D123" s="180">
        <f>IF($A123&lt;=MonthDate,IF(RIGHT($B123,8)="Scotland",SUMIFS(inputdata!H:H,inputdata!$B:$B,$B123,inputdata!$A:$A,$A123),SUMIFS(inputdata!H:H,inputdata!$D:$D,$B123,inputdata!$A:$A,$A123)),IF(RIGHT($B123,8)="Scotland",SUMIFS(inputdataWeek!H:H,inputdataWeek!$B:$B,$B123,inputdataWeek!$A:$A,$A123),SUMIFS(inputdataWeek!H:H,inputdataWeek!$D:$D,$B123,inputdataWeek!$A:$A,$A123)))</f>
        <v>483</v>
      </c>
      <c r="E123" s="180">
        <f>IF($A123&lt;=MonthDate,IF(RIGHT($B123,8)="Scotland",SUMIFS(inputdata!I:I,inputdata!$B:$B,$B123,inputdata!$A:$A,$A123),SUMIFS(inputdata!I:I,inputdata!$D:$D,$B123,inputdata!$A:$A,$A123)),IF(RIGHT($B123,8)="Scotland",SUMIFS(inputdataWeek!I:I,inputdataWeek!$B:$B,$B123,inputdataWeek!$A:$A,$A123),SUMIFS(inputdataWeek!I:I,inputdataWeek!$D:$D,$B123,inputdataWeek!$A:$A,$A123)))</f>
        <v>9</v>
      </c>
      <c r="F123" s="181">
        <f t="shared" si="9"/>
        <v>0.98170731707317072</v>
      </c>
      <c r="G123" s="180">
        <f>IF($A123&lt;=MonthDate,IF(RIGHT($B123,8)="Scotland",SUMIFS(inputdata!J:J,inputdata!$B:$B,$B123,inputdata!$A:$A,$A123),SUMIFS(inputdata!J:J,inputdata!$D:$D,$B123,inputdata!$A:$A,$A123)),IF(RIGHT($B123,8)="Scotland",SUMIFS(inputdataWeek!J:J,inputdataWeek!$B:$B,$B123,inputdataWeek!$A:$A,$A123),SUMIFS(inputdataWeek!J:J,inputdataWeek!$D:$D,$B123,inputdataWeek!$A:$A,$A123)))</f>
        <v>0</v>
      </c>
      <c r="H123" s="181">
        <f t="shared" si="10"/>
        <v>1</v>
      </c>
      <c r="I123" s="180">
        <f>IF($A123&lt;=MonthDate,IF(RIGHT($B123,8)="Scotland",SUMIFS(inputdata!K:K,inputdata!$B:$B,$B123,inputdata!$A:$A,$A123),SUMIFS(inputdata!K:K,inputdata!$D:$D,$B123,inputdata!$A:$A,$A123)),IF(RIGHT(B123,8)="Scotland",SUMIFS(inputdataWeek!K:K,inputdataWeek!$B:$B,$B123,inputdataWeek!$A:$A,$A123),SUMIFS(inputdataWeek!K:K,inputdataWeek!$D:$D,$B123,inputdataWeek!$A:$A,$A123)))</f>
        <v>0</v>
      </c>
      <c r="J123" s="181">
        <f t="shared" si="8"/>
        <v>1</v>
      </c>
      <c r="K123" s="194" t="str">
        <f t="shared" si="12"/>
        <v>ISD A&amp;E Datamart</v>
      </c>
    </row>
    <row r="124" spans="1:11">
      <c r="A124" s="178">
        <f t="shared" si="11"/>
        <v>42372</v>
      </c>
      <c r="B124" s="179" t="s">
        <v>140</v>
      </c>
      <c r="C124" s="180">
        <f>IF($A124&lt;=MonthDate,IF(RIGHT($B124,8)="Scotland",SUMIFS(inputdata!G:G,inputdata!$B:$B,$B124,inputdata!$A:$A,$A124),SUMIFS(inputdata!G:G,inputdata!$D:$D,$B124,inputdata!$A:$A,$A124)),IF(RIGHT($B124,8)="Scotland",SUMIFS(inputdataWeek!G:G,inputdataWeek!$B:$B,$B124,inputdataWeek!$A:$A,$A124),SUMIFS(inputdataWeek!G:G,inputdataWeek!$D:$D,$B124,inputdataWeek!$A:$A,$A124)))</f>
        <v>1052</v>
      </c>
      <c r="D124" s="180">
        <f>IF($A124&lt;=MonthDate,IF(RIGHT($B124,8)="Scotland",SUMIFS(inputdata!H:H,inputdata!$B:$B,$B124,inputdata!$A:$A,$A124),SUMIFS(inputdata!H:H,inputdata!$D:$D,$B124,inputdata!$A:$A,$A124)),IF(RIGHT($B124,8)="Scotland",SUMIFS(inputdataWeek!H:H,inputdataWeek!$B:$B,$B124,inputdataWeek!$A:$A,$A124),SUMIFS(inputdataWeek!H:H,inputdataWeek!$D:$D,$B124,inputdataWeek!$A:$A,$A124)))</f>
        <v>1000</v>
      </c>
      <c r="E124" s="180">
        <f>IF($A124&lt;=MonthDate,IF(RIGHT($B124,8)="Scotland",SUMIFS(inputdata!I:I,inputdata!$B:$B,$B124,inputdata!$A:$A,$A124),SUMIFS(inputdata!I:I,inputdata!$D:$D,$B124,inputdata!$A:$A,$A124)),IF(RIGHT($B124,8)="Scotland",SUMIFS(inputdataWeek!I:I,inputdataWeek!$B:$B,$B124,inputdataWeek!$A:$A,$A124),SUMIFS(inputdataWeek!I:I,inputdataWeek!$D:$D,$B124,inputdataWeek!$A:$A,$A124)))</f>
        <v>52</v>
      </c>
      <c r="F124" s="181">
        <f t="shared" si="9"/>
        <v>0.95057034220532322</v>
      </c>
      <c r="G124" s="180">
        <f>IF($A124&lt;=MonthDate,IF(RIGHT($B124,8)="Scotland",SUMIFS(inputdata!J:J,inputdata!$B:$B,$B124,inputdata!$A:$A,$A124),SUMIFS(inputdata!J:J,inputdata!$D:$D,$B124,inputdata!$A:$A,$A124)),IF(RIGHT($B124,8)="Scotland",SUMIFS(inputdataWeek!J:J,inputdataWeek!$B:$B,$B124,inputdataWeek!$A:$A,$A124),SUMIFS(inputdataWeek!J:J,inputdataWeek!$D:$D,$B124,inputdataWeek!$A:$A,$A124)))</f>
        <v>0</v>
      </c>
      <c r="H124" s="181">
        <f t="shared" si="10"/>
        <v>1</v>
      </c>
      <c r="I124" s="180">
        <f>IF($A124&lt;=MonthDate,IF(RIGHT($B124,8)="Scotland",SUMIFS(inputdata!K:K,inputdata!$B:$B,$B124,inputdata!$A:$A,$A124),SUMIFS(inputdata!K:K,inputdata!$D:$D,$B124,inputdata!$A:$A,$A124)),IF(RIGHT(B124,8)="Scotland",SUMIFS(inputdataWeek!K:K,inputdataWeek!$B:$B,$B124,inputdataWeek!$A:$A,$A124),SUMIFS(inputdataWeek!K:K,inputdataWeek!$D:$D,$B124,inputdataWeek!$A:$A,$A124)))</f>
        <v>0</v>
      </c>
      <c r="J124" s="181">
        <f t="shared" si="8"/>
        <v>1</v>
      </c>
      <c r="K124" s="194" t="str">
        <f t="shared" si="12"/>
        <v>ISD A&amp;E Datamart</v>
      </c>
    </row>
    <row r="125" spans="1:11">
      <c r="A125" s="178">
        <f t="shared" si="11"/>
        <v>42372</v>
      </c>
      <c r="B125" s="179" t="s">
        <v>71</v>
      </c>
      <c r="C125" s="180">
        <f>IF($A125&lt;=MonthDate,IF(RIGHT($B125,8)="Scotland",SUMIFS(inputdata!G:G,inputdata!$B:$B,$B125,inputdata!$A:$A,$A125),SUMIFS(inputdata!G:G,inputdata!$D:$D,$B125,inputdata!$A:$A,$A125)),IF(RIGHT($B125,8)="Scotland",SUMIFS(inputdataWeek!G:G,inputdataWeek!$B:$B,$B125,inputdataWeek!$A:$A,$A125),SUMIFS(inputdataWeek!G:G,inputdataWeek!$D:$D,$B125,inputdataWeek!$A:$A,$A125)))</f>
        <v>1210</v>
      </c>
      <c r="D125" s="180">
        <f>IF($A125&lt;=MonthDate,IF(RIGHT($B125,8)="Scotland",SUMIFS(inputdata!H:H,inputdata!$B:$B,$B125,inputdata!$A:$A,$A125),SUMIFS(inputdata!H:H,inputdata!$D:$D,$B125,inputdata!$A:$A,$A125)),IF(RIGHT($B125,8)="Scotland",SUMIFS(inputdataWeek!H:H,inputdataWeek!$B:$B,$B125,inputdataWeek!$A:$A,$A125),SUMIFS(inputdataWeek!H:H,inputdataWeek!$D:$D,$B125,inputdataWeek!$A:$A,$A125)))</f>
        <v>1050</v>
      </c>
      <c r="E125" s="180">
        <f>IF($A125&lt;=MonthDate,IF(RIGHT($B125,8)="Scotland",SUMIFS(inputdata!I:I,inputdata!$B:$B,$B125,inputdata!$A:$A,$A125),SUMIFS(inputdata!I:I,inputdata!$D:$D,$B125,inputdata!$A:$A,$A125)),IF(RIGHT($B125,8)="Scotland",SUMIFS(inputdataWeek!I:I,inputdataWeek!$B:$B,$B125,inputdataWeek!$A:$A,$A125),SUMIFS(inputdataWeek!I:I,inputdataWeek!$D:$D,$B125,inputdataWeek!$A:$A,$A125)))</f>
        <v>160</v>
      </c>
      <c r="F125" s="181">
        <f t="shared" si="9"/>
        <v>0.86776859504132231</v>
      </c>
      <c r="G125" s="180">
        <f>IF($A125&lt;=MonthDate,IF(RIGHT($B125,8)="Scotland",SUMIFS(inputdata!J:J,inputdata!$B:$B,$B125,inputdata!$A:$A,$A125),SUMIFS(inputdata!J:J,inputdata!$D:$D,$B125,inputdata!$A:$A,$A125)),IF(RIGHT($B125,8)="Scotland",SUMIFS(inputdataWeek!J:J,inputdataWeek!$B:$B,$B125,inputdataWeek!$A:$A,$A125),SUMIFS(inputdataWeek!J:J,inputdataWeek!$D:$D,$B125,inputdataWeek!$A:$A,$A125)))</f>
        <v>14</v>
      </c>
      <c r="H125" s="181">
        <f t="shared" si="10"/>
        <v>0.98842975206611572</v>
      </c>
      <c r="I125" s="180">
        <f>IF($A125&lt;=MonthDate,IF(RIGHT($B125,8)="Scotland",SUMIFS(inputdata!K:K,inputdata!$B:$B,$B125,inputdata!$A:$A,$A125),SUMIFS(inputdata!K:K,inputdata!$D:$D,$B125,inputdata!$A:$A,$A125)),IF(RIGHT(B125,8)="Scotland",SUMIFS(inputdataWeek!K:K,inputdataWeek!$B:$B,$B125,inputdataWeek!$A:$A,$A125),SUMIFS(inputdataWeek!K:K,inputdataWeek!$D:$D,$B125,inputdataWeek!$A:$A,$A125)))</f>
        <v>2</v>
      </c>
      <c r="J125" s="181">
        <f t="shared" si="8"/>
        <v>0.99834710743801658</v>
      </c>
      <c r="K125" s="194" t="str">
        <f t="shared" si="12"/>
        <v>ISD A&amp;E Datamart</v>
      </c>
    </row>
    <row r="126" spans="1:11">
      <c r="A126" s="178">
        <f t="shared" si="11"/>
        <v>42372</v>
      </c>
      <c r="B126" s="179" t="s">
        <v>69</v>
      </c>
      <c r="C126" s="180">
        <f>IF($A126&lt;=MonthDate,IF(RIGHT($B126,8)="Scotland",SUMIFS(inputdata!G:G,inputdata!$B:$B,$B126,inputdata!$A:$A,$A126),SUMIFS(inputdata!G:G,inputdata!$D:$D,$B126,inputdata!$A:$A,$A126)),IF(RIGHT($B126,8)="Scotland",SUMIFS(inputdataWeek!G:G,inputdataWeek!$B:$B,$B126,inputdataWeek!$A:$A,$A126),SUMIFS(inputdataWeek!G:G,inputdataWeek!$D:$D,$B126,inputdataWeek!$A:$A,$A126)))</f>
        <v>1271</v>
      </c>
      <c r="D126" s="180">
        <f>IF($A126&lt;=MonthDate,IF(RIGHT($B126,8)="Scotland",SUMIFS(inputdata!H:H,inputdata!$B:$B,$B126,inputdata!$A:$A,$A126),SUMIFS(inputdata!H:H,inputdata!$D:$D,$B126,inputdata!$A:$A,$A126)),IF(RIGHT($B126,8)="Scotland",SUMIFS(inputdataWeek!H:H,inputdataWeek!$B:$B,$B126,inputdataWeek!$A:$A,$A126),SUMIFS(inputdataWeek!H:H,inputdataWeek!$D:$D,$B126,inputdataWeek!$A:$A,$A126)))</f>
        <v>1194</v>
      </c>
      <c r="E126" s="180">
        <f>IF($A126&lt;=MonthDate,IF(RIGHT($B126,8)="Scotland",SUMIFS(inputdata!I:I,inputdata!$B:$B,$B126,inputdata!$A:$A,$A126),SUMIFS(inputdata!I:I,inputdata!$D:$D,$B126,inputdata!$A:$A,$A126)),IF(RIGHT($B126,8)="Scotland",SUMIFS(inputdataWeek!I:I,inputdataWeek!$B:$B,$B126,inputdataWeek!$A:$A,$A126),SUMIFS(inputdataWeek!I:I,inputdataWeek!$D:$D,$B126,inputdataWeek!$A:$A,$A126)))</f>
        <v>77</v>
      </c>
      <c r="F126" s="181">
        <f t="shared" si="9"/>
        <v>0.93941778127458697</v>
      </c>
      <c r="G126" s="180">
        <f>IF($A126&lt;=MonthDate,IF(RIGHT($B126,8)="Scotland",SUMIFS(inputdata!J:J,inputdata!$B:$B,$B126,inputdata!$A:$A,$A126),SUMIFS(inputdata!J:J,inputdata!$D:$D,$B126,inputdata!$A:$A,$A126)),IF(RIGHT($B126,8)="Scotland",SUMIFS(inputdataWeek!J:J,inputdataWeek!$B:$B,$B126,inputdataWeek!$A:$A,$A126),SUMIFS(inputdataWeek!J:J,inputdataWeek!$D:$D,$B126,inputdataWeek!$A:$A,$A126)))</f>
        <v>1</v>
      </c>
      <c r="H126" s="181">
        <f t="shared" si="10"/>
        <v>0.99921321793863105</v>
      </c>
      <c r="I126" s="180">
        <f>IF($A126&lt;=MonthDate,IF(RIGHT($B126,8)="Scotland",SUMIFS(inputdata!K:K,inputdata!$B:$B,$B126,inputdata!$A:$A,$A126),SUMIFS(inputdata!K:K,inputdata!$D:$D,$B126,inputdata!$A:$A,$A126)),IF(RIGHT(B126,8)="Scotland",SUMIFS(inputdataWeek!K:K,inputdataWeek!$B:$B,$B126,inputdataWeek!$A:$A,$A126),SUMIFS(inputdataWeek!K:K,inputdataWeek!$D:$D,$B126,inputdataWeek!$A:$A,$A126)))</f>
        <v>0</v>
      </c>
      <c r="J126" s="181">
        <f t="shared" si="8"/>
        <v>1</v>
      </c>
      <c r="K126" s="194" t="str">
        <f t="shared" si="12"/>
        <v>ISD A&amp;E Datamart</v>
      </c>
    </row>
    <row r="127" spans="1:11">
      <c r="A127" s="178">
        <f t="shared" si="11"/>
        <v>42372</v>
      </c>
      <c r="B127" s="179" t="s">
        <v>122</v>
      </c>
      <c r="C127" s="180">
        <f>IF($A127&lt;=MonthDate,IF(RIGHT($B127,8)="Scotland",SUMIFS(inputdata!G:G,inputdata!$B:$B,$B127,inputdata!$A:$A,$A127),SUMIFS(inputdata!G:G,inputdata!$D:$D,$B127,inputdata!$A:$A,$A127)),IF(RIGHT($B127,8)="Scotland",SUMIFS(inputdataWeek!G:G,inputdataWeek!$B:$B,$B127,inputdataWeek!$A:$A,$A127),SUMIFS(inputdataWeek!G:G,inputdataWeek!$D:$D,$B127,inputdataWeek!$A:$A,$A127)))</f>
        <v>1722</v>
      </c>
      <c r="D127" s="180">
        <f>IF($A127&lt;=MonthDate,IF(RIGHT($B127,8)="Scotland",SUMIFS(inputdata!H:H,inputdata!$B:$B,$B127,inputdata!$A:$A,$A127),SUMIFS(inputdata!H:H,inputdata!$D:$D,$B127,inputdata!$A:$A,$A127)),IF(RIGHT($B127,8)="Scotland",SUMIFS(inputdataWeek!H:H,inputdataWeek!$B:$B,$B127,inputdataWeek!$A:$A,$A127),SUMIFS(inputdataWeek!H:H,inputdataWeek!$D:$D,$B127,inputdataWeek!$A:$A,$A127)))</f>
        <v>1675</v>
      </c>
      <c r="E127" s="180">
        <f>IF($A127&lt;=MonthDate,IF(RIGHT($B127,8)="Scotland",SUMIFS(inputdata!I:I,inputdata!$B:$B,$B127,inputdata!$A:$A,$A127),SUMIFS(inputdata!I:I,inputdata!$D:$D,$B127,inputdata!$A:$A,$A127)),IF(RIGHT($B127,8)="Scotland",SUMIFS(inputdataWeek!I:I,inputdataWeek!$B:$B,$B127,inputdataWeek!$A:$A,$A127),SUMIFS(inputdataWeek!I:I,inputdataWeek!$D:$D,$B127,inputdataWeek!$A:$A,$A127)))</f>
        <v>47</v>
      </c>
      <c r="F127" s="181">
        <f t="shared" si="9"/>
        <v>0.9727061556329849</v>
      </c>
      <c r="G127" s="180">
        <f>IF($A127&lt;=MonthDate,IF(RIGHT($B127,8)="Scotland",SUMIFS(inputdata!J:J,inputdata!$B:$B,$B127,inputdata!$A:$A,$A127),SUMIFS(inputdata!J:J,inputdata!$D:$D,$B127,inputdata!$A:$A,$A127)),IF(RIGHT($B127,8)="Scotland",SUMIFS(inputdataWeek!J:J,inputdataWeek!$B:$B,$B127,inputdataWeek!$A:$A,$A127),SUMIFS(inputdataWeek!J:J,inputdataWeek!$D:$D,$B127,inputdataWeek!$A:$A,$A127)))</f>
        <v>1</v>
      </c>
      <c r="H127" s="181">
        <f t="shared" si="10"/>
        <v>0.99941927990708479</v>
      </c>
      <c r="I127" s="180">
        <f>IF($A127&lt;=MonthDate,IF(RIGHT($B127,8)="Scotland",SUMIFS(inputdata!K:K,inputdata!$B:$B,$B127,inputdata!$A:$A,$A127),SUMIFS(inputdata!K:K,inputdata!$D:$D,$B127,inputdata!$A:$A,$A127)),IF(RIGHT(B127,8)="Scotland",SUMIFS(inputdataWeek!K:K,inputdataWeek!$B:$B,$B127,inputdataWeek!$A:$A,$A127),SUMIFS(inputdataWeek!K:K,inputdataWeek!$D:$D,$B127,inputdataWeek!$A:$A,$A127)))</f>
        <v>0</v>
      </c>
      <c r="J127" s="181">
        <f t="shared" si="8"/>
        <v>1</v>
      </c>
      <c r="K127" s="194" t="str">
        <f t="shared" si="12"/>
        <v>ISD A&amp;E Datamart</v>
      </c>
    </row>
    <row r="128" spans="1:11">
      <c r="A128" s="178">
        <f t="shared" si="11"/>
        <v>42372</v>
      </c>
      <c r="B128" s="179" t="s">
        <v>72</v>
      </c>
      <c r="C128" s="180">
        <f>IF($A128&lt;=MonthDate,IF(RIGHT($B128,8)="Scotland",SUMIFS(inputdata!G:G,inputdata!$B:$B,$B128,inputdata!$A:$A,$A128),SUMIFS(inputdata!G:G,inputdata!$D:$D,$B128,inputdata!$A:$A,$A128)),IF(RIGHT($B128,8)="Scotland",SUMIFS(inputdataWeek!G:G,inputdataWeek!$B:$B,$B128,inputdataWeek!$A:$A,$A128),SUMIFS(inputdataWeek!G:G,inputdataWeek!$D:$D,$B128,inputdataWeek!$A:$A,$A128)))</f>
        <v>6274</v>
      </c>
      <c r="D128" s="180">
        <f>IF($A128&lt;=MonthDate,IF(RIGHT($B128,8)="Scotland",SUMIFS(inputdata!H:H,inputdata!$B:$B,$B128,inputdata!$A:$A,$A128),SUMIFS(inputdata!H:H,inputdata!$D:$D,$B128,inputdata!$A:$A,$A128)),IF(RIGHT($B128,8)="Scotland",SUMIFS(inputdataWeek!H:H,inputdataWeek!$B:$B,$B128,inputdataWeek!$A:$A,$A128),SUMIFS(inputdataWeek!H:H,inputdataWeek!$D:$D,$B128,inputdataWeek!$A:$A,$A128)))</f>
        <v>5569</v>
      </c>
      <c r="E128" s="180">
        <f>IF($A128&lt;=MonthDate,IF(RIGHT($B128,8)="Scotland",SUMIFS(inputdata!I:I,inputdata!$B:$B,$B128,inputdata!$A:$A,$A128),SUMIFS(inputdata!I:I,inputdata!$D:$D,$B128,inputdata!$A:$A,$A128)),IF(RIGHT($B128,8)="Scotland",SUMIFS(inputdataWeek!I:I,inputdataWeek!$B:$B,$B128,inputdataWeek!$A:$A,$A128),SUMIFS(inputdataWeek!I:I,inputdataWeek!$D:$D,$B128,inputdataWeek!$A:$A,$A128)))</f>
        <v>705</v>
      </c>
      <c r="F128" s="181">
        <f t="shared" si="9"/>
        <v>0.88763149505897354</v>
      </c>
      <c r="G128" s="180">
        <f>IF($A128&lt;=MonthDate,IF(RIGHT($B128,8)="Scotland",SUMIFS(inputdata!J:J,inputdata!$B:$B,$B128,inputdata!$A:$A,$A128),SUMIFS(inputdata!J:J,inputdata!$D:$D,$B128,inputdata!$A:$A,$A128)),IF(RIGHT($B128,8)="Scotland",SUMIFS(inputdataWeek!J:J,inputdataWeek!$B:$B,$B128,inputdataWeek!$A:$A,$A128),SUMIFS(inputdataWeek!J:J,inputdataWeek!$D:$D,$B128,inputdataWeek!$A:$A,$A128)))</f>
        <v>38</v>
      </c>
      <c r="H128" s="181">
        <f t="shared" si="10"/>
        <v>0.9939432578897035</v>
      </c>
      <c r="I128" s="180">
        <f>IF($A128&lt;=MonthDate,IF(RIGHT($B128,8)="Scotland",SUMIFS(inputdata!K:K,inputdata!$B:$B,$B128,inputdata!$A:$A,$A128),SUMIFS(inputdata!K:K,inputdata!$D:$D,$B128,inputdata!$A:$A,$A128)),IF(RIGHT(B128,8)="Scotland",SUMIFS(inputdataWeek!K:K,inputdataWeek!$B:$B,$B128,inputdataWeek!$A:$A,$A128),SUMIFS(inputdataWeek!K:K,inputdataWeek!$D:$D,$B128,inputdataWeek!$A:$A,$A128)))</f>
        <v>0</v>
      </c>
      <c r="J128" s="181">
        <f t="shared" ref="J128:J191" si="13">1-I128/$C128</f>
        <v>1</v>
      </c>
      <c r="K128" s="194" t="str">
        <f t="shared" si="12"/>
        <v>ISD A&amp;E Datamart</v>
      </c>
    </row>
    <row r="129" spans="1:11">
      <c r="A129" s="178">
        <f t="shared" si="11"/>
        <v>42372</v>
      </c>
      <c r="B129" s="179" t="s">
        <v>129</v>
      </c>
      <c r="C129" s="180">
        <f>IF($A129&lt;=MonthDate,IF(RIGHT($B129,8)="Scotland",SUMIFS(inputdata!G:G,inputdata!$B:$B,$B129,inputdata!$A:$A,$A129),SUMIFS(inputdata!G:G,inputdata!$D:$D,$B129,inputdata!$A:$A,$A129)),IF(RIGHT($B129,8)="Scotland",SUMIFS(inputdataWeek!G:G,inputdataWeek!$B:$B,$B129,inputdataWeek!$A:$A,$A129),SUMIFS(inputdataWeek!G:G,inputdataWeek!$D:$D,$B129,inputdataWeek!$A:$A,$A129)))</f>
        <v>1026</v>
      </c>
      <c r="D129" s="180">
        <f>IF($A129&lt;=MonthDate,IF(RIGHT($B129,8)="Scotland",SUMIFS(inputdata!H:H,inputdata!$B:$B,$B129,inputdata!$A:$A,$A129),SUMIFS(inputdata!H:H,inputdata!$D:$D,$B129,inputdata!$A:$A,$A129)),IF(RIGHT($B129,8)="Scotland",SUMIFS(inputdataWeek!H:H,inputdataWeek!$B:$B,$B129,inputdataWeek!$A:$A,$A129),SUMIFS(inputdataWeek!H:H,inputdataWeek!$D:$D,$B129,inputdataWeek!$A:$A,$A129)))</f>
        <v>968</v>
      </c>
      <c r="E129" s="180">
        <f>IF($A129&lt;=MonthDate,IF(RIGHT($B129,8)="Scotland",SUMIFS(inputdata!I:I,inputdata!$B:$B,$B129,inputdata!$A:$A,$A129),SUMIFS(inputdata!I:I,inputdata!$D:$D,$B129,inputdata!$A:$A,$A129)),IF(RIGHT($B129,8)="Scotland",SUMIFS(inputdataWeek!I:I,inputdataWeek!$B:$B,$B129,inputdataWeek!$A:$A,$A129),SUMIFS(inputdataWeek!I:I,inputdataWeek!$D:$D,$B129,inputdataWeek!$A:$A,$A129)))</f>
        <v>58</v>
      </c>
      <c r="F129" s="181">
        <f t="shared" si="9"/>
        <v>0.94346978557504868</v>
      </c>
      <c r="G129" s="180">
        <f>IF($A129&lt;=MonthDate,IF(RIGHT($B129,8)="Scotland",SUMIFS(inputdata!J:J,inputdata!$B:$B,$B129,inputdata!$A:$A,$A129),SUMIFS(inputdata!J:J,inputdata!$D:$D,$B129,inputdata!$A:$A,$A129)),IF(RIGHT($B129,8)="Scotland",SUMIFS(inputdataWeek!J:J,inputdataWeek!$B:$B,$B129,inputdataWeek!$A:$A,$A129),SUMIFS(inputdataWeek!J:J,inputdataWeek!$D:$D,$B129,inputdataWeek!$A:$A,$A129)))</f>
        <v>3</v>
      </c>
      <c r="H129" s="181">
        <f t="shared" si="10"/>
        <v>0.99707602339181289</v>
      </c>
      <c r="I129" s="180">
        <f>IF($A129&lt;=MonthDate,IF(RIGHT($B129,8)="Scotland",SUMIFS(inputdata!K:K,inputdata!$B:$B,$B129,inputdata!$A:$A,$A129),SUMIFS(inputdata!K:K,inputdata!$D:$D,$B129,inputdata!$A:$A,$A129)),IF(RIGHT(B129,8)="Scotland",SUMIFS(inputdataWeek!K:K,inputdataWeek!$B:$B,$B129,inputdataWeek!$A:$A,$A129),SUMIFS(inputdataWeek!K:K,inputdataWeek!$D:$D,$B129,inputdataWeek!$A:$A,$A129)))</f>
        <v>0</v>
      </c>
      <c r="J129" s="181">
        <f t="shared" si="13"/>
        <v>1</v>
      </c>
      <c r="K129" s="194" t="str">
        <f t="shared" si="12"/>
        <v>ISD A&amp;E Datamart</v>
      </c>
    </row>
    <row r="130" spans="1:11">
      <c r="A130" s="178">
        <f t="shared" si="11"/>
        <v>42372</v>
      </c>
      <c r="B130" s="179" t="s">
        <v>73</v>
      </c>
      <c r="C130" s="180">
        <f>IF($A130&lt;=MonthDate,IF(RIGHT($B130,8)="Scotland",SUMIFS(inputdata!G:G,inputdata!$B:$B,$B130,inputdata!$A:$A,$A130),SUMIFS(inputdata!G:G,inputdata!$D:$D,$B130,inputdata!$A:$A,$A130)),IF(RIGHT($B130,8)="Scotland",SUMIFS(inputdataWeek!G:G,inputdataWeek!$B:$B,$B130,inputdataWeek!$A:$A,$A130),SUMIFS(inputdataWeek!G:G,inputdataWeek!$D:$D,$B130,inputdataWeek!$A:$A,$A130)))</f>
        <v>3503</v>
      </c>
      <c r="D130" s="180">
        <f>IF($A130&lt;=MonthDate,IF(RIGHT($B130,8)="Scotland",SUMIFS(inputdata!H:H,inputdata!$B:$B,$B130,inputdata!$A:$A,$A130),SUMIFS(inputdata!H:H,inputdata!$D:$D,$B130,inputdata!$A:$A,$A130)),IF(RIGHT($B130,8)="Scotland",SUMIFS(inputdataWeek!H:H,inputdataWeek!$B:$B,$B130,inputdataWeek!$A:$A,$A130),SUMIFS(inputdataWeek!H:H,inputdataWeek!$D:$D,$B130,inputdataWeek!$A:$A,$A130)))</f>
        <v>3201</v>
      </c>
      <c r="E130" s="180">
        <f>IF($A130&lt;=MonthDate,IF(RIGHT($B130,8)="Scotland",SUMIFS(inputdata!I:I,inputdata!$B:$B,$B130,inputdata!$A:$A,$A130),SUMIFS(inputdata!I:I,inputdata!$D:$D,$B130,inputdata!$A:$A,$A130)),IF(RIGHT($B130,8)="Scotland",SUMIFS(inputdataWeek!I:I,inputdataWeek!$B:$B,$B130,inputdataWeek!$A:$A,$A130),SUMIFS(inputdataWeek!I:I,inputdataWeek!$D:$D,$B130,inputdataWeek!$A:$A,$A130)))</f>
        <v>302</v>
      </c>
      <c r="F130" s="181">
        <f t="shared" si="9"/>
        <v>0.91378818155866404</v>
      </c>
      <c r="G130" s="180">
        <f>IF($A130&lt;=MonthDate,IF(RIGHT($B130,8)="Scotland",SUMIFS(inputdata!J:J,inputdata!$B:$B,$B130,inputdata!$A:$A,$A130),SUMIFS(inputdata!J:J,inputdata!$D:$D,$B130,inputdata!$A:$A,$A130)),IF(RIGHT($B130,8)="Scotland",SUMIFS(inputdataWeek!J:J,inputdataWeek!$B:$B,$B130,inputdataWeek!$A:$A,$A130),SUMIFS(inputdataWeek!J:J,inputdataWeek!$D:$D,$B130,inputdataWeek!$A:$A,$A130)))</f>
        <v>21</v>
      </c>
      <c r="H130" s="181">
        <f t="shared" si="10"/>
        <v>0.99400513845275473</v>
      </c>
      <c r="I130" s="180">
        <f>IF($A130&lt;=MonthDate,IF(RIGHT($B130,8)="Scotland",SUMIFS(inputdata!K:K,inputdata!$B:$B,$B130,inputdata!$A:$A,$A130),SUMIFS(inputdata!K:K,inputdata!$D:$D,$B130,inputdata!$A:$A,$A130)),IF(RIGHT(B130,8)="Scotland",SUMIFS(inputdataWeek!K:K,inputdataWeek!$B:$B,$B130,inputdataWeek!$A:$A,$A130),SUMIFS(inputdataWeek!K:K,inputdataWeek!$D:$D,$B130,inputdataWeek!$A:$A,$A130)))</f>
        <v>0</v>
      </c>
      <c r="J130" s="181">
        <f t="shared" si="13"/>
        <v>1</v>
      </c>
      <c r="K130" s="194" t="str">
        <f t="shared" si="12"/>
        <v>ISD A&amp;E Datamart</v>
      </c>
    </row>
    <row r="131" spans="1:11">
      <c r="A131" s="178">
        <f t="shared" si="11"/>
        <v>42372</v>
      </c>
      <c r="B131" s="179" t="s">
        <v>123</v>
      </c>
      <c r="C131" s="180">
        <f>IF($A131&lt;=MonthDate,IF(RIGHT($B131,8)="Scotland",SUMIFS(inputdata!G:G,inputdata!$B:$B,$B131,inputdata!$A:$A,$A131),SUMIFS(inputdata!G:G,inputdata!$D:$D,$B131,inputdata!$A:$A,$A131)),IF(RIGHT($B131,8)="Scotland",SUMIFS(inputdataWeek!G:G,inputdataWeek!$B:$B,$B131,inputdataWeek!$A:$A,$A131),SUMIFS(inputdataWeek!G:G,inputdataWeek!$D:$D,$B131,inputdataWeek!$A:$A,$A131)))</f>
        <v>4032</v>
      </c>
      <c r="D131" s="180">
        <f>IF($A131&lt;=MonthDate,IF(RIGHT($B131,8)="Scotland",SUMIFS(inputdata!H:H,inputdata!$B:$B,$B131,inputdata!$A:$A,$A131),SUMIFS(inputdata!H:H,inputdata!$D:$D,$B131,inputdata!$A:$A,$A131)),IF(RIGHT($B131,8)="Scotland",SUMIFS(inputdataWeek!H:H,inputdataWeek!$B:$B,$B131,inputdataWeek!$A:$A,$A131),SUMIFS(inputdataWeek!H:H,inputdataWeek!$D:$D,$B131,inputdataWeek!$A:$A,$A131)))</f>
        <v>3855</v>
      </c>
      <c r="E131" s="180">
        <f>IF($A131&lt;=MonthDate,IF(RIGHT($B131,8)="Scotland",SUMIFS(inputdata!I:I,inputdata!$B:$B,$B131,inputdata!$A:$A,$A131),SUMIFS(inputdata!I:I,inputdata!$D:$D,$B131,inputdata!$A:$A,$A131)),IF(RIGHT($B131,8)="Scotland",SUMIFS(inputdataWeek!I:I,inputdataWeek!$B:$B,$B131,inputdataWeek!$A:$A,$A131),SUMIFS(inputdataWeek!I:I,inputdataWeek!$D:$D,$B131,inputdataWeek!$A:$A,$A131)))</f>
        <v>177</v>
      </c>
      <c r="F131" s="181">
        <f t="shared" si="9"/>
        <v>0.95610119047619047</v>
      </c>
      <c r="G131" s="180">
        <f>IF($A131&lt;=MonthDate,IF(RIGHT($B131,8)="Scotland",SUMIFS(inputdata!J:J,inputdata!$B:$B,$B131,inputdata!$A:$A,$A131),SUMIFS(inputdata!J:J,inputdata!$D:$D,$B131,inputdata!$A:$A,$A131)),IF(RIGHT($B131,8)="Scotland",SUMIFS(inputdataWeek!J:J,inputdataWeek!$B:$B,$B131,inputdataWeek!$A:$A,$A131),SUMIFS(inputdataWeek!J:J,inputdataWeek!$D:$D,$B131,inputdataWeek!$A:$A,$A131)))</f>
        <v>18</v>
      </c>
      <c r="H131" s="181">
        <f t="shared" si="10"/>
        <v>0.9955357142857143</v>
      </c>
      <c r="I131" s="180">
        <f>IF($A131&lt;=MonthDate,IF(RIGHT($B131,8)="Scotland",SUMIFS(inputdata!K:K,inputdata!$B:$B,$B131,inputdata!$A:$A,$A131),SUMIFS(inputdata!K:K,inputdata!$D:$D,$B131,inputdata!$A:$A,$A131)),IF(RIGHT(B131,8)="Scotland",SUMIFS(inputdataWeek!K:K,inputdataWeek!$B:$B,$B131,inputdataWeek!$A:$A,$A131),SUMIFS(inputdataWeek!K:K,inputdataWeek!$D:$D,$B131,inputdataWeek!$A:$A,$A131)))</f>
        <v>0</v>
      </c>
      <c r="J131" s="181">
        <f t="shared" si="13"/>
        <v>1</v>
      </c>
      <c r="K131" s="194" t="str">
        <f t="shared" si="12"/>
        <v>ISD A&amp;E Datamart</v>
      </c>
    </row>
    <row r="132" spans="1:11">
      <c r="A132" s="178">
        <f t="shared" si="11"/>
        <v>42372</v>
      </c>
      <c r="B132" s="179" t="s">
        <v>117</v>
      </c>
      <c r="C132" s="180">
        <f>IF($A132&lt;=MonthDate,IF(RIGHT($B132,8)="Scotland",SUMIFS(inputdata!G:G,inputdata!$B:$B,$B132,inputdata!$A:$A,$A132),SUMIFS(inputdata!G:G,inputdata!$D:$D,$B132,inputdata!$A:$A,$A132)),IF(RIGHT($B132,8)="Scotland",SUMIFS(inputdataWeek!G:G,inputdataWeek!$B:$B,$B132,inputdataWeek!$A:$A,$A132),SUMIFS(inputdataWeek!G:G,inputdataWeek!$D:$D,$B132,inputdataWeek!$A:$A,$A132)))</f>
        <v>108</v>
      </c>
      <c r="D132" s="180">
        <f>IF($A132&lt;=MonthDate,IF(RIGHT($B132,8)="Scotland",SUMIFS(inputdata!H:H,inputdata!$B:$B,$B132,inputdata!$A:$A,$A132),SUMIFS(inputdata!H:H,inputdata!$D:$D,$B132,inputdata!$A:$A,$A132)),IF(RIGHT($B132,8)="Scotland",SUMIFS(inputdataWeek!H:H,inputdataWeek!$B:$B,$B132,inputdataWeek!$A:$A,$A132),SUMIFS(inputdataWeek!H:H,inputdataWeek!$D:$D,$B132,inputdataWeek!$A:$A,$A132)))</f>
        <v>106</v>
      </c>
      <c r="E132" s="180">
        <f>IF($A132&lt;=MonthDate,IF(RIGHT($B132,8)="Scotland",SUMIFS(inputdata!I:I,inputdata!$B:$B,$B132,inputdata!$A:$A,$A132),SUMIFS(inputdata!I:I,inputdata!$D:$D,$B132,inputdata!$A:$A,$A132)),IF(RIGHT($B132,8)="Scotland",SUMIFS(inputdataWeek!I:I,inputdataWeek!$B:$B,$B132,inputdataWeek!$A:$A,$A132),SUMIFS(inputdataWeek!I:I,inputdataWeek!$D:$D,$B132,inputdataWeek!$A:$A,$A132)))</f>
        <v>2</v>
      </c>
      <c r="F132" s="181">
        <f t="shared" si="9"/>
        <v>0.98148148148148151</v>
      </c>
      <c r="G132" s="180">
        <f>IF($A132&lt;=MonthDate,IF(RIGHT($B132,8)="Scotland",SUMIFS(inputdata!J:J,inputdata!$B:$B,$B132,inputdata!$A:$A,$A132),SUMIFS(inputdata!J:J,inputdata!$D:$D,$B132,inputdata!$A:$A,$A132)),IF(RIGHT($B132,8)="Scotland",SUMIFS(inputdataWeek!J:J,inputdataWeek!$B:$B,$B132,inputdataWeek!$A:$A,$A132),SUMIFS(inputdataWeek!J:J,inputdataWeek!$D:$D,$B132,inputdataWeek!$A:$A,$A132)))</f>
        <v>0</v>
      </c>
      <c r="H132" s="181">
        <f t="shared" si="10"/>
        <v>1</v>
      </c>
      <c r="I132" s="180">
        <f>IF($A132&lt;=MonthDate,IF(RIGHT($B132,8)="Scotland",SUMIFS(inputdata!K:K,inputdata!$B:$B,$B132,inputdata!$A:$A,$A132),SUMIFS(inputdata!K:K,inputdata!$D:$D,$B132,inputdata!$A:$A,$A132)),IF(RIGHT(B132,8)="Scotland",SUMIFS(inputdataWeek!K:K,inputdataWeek!$B:$B,$B132,inputdataWeek!$A:$A,$A132),SUMIFS(inputdataWeek!K:K,inputdataWeek!$D:$D,$B132,inputdataWeek!$A:$A,$A132)))</f>
        <v>0</v>
      </c>
      <c r="J132" s="181">
        <f t="shared" si="13"/>
        <v>1</v>
      </c>
      <c r="K132" s="194" t="str">
        <f t="shared" si="12"/>
        <v>ISD A&amp;E Datamart</v>
      </c>
    </row>
    <row r="133" spans="1:11">
      <c r="A133" s="178">
        <f t="shared" si="11"/>
        <v>42372</v>
      </c>
      <c r="B133" s="179" t="s">
        <v>141</v>
      </c>
      <c r="C133" s="180">
        <f>IF($A133&lt;=MonthDate,IF(RIGHT($B133,8)="Scotland",SUMIFS(inputdata!G:G,inputdata!$B:$B,$B133,inputdata!$A:$A,$A133),SUMIFS(inputdata!G:G,inputdata!$D:$D,$B133,inputdata!$A:$A,$A133)),IF(RIGHT($B133,8)="Scotland",SUMIFS(inputdataWeek!G:G,inputdataWeek!$B:$B,$B133,inputdataWeek!$A:$A,$A133),SUMIFS(inputdataWeek!G:G,inputdataWeek!$D:$D,$B133,inputdataWeek!$A:$A,$A133)))</f>
        <v>130</v>
      </c>
      <c r="D133" s="180">
        <f>IF($A133&lt;=MonthDate,IF(RIGHT($B133,8)="Scotland",SUMIFS(inputdata!H:H,inputdata!$B:$B,$B133,inputdata!$A:$A,$A133),SUMIFS(inputdata!H:H,inputdata!$D:$D,$B133,inputdata!$A:$A,$A133)),IF(RIGHT($B133,8)="Scotland",SUMIFS(inputdataWeek!H:H,inputdataWeek!$B:$B,$B133,inputdataWeek!$A:$A,$A133),SUMIFS(inputdataWeek!H:H,inputdataWeek!$D:$D,$B133,inputdataWeek!$A:$A,$A133)))</f>
        <v>128</v>
      </c>
      <c r="E133" s="180">
        <f>IF($A133&lt;=MonthDate,IF(RIGHT($B133,8)="Scotland",SUMIFS(inputdata!I:I,inputdata!$B:$B,$B133,inputdata!$A:$A,$A133),SUMIFS(inputdata!I:I,inputdata!$D:$D,$B133,inputdata!$A:$A,$A133)),IF(RIGHT($B133,8)="Scotland",SUMIFS(inputdataWeek!I:I,inputdataWeek!$B:$B,$B133,inputdataWeek!$A:$A,$A133),SUMIFS(inputdataWeek!I:I,inputdataWeek!$D:$D,$B133,inputdataWeek!$A:$A,$A133)))</f>
        <v>2</v>
      </c>
      <c r="F133" s="181">
        <f t="shared" si="9"/>
        <v>0.98461538461538467</v>
      </c>
      <c r="G133" s="180">
        <f>IF($A133&lt;=MonthDate,IF(RIGHT($B133,8)="Scotland",SUMIFS(inputdata!J:J,inputdata!$B:$B,$B133,inputdata!$A:$A,$A133),SUMIFS(inputdata!J:J,inputdata!$D:$D,$B133,inputdata!$A:$A,$A133)),IF(RIGHT($B133,8)="Scotland",SUMIFS(inputdataWeek!J:J,inputdataWeek!$B:$B,$B133,inputdataWeek!$A:$A,$A133),SUMIFS(inputdataWeek!J:J,inputdataWeek!$D:$D,$B133,inputdataWeek!$A:$A,$A133)))</f>
        <v>0</v>
      </c>
      <c r="H133" s="181">
        <f t="shared" si="10"/>
        <v>1</v>
      </c>
      <c r="I133" s="180">
        <f>IF($A133&lt;=MonthDate,IF(RIGHT($B133,8)="Scotland",SUMIFS(inputdata!K:K,inputdata!$B:$B,$B133,inputdata!$A:$A,$A133),SUMIFS(inputdata!K:K,inputdata!$D:$D,$B133,inputdata!$A:$A,$A133)),IF(RIGHT(B133,8)="Scotland",SUMIFS(inputdataWeek!K:K,inputdataWeek!$B:$B,$B133,inputdataWeek!$A:$A,$A133),SUMIFS(inputdataWeek!K:K,inputdataWeek!$D:$D,$B133,inputdataWeek!$A:$A,$A133)))</f>
        <v>0</v>
      </c>
      <c r="J133" s="181">
        <f t="shared" si="13"/>
        <v>1</v>
      </c>
      <c r="K133" s="194" t="str">
        <f t="shared" si="12"/>
        <v>ISD A&amp;E Datamart</v>
      </c>
    </row>
    <row r="134" spans="1:11">
      <c r="A134" s="178">
        <f t="shared" si="11"/>
        <v>42372</v>
      </c>
      <c r="B134" s="179" t="s">
        <v>136</v>
      </c>
      <c r="C134" s="180">
        <f>IF($A134&lt;=MonthDate,IF(RIGHT($B134,8)="Scotland",SUMIFS(inputdata!G:G,inputdata!$B:$B,$B134,inputdata!$A:$A,$A134),SUMIFS(inputdata!G:G,inputdata!$D:$D,$B134,inputdata!$A:$A,$A134)),IF(RIGHT($B134,8)="Scotland",SUMIFS(inputdataWeek!G:G,inputdataWeek!$B:$B,$B134,inputdataWeek!$A:$A,$A134),SUMIFS(inputdataWeek!G:G,inputdataWeek!$D:$D,$B134,inputdataWeek!$A:$A,$A134)))</f>
        <v>1294</v>
      </c>
      <c r="D134" s="180">
        <f>IF($A134&lt;=MonthDate,IF(RIGHT($B134,8)="Scotland",SUMIFS(inputdata!H:H,inputdata!$B:$B,$B134,inputdata!$A:$A,$A134),SUMIFS(inputdata!H:H,inputdata!$D:$D,$B134,inputdata!$A:$A,$A134)),IF(RIGHT($B134,8)="Scotland",SUMIFS(inputdataWeek!H:H,inputdataWeek!$B:$B,$B134,inputdataWeek!$A:$A,$A134),SUMIFS(inputdataWeek!H:H,inputdataWeek!$D:$D,$B134,inputdataWeek!$A:$A,$A134)))</f>
        <v>1274</v>
      </c>
      <c r="E134" s="180">
        <f>IF($A134&lt;=MonthDate,IF(RIGHT($B134,8)="Scotland",SUMIFS(inputdata!I:I,inputdata!$B:$B,$B134,inputdata!$A:$A,$A134),SUMIFS(inputdata!I:I,inputdata!$D:$D,$B134,inputdata!$A:$A,$A134)),IF(RIGHT($B134,8)="Scotland",SUMIFS(inputdataWeek!I:I,inputdataWeek!$B:$B,$B134,inputdataWeek!$A:$A,$A134),SUMIFS(inputdataWeek!I:I,inputdataWeek!$D:$D,$B134,inputdataWeek!$A:$A,$A134)))</f>
        <v>20</v>
      </c>
      <c r="F134" s="181">
        <f t="shared" si="9"/>
        <v>0.98454404945904173</v>
      </c>
      <c r="G134" s="180">
        <f>IF($A134&lt;=MonthDate,IF(RIGHT($B134,8)="Scotland",SUMIFS(inputdata!J:J,inputdata!$B:$B,$B134,inputdata!$A:$A,$A134),SUMIFS(inputdata!J:J,inputdata!$D:$D,$B134,inputdata!$A:$A,$A134)),IF(RIGHT($B134,8)="Scotland",SUMIFS(inputdataWeek!J:J,inputdataWeek!$B:$B,$B134,inputdataWeek!$A:$A,$A134),SUMIFS(inputdataWeek!J:J,inputdataWeek!$D:$D,$B134,inputdataWeek!$A:$A,$A134)))</f>
        <v>0</v>
      </c>
      <c r="H134" s="181">
        <f t="shared" si="10"/>
        <v>1</v>
      </c>
      <c r="I134" s="180">
        <f>IF($A134&lt;=MonthDate,IF(RIGHT($B134,8)="Scotland",SUMIFS(inputdata!K:K,inputdata!$B:$B,$B134,inputdata!$A:$A,$A134),SUMIFS(inputdata!K:K,inputdata!$D:$D,$B134,inputdata!$A:$A,$A134)),IF(RIGHT(B134,8)="Scotland",SUMIFS(inputdataWeek!K:K,inputdataWeek!$B:$B,$B134,inputdataWeek!$A:$A,$A134),SUMIFS(inputdataWeek!K:K,inputdataWeek!$D:$D,$B134,inputdataWeek!$A:$A,$A134)))</f>
        <v>0</v>
      </c>
      <c r="J134" s="181">
        <f t="shared" si="13"/>
        <v>1</v>
      </c>
      <c r="K134" s="194" t="str">
        <f t="shared" si="12"/>
        <v>ISD A&amp;E Datamart</v>
      </c>
    </row>
    <row r="135" spans="1:11">
      <c r="A135" s="178">
        <f t="shared" si="11"/>
        <v>42372</v>
      </c>
      <c r="B135" s="179" t="s">
        <v>139</v>
      </c>
      <c r="C135" s="180">
        <f>IF($A135&lt;=MonthDate,IF(RIGHT($B135,8)="Scotland",SUMIFS(inputdata!G:G,inputdata!$B:$B,$B135,inputdata!$A:$A,$A135),SUMIFS(inputdata!G:G,inputdata!$D:$D,$B135,inputdata!$A:$A,$A135)),IF(RIGHT($B135,8)="Scotland",SUMIFS(inputdataWeek!G:G,inputdataWeek!$B:$B,$B135,inputdataWeek!$A:$A,$A135),SUMIFS(inputdataWeek!G:G,inputdataWeek!$D:$D,$B135,inputdataWeek!$A:$A,$A135)))</f>
        <v>104</v>
      </c>
      <c r="D135" s="180">
        <f>IF($A135&lt;=MonthDate,IF(RIGHT($B135,8)="Scotland",SUMIFS(inputdata!H:H,inputdata!$B:$B,$B135,inputdata!$A:$A,$A135),SUMIFS(inputdata!H:H,inputdata!$D:$D,$B135,inputdata!$A:$A,$A135)),IF(RIGHT($B135,8)="Scotland",SUMIFS(inputdataWeek!H:H,inputdataWeek!$B:$B,$B135,inputdataWeek!$A:$A,$A135),SUMIFS(inputdataWeek!H:H,inputdataWeek!$D:$D,$B135,inputdataWeek!$A:$A,$A135)))</f>
        <v>101</v>
      </c>
      <c r="E135" s="180">
        <f>IF($A135&lt;=MonthDate,IF(RIGHT($B135,8)="Scotland",SUMIFS(inputdata!I:I,inputdata!$B:$B,$B135,inputdata!$A:$A,$A135),SUMIFS(inputdata!I:I,inputdata!$D:$D,$B135,inputdata!$A:$A,$A135)),IF(RIGHT($B135,8)="Scotland",SUMIFS(inputdataWeek!I:I,inputdataWeek!$B:$B,$B135,inputdataWeek!$A:$A,$A135),SUMIFS(inputdataWeek!I:I,inputdataWeek!$D:$D,$B135,inputdataWeek!$A:$A,$A135)))</f>
        <v>3</v>
      </c>
      <c r="F135" s="181">
        <f t="shared" si="9"/>
        <v>0.97115384615384615</v>
      </c>
      <c r="G135" s="180">
        <f>IF($A135&lt;=MonthDate,IF(RIGHT($B135,8)="Scotland",SUMIFS(inputdata!J:J,inputdata!$B:$B,$B135,inputdata!$A:$A,$A135),SUMIFS(inputdata!J:J,inputdata!$D:$D,$B135,inputdata!$A:$A,$A135)),IF(RIGHT($B135,8)="Scotland",SUMIFS(inputdataWeek!J:J,inputdataWeek!$B:$B,$B135,inputdataWeek!$A:$A,$A135),SUMIFS(inputdataWeek!J:J,inputdataWeek!$D:$D,$B135,inputdataWeek!$A:$A,$A135)))</f>
        <v>0</v>
      </c>
      <c r="H135" s="181">
        <f t="shared" si="10"/>
        <v>1</v>
      </c>
      <c r="I135" s="180">
        <f>IF($A135&lt;=MonthDate,IF(RIGHT($B135,8)="Scotland",SUMIFS(inputdata!K:K,inputdata!$B:$B,$B135,inputdata!$A:$A,$A135),SUMIFS(inputdata!K:K,inputdata!$D:$D,$B135,inputdata!$A:$A,$A135)),IF(RIGHT(B135,8)="Scotland",SUMIFS(inputdataWeek!K:K,inputdataWeek!$B:$B,$B135,inputdataWeek!$A:$A,$A135),SUMIFS(inputdataWeek!K:K,inputdataWeek!$D:$D,$B135,inputdataWeek!$A:$A,$A135)))</f>
        <v>0</v>
      </c>
      <c r="J135" s="181">
        <f t="shared" si="13"/>
        <v>1</v>
      </c>
      <c r="K135" s="194" t="str">
        <f t="shared" si="12"/>
        <v>ISD A&amp;E Datamart</v>
      </c>
    </row>
    <row r="136" spans="1:11">
      <c r="A136" s="178">
        <f t="shared" si="11"/>
        <v>42372</v>
      </c>
      <c r="B136" s="179" t="s">
        <v>277</v>
      </c>
      <c r="C136" s="180">
        <f>IF($A136&lt;=MonthDate,IF(RIGHT($B136,8)="Scotland",SUMIFS(inputdata!G:G,inputdata!$B:$B,$B136,inputdata!$A:$A,$A136),SUMIFS(inputdata!G:G,inputdata!$D:$D,$B136,inputdata!$A:$A,$A136)),IF(RIGHT($B136,8)="Scotland",SUMIFS(inputdataWeek!G:G,inputdataWeek!$B:$B,$B136,inputdataWeek!$A:$A,$A136),SUMIFS(inputdataWeek!G:G,inputdataWeek!$D:$D,$B136,inputdataWeek!$A:$A,$A136)))</f>
        <v>24453</v>
      </c>
      <c r="D136" s="180">
        <f>IF($A136&lt;=MonthDate,IF(RIGHT($B136,8)="Scotland",SUMIFS(inputdata!H:H,inputdata!$B:$B,$B136,inputdata!$A:$A,$A136),SUMIFS(inputdata!H:H,inputdata!$D:$D,$B136,inputdata!$A:$A,$A136)),IF(RIGHT($B136,8)="Scotland",SUMIFS(inputdataWeek!H:H,inputdataWeek!$B:$B,$B136,inputdataWeek!$A:$A,$A136),SUMIFS(inputdataWeek!H:H,inputdataWeek!$D:$D,$B136,inputdataWeek!$A:$A,$A136)))</f>
        <v>22728</v>
      </c>
      <c r="E136" s="180">
        <f>IF($A136&lt;=MonthDate,IF(RIGHT($B136,8)="Scotland",SUMIFS(inputdata!I:I,inputdata!$B:$B,$B136,inputdata!$A:$A,$A136),SUMIFS(inputdata!I:I,inputdata!$D:$D,$B136,inputdata!$A:$A,$A136)),IF(RIGHT($B136,8)="Scotland",SUMIFS(inputdataWeek!I:I,inputdataWeek!$B:$B,$B136,inputdataWeek!$A:$A,$A136),SUMIFS(inputdataWeek!I:I,inputdataWeek!$D:$D,$B136,inputdataWeek!$A:$A,$A136)))</f>
        <v>1725</v>
      </c>
      <c r="F136" s="181">
        <f t="shared" si="9"/>
        <v>0.92945650840387684</v>
      </c>
      <c r="G136" s="180">
        <f>IF($A136&lt;=MonthDate,IF(RIGHT($B136,8)="Scotland",SUMIFS(inputdata!J:J,inputdata!$B:$B,$B136,inputdata!$A:$A,$A136),SUMIFS(inputdata!J:J,inputdata!$D:$D,$B136,inputdata!$A:$A,$A136)),IF(RIGHT($B136,8)="Scotland",SUMIFS(inputdataWeek!J:J,inputdataWeek!$B:$B,$B136,inputdataWeek!$A:$A,$A136),SUMIFS(inputdataWeek!J:J,inputdataWeek!$D:$D,$B136,inputdataWeek!$A:$A,$A136)))</f>
        <v>97</v>
      </c>
      <c r="H136" s="181">
        <f t="shared" si="10"/>
        <v>0.99603320655952232</v>
      </c>
      <c r="I136" s="180">
        <f>IF($A136&lt;=MonthDate,IF(RIGHT($B136,8)="Scotland",SUMIFS(inputdata!K:K,inputdata!$B:$B,$B136,inputdata!$A:$A,$A136),SUMIFS(inputdata!K:K,inputdata!$D:$D,$B136,inputdata!$A:$A,$A136)),IF(RIGHT(B136,8)="Scotland",SUMIFS(inputdataWeek!K:K,inputdataWeek!$B:$B,$B136,inputdataWeek!$A:$A,$A136),SUMIFS(inputdataWeek!K:K,inputdataWeek!$D:$D,$B136,inputdataWeek!$A:$A,$A136)))</f>
        <v>3</v>
      </c>
      <c r="J136" s="181">
        <f t="shared" si="13"/>
        <v>0.99987731566678939</v>
      </c>
      <c r="K136" s="194" t="str">
        <f t="shared" si="12"/>
        <v>ISD A&amp;E Datamart</v>
      </c>
    </row>
    <row r="137" spans="1:11">
      <c r="A137" s="178">
        <f t="shared" si="11"/>
        <v>42379</v>
      </c>
      <c r="B137" s="179" t="s">
        <v>121</v>
      </c>
      <c r="C137" s="180">
        <f>IF($A137&lt;=MonthDate,IF(RIGHT($B137,8)="Scotland",SUMIFS(inputdata!G:G,inputdata!$B:$B,$B137,inputdata!$A:$A,$A137),SUMIFS(inputdata!G:G,inputdata!$D:$D,$B137,inputdata!$A:$A,$A137)),IF(RIGHT($B137,8)="Scotland",SUMIFS(inputdataWeek!G:G,inputdataWeek!$B:$B,$B137,inputdataWeek!$A:$A,$A137),SUMIFS(inputdataWeek!G:G,inputdataWeek!$D:$D,$B137,inputdataWeek!$A:$A,$A137)))</f>
        <v>2126</v>
      </c>
      <c r="D137" s="180">
        <f>IF($A137&lt;=MonthDate,IF(RIGHT($B137,8)="Scotland",SUMIFS(inputdata!H:H,inputdata!$B:$B,$B137,inputdata!$A:$A,$A137),SUMIFS(inputdata!H:H,inputdata!$D:$D,$B137,inputdata!$A:$A,$A137)),IF(RIGHT($B137,8)="Scotland",SUMIFS(inputdataWeek!H:H,inputdataWeek!$B:$B,$B137,inputdataWeek!$A:$A,$A137),SUMIFS(inputdataWeek!H:H,inputdataWeek!$D:$D,$B137,inputdataWeek!$A:$A,$A137)))</f>
        <v>1795</v>
      </c>
      <c r="E137" s="180">
        <f>IF($A137&lt;=MonthDate,IF(RIGHT($B137,8)="Scotland",SUMIFS(inputdata!I:I,inputdata!$B:$B,$B137,inputdata!$A:$A,$A137),SUMIFS(inputdata!I:I,inputdata!$D:$D,$B137,inputdata!$A:$A,$A137)),IF(RIGHT($B137,8)="Scotland",SUMIFS(inputdataWeek!I:I,inputdataWeek!$B:$B,$B137,inputdataWeek!$A:$A,$A137),SUMIFS(inputdataWeek!I:I,inputdataWeek!$D:$D,$B137,inputdataWeek!$A:$A,$A137)))</f>
        <v>331</v>
      </c>
      <c r="F137" s="181">
        <f t="shared" si="9"/>
        <v>0.84430856067732829</v>
      </c>
      <c r="G137" s="180">
        <f>IF($A137&lt;=MonthDate,IF(RIGHT($B137,8)="Scotland",SUMIFS(inputdata!J:J,inputdata!$B:$B,$B137,inputdata!$A:$A,$A137),SUMIFS(inputdata!J:J,inputdata!$D:$D,$B137,inputdata!$A:$A,$A137)),IF(RIGHT($B137,8)="Scotland",SUMIFS(inputdataWeek!J:J,inputdataWeek!$B:$B,$B137,inputdataWeek!$A:$A,$A137),SUMIFS(inputdataWeek!J:J,inputdataWeek!$D:$D,$B137,inputdataWeek!$A:$A,$A137)))</f>
        <v>90</v>
      </c>
      <c r="H137" s="181">
        <f t="shared" si="10"/>
        <v>0.95766698024459074</v>
      </c>
      <c r="I137" s="180">
        <f>IF($A137&lt;=MonthDate,IF(RIGHT($B137,8)="Scotland",SUMIFS(inputdata!K:K,inputdata!$B:$B,$B137,inputdata!$A:$A,$A137),SUMIFS(inputdata!K:K,inputdata!$D:$D,$B137,inputdata!$A:$A,$A137)),IF(RIGHT(B137,8)="Scotland",SUMIFS(inputdataWeek!K:K,inputdataWeek!$B:$B,$B137,inputdataWeek!$A:$A,$A137),SUMIFS(inputdataWeek!K:K,inputdataWeek!$D:$D,$B137,inputdataWeek!$A:$A,$A137)))</f>
        <v>24</v>
      </c>
      <c r="J137" s="181">
        <f t="shared" si="13"/>
        <v>0.98871119473189084</v>
      </c>
      <c r="K137" s="194" t="str">
        <f t="shared" si="12"/>
        <v>ISD A&amp;E Datamart</v>
      </c>
    </row>
    <row r="138" spans="1:11">
      <c r="A138" s="178">
        <f t="shared" si="11"/>
        <v>42379</v>
      </c>
      <c r="B138" s="179" t="s">
        <v>70</v>
      </c>
      <c r="C138" s="180">
        <f>IF($A138&lt;=MonthDate,IF(RIGHT($B138,8)="Scotland",SUMIFS(inputdata!G:G,inputdata!$B:$B,$B138,inputdata!$A:$A,$A138),SUMIFS(inputdata!G:G,inputdata!$D:$D,$B138,inputdata!$A:$A,$A138)),IF(RIGHT($B138,8)="Scotland",SUMIFS(inputdataWeek!G:G,inputdataWeek!$B:$B,$B138,inputdataWeek!$A:$A,$A138),SUMIFS(inputdataWeek!G:G,inputdataWeek!$D:$D,$B138,inputdataWeek!$A:$A,$A138)))</f>
        <v>471</v>
      </c>
      <c r="D138" s="180">
        <f>IF($A138&lt;=MonthDate,IF(RIGHT($B138,8)="Scotland",SUMIFS(inputdata!H:H,inputdata!$B:$B,$B138,inputdata!$A:$A,$A138),SUMIFS(inputdata!H:H,inputdata!$D:$D,$B138,inputdata!$A:$A,$A138)),IF(RIGHT($B138,8)="Scotland",SUMIFS(inputdataWeek!H:H,inputdataWeek!$B:$B,$B138,inputdataWeek!$A:$A,$A138),SUMIFS(inputdataWeek!H:H,inputdataWeek!$D:$D,$B138,inputdataWeek!$A:$A,$A138)))</f>
        <v>444</v>
      </c>
      <c r="E138" s="180">
        <f>IF($A138&lt;=MonthDate,IF(RIGHT($B138,8)="Scotland",SUMIFS(inputdata!I:I,inputdata!$B:$B,$B138,inputdata!$A:$A,$A138),SUMIFS(inputdata!I:I,inputdata!$D:$D,$B138,inputdata!$A:$A,$A138)),IF(RIGHT($B138,8)="Scotland",SUMIFS(inputdataWeek!I:I,inputdataWeek!$B:$B,$B138,inputdataWeek!$A:$A,$A138),SUMIFS(inputdataWeek!I:I,inputdataWeek!$D:$D,$B138,inputdataWeek!$A:$A,$A138)))</f>
        <v>27</v>
      </c>
      <c r="F138" s="181">
        <f t="shared" si="9"/>
        <v>0.9426751592356688</v>
      </c>
      <c r="G138" s="180">
        <f>IF($A138&lt;=MonthDate,IF(RIGHT($B138,8)="Scotland",SUMIFS(inputdata!J:J,inputdata!$B:$B,$B138,inputdata!$A:$A,$A138),SUMIFS(inputdata!J:J,inputdata!$D:$D,$B138,inputdata!$A:$A,$A138)),IF(RIGHT($B138,8)="Scotland",SUMIFS(inputdataWeek!J:J,inputdataWeek!$B:$B,$B138,inputdataWeek!$A:$A,$A138),SUMIFS(inputdataWeek!J:J,inputdataWeek!$D:$D,$B138,inputdataWeek!$A:$A,$A138)))</f>
        <v>1</v>
      </c>
      <c r="H138" s="181">
        <f t="shared" si="10"/>
        <v>0.99787685774946921</v>
      </c>
      <c r="I138" s="180">
        <f>IF($A138&lt;=MonthDate,IF(RIGHT($B138,8)="Scotland",SUMIFS(inputdata!K:K,inputdata!$B:$B,$B138,inputdata!$A:$A,$A138),SUMIFS(inputdata!K:K,inputdata!$D:$D,$B138,inputdata!$A:$A,$A138)),IF(RIGHT(B138,8)="Scotland",SUMIFS(inputdataWeek!K:K,inputdataWeek!$B:$B,$B138,inputdataWeek!$A:$A,$A138),SUMIFS(inputdataWeek!K:K,inputdataWeek!$D:$D,$B138,inputdataWeek!$A:$A,$A138)))</f>
        <v>0</v>
      </c>
      <c r="J138" s="181">
        <f t="shared" si="13"/>
        <v>1</v>
      </c>
      <c r="K138" s="194" t="str">
        <f t="shared" si="12"/>
        <v>ISD A&amp;E Datamart</v>
      </c>
    </row>
    <row r="139" spans="1:11">
      <c r="A139" s="178">
        <f t="shared" si="11"/>
        <v>42379</v>
      </c>
      <c r="B139" s="179" t="s">
        <v>140</v>
      </c>
      <c r="C139" s="180">
        <f>IF($A139&lt;=MonthDate,IF(RIGHT($B139,8)="Scotland",SUMIFS(inputdata!G:G,inputdata!$B:$B,$B139,inputdata!$A:$A,$A139),SUMIFS(inputdata!G:G,inputdata!$D:$D,$B139,inputdata!$A:$A,$A139)),IF(RIGHT($B139,8)="Scotland",SUMIFS(inputdataWeek!G:G,inputdataWeek!$B:$B,$B139,inputdataWeek!$A:$A,$A139),SUMIFS(inputdataWeek!G:G,inputdataWeek!$D:$D,$B139,inputdataWeek!$A:$A,$A139)))</f>
        <v>915</v>
      </c>
      <c r="D139" s="180">
        <f>IF($A139&lt;=MonthDate,IF(RIGHT($B139,8)="Scotland",SUMIFS(inputdata!H:H,inputdata!$B:$B,$B139,inputdata!$A:$A,$A139),SUMIFS(inputdata!H:H,inputdata!$D:$D,$B139,inputdata!$A:$A,$A139)),IF(RIGHT($B139,8)="Scotland",SUMIFS(inputdataWeek!H:H,inputdataWeek!$B:$B,$B139,inputdataWeek!$A:$A,$A139),SUMIFS(inputdataWeek!H:H,inputdataWeek!$D:$D,$B139,inputdataWeek!$A:$A,$A139)))</f>
        <v>861</v>
      </c>
      <c r="E139" s="180">
        <f>IF($A139&lt;=MonthDate,IF(RIGHT($B139,8)="Scotland",SUMIFS(inputdata!I:I,inputdata!$B:$B,$B139,inputdata!$A:$A,$A139),SUMIFS(inputdata!I:I,inputdata!$D:$D,$B139,inputdata!$A:$A,$A139)),IF(RIGHT($B139,8)="Scotland",SUMIFS(inputdataWeek!I:I,inputdataWeek!$B:$B,$B139,inputdataWeek!$A:$A,$A139),SUMIFS(inputdataWeek!I:I,inputdataWeek!$D:$D,$B139,inputdataWeek!$A:$A,$A139)))</f>
        <v>54</v>
      </c>
      <c r="F139" s="181">
        <f t="shared" si="9"/>
        <v>0.94098360655737701</v>
      </c>
      <c r="G139" s="180">
        <f>IF($A139&lt;=MonthDate,IF(RIGHT($B139,8)="Scotland",SUMIFS(inputdata!J:J,inputdata!$B:$B,$B139,inputdata!$A:$A,$A139),SUMIFS(inputdata!J:J,inputdata!$D:$D,$B139,inputdata!$A:$A,$A139)),IF(RIGHT($B139,8)="Scotland",SUMIFS(inputdataWeek!J:J,inputdataWeek!$B:$B,$B139,inputdataWeek!$A:$A,$A139),SUMIFS(inputdataWeek!J:J,inputdataWeek!$D:$D,$B139,inputdataWeek!$A:$A,$A139)))</f>
        <v>1</v>
      </c>
      <c r="H139" s="181">
        <f t="shared" si="10"/>
        <v>0.99890710382513659</v>
      </c>
      <c r="I139" s="180">
        <f>IF($A139&lt;=MonthDate,IF(RIGHT($B139,8)="Scotland",SUMIFS(inputdata!K:K,inputdata!$B:$B,$B139,inputdata!$A:$A,$A139),SUMIFS(inputdata!K:K,inputdata!$D:$D,$B139,inputdata!$A:$A,$A139)),IF(RIGHT(B139,8)="Scotland",SUMIFS(inputdataWeek!K:K,inputdataWeek!$B:$B,$B139,inputdataWeek!$A:$A,$A139),SUMIFS(inputdataWeek!K:K,inputdataWeek!$D:$D,$B139,inputdataWeek!$A:$A,$A139)))</f>
        <v>0</v>
      </c>
      <c r="J139" s="181">
        <f t="shared" si="13"/>
        <v>1</v>
      </c>
      <c r="K139" s="194" t="str">
        <f t="shared" si="12"/>
        <v>ISD A&amp;E Datamart</v>
      </c>
    </row>
    <row r="140" spans="1:11">
      <c r="A140" s="178">
        <f t="shared" si="11"/>
        <v>42379</v>
      </c>
      <c r="B140" s="179" t="s">
        <v>71</v>
      </c>
      <c r="C140" s="180">
        <f>IF($A140&lt;=MonthDate,IF(RIGHT($B140,8)="Scotland",SUMIFS(inputdata!G:G,inputdata!$B:$B,$B140,inputdata!$A:$A,$A140),SUMIFS(inputdata!G:G,inputdata!$D:$D,$B140,inputdata!$A:$A,$A140)),IF(RIGHT($B140,8)="Scotland",SUMIFS(inputdataWeek!G:G,inputdataWeek!$B:$B,$B140,inputdataWeek!$A:$A,$A140),SUMIFS(inputdataWeek!G:G,inputdataWeek!$D:$D,$B140,inputdataWeek!$A:$A,$A140)))</f>
        <v>1195</v>
      </c>
      <c r="D140" s="180">
        <f>IF($A140&lt;=MonthDate,IF(RIGHT($B140,8)="Scotland",SUMIFS(inputdata!H:H,inputdata!$B:$B,$B140,inputdata!$A:$A,$A140),SUMIFS(inputdata!H:H,inputdata!$D:$D,$B140,inputdata!$A:$A,$A140)),IF(RIGHT($B140,8)="Scotland",SUMIFS(inputdataWeek!H:H,inputdataWeek!$B:$B,$B140,inputdataWeek!$A:$A,$A140),SUMIFS(inputdataWeek!H:H,inputdataWeek!$D:$D,$B140,inputdataWeek!$A:$A,$A140)))</f>
        <v>1062</v>
      </c>
      <c r="E140" s="180">
        <f>IF($A140&lt;=MonthDate,IF(RIGHT($B140,8)="Scotland",SUMIFS(inputdata!I:I,inputdata!$B:$B,$B140,inputdata!$A:$A,$A140),SUMIFS(inputdata!I:I,inputdata!$D:$D,$B140,inputdata!$A:$A,$A140)),IF(RIGHT($B140,8)="Scotland",SUMIFS(inputdataWeek!I:I,inputdataWeek!$B:$B,$B140,inputdataWeek!$A:$A,$A140),SUMIFS(inputdataWeek!I:I,inputdataWeek!$D:$D,$B140,inputdataWeek!$A:$A,$A140)))</f>
        <v>133</v>
      </c>
      <c r="F140" s="181">
        <f t="shared" si="9"/>
        <v>0.8887029288702929</v>
      </c>
      <c r="G140" s="180">
        <f>IF($A140&lt;=MonthDate,IF(RIGHT($B140,8)="Scotland",SUMIFS(inputdata!J:J,inputdata!$B:$B,$B140,inputdata!$A:$A,$A140),SUMIFS(inputdata!J:J,inputdata!$D:$D,$B140,inputdata!$A:$A,$A140)),IF(RIGHT($B140,8)="Scotland",SUMIFS(inputdataWeek!J:J,inputdataWeek!$B:$B,$B140,inputdataWeek!$A:$A,$A140),SUMIFS(inputdataWeek!J:J,inputdataWeek!$D:$D,$B140,inputdataWeek!$A:$A,$A140)))</f>
        <v>34</v>
      </c>
      <c r="H140" s="181">
        <f t="shared" si="10"/>
        <v>0.97154811715481171</v>
      </c>
      <c r="I140" s="180">
        <f>IF($A140&lt;=MonthDate,IF(RIGHT($B140,8)="Scotland",SUMIFS(inputdata!K:K,inputdata!$B:$B,$B140,inputdata!$A:$A,$A140),SUMIFS(inputdata!K:K,inputdata!$D:$D,$B140,inputdata!$A:$A,$A140)),IF(RIGHT(B140,8)="Scotland",SUMIFS(inputdataWeek!K:K,inputdataWeek!$B:$B,$B140,inputdataWeek!$A:$A,$A140),SUMIFS(inputdataWeek!K:K,inputdataWeek!$D:$D,$B140,inputdataWeek!$A:$A,$A140)))</f>
        <v>9</v>
      </c>
      <c r="J140" s="181">
        <f t="shared" si="13"/>
        <v>0.99246861924686192</v>
      </c>
      <c r="K140" s="194" t="str">
        <f t="shared" si="12"/>
        <v>ISD A&amp;E Datamart</v>
      </c>
    </row>
    <row r="141" spans="1:11">
      <c r="A141" s="178">
        <f t="shared" si="11"/>
        <v>42379</v>
      </c>
      <c r="B141" s="179" t="s">
        <v>69</v>
      </c>
      <c r="C141" s="180">
        <f>IF($A141&lt;=MonthDate,IF(RIGHT($B141,8)="Scotland",SUMIFS(inputdata!G:G,inputdata!$B:$B,$B141,inputdata!$A:$A,$A141),SUMIFS(inputdata!G:G,inputdata!$D:$D,$B141,inputdata!$A:$A,$A141)),IF(RIGHT($B141,8)="Scotland",SUMIFS(inputdataWeek!G:G,inputdataWeek!$B:$B,$B141,inputdataWeek!$A:$A,$A141),SUMIFS(inputdataWeek!G:G,inputdataWeek!$D:$D,$B141,inputdataWeek!$A:$A,$A141)))</f>
        <v>1198</v>
      </c>
      <c r="D141" s="180">
        <f>IF($A141&lt;=MonthDate,IF(RIGHT($B141,8)="Scotland",SUMIFS(inputdata!H:H,inputdata!$B:$B,$B141,inputdata!$A:$A,$A141),SUMIFS(inputdata!H:H,inputdata!$D:$D,$B141,inputdata!$A:$A,$A141)),IF(RIGHT($B141,8)="Scotland",SUMIFS(inputdataWeek!H:H,inputdataWeek!$B:$B,$B141,inputdataWeek!$A:$A,$A141),SUMIFS(inputdataWeek!H:H,inputdataWeek!$D:$D,$B141,inputdataWeek!$A:$A,$A141)))</f>
        <v>1066</v>
      </c>
      <c r="E141" s="180">
        <f>IF($A141&lt;=MonthDate,IF(RIGHT($B141,8)="Scotland",SUMIFS(inputdata!I:I,inputdata!$B:$B,$B141,inputdata!$A:$A,$A141),SUMIFS(inputdata!I:I,inputdata!$D:$D,$B141,inputdata!$A:$A,$A141)),IF(RIGHT($B141,8)="Scotland",SUMIFS(inputdataWeek!I:I,inputdataWeek!$B:$B,$B141,inputdataWeek!$A:$A,$A141),SUMIFS(inputdataWeek!I:I,inputdataWeek!$D:$D,$B141,inputdataWeek!$A:$A,$A141)))</f>
        <v>132</v>
      </c>
      <c r="F141" s="181">
        <f t="shared" si="9"/>
        <v>0.88981636060100167</v>
      </c>
      <c r="G141" s="180">
        <f>IF($A141&lt;=MonthDate,IF(RIGHT($B141,8)="Scotland",SUMIFS(inputdata!J:J,inputdata!$B:$B,$B141,inputdata!$A:$A,$A141),SUMIFS(inputdata!J:J,inputdata!$D:$D,$B141,inputdata!$A:$A,$A141)),IF(RIGHT($B141,8)="Scotland",SUMIFS(inputdataWeek!J:J,inputdataWeek!$B:$B,$B141,inputdataWeek!$A:$A,$A141),SUMIFS(inputdataWeek!J:J,inputdataWeek!$D:$D,$B141,inputdataWeek!$A:$A,$A141)))</f>
        <v>14</v>
      </c>
      <c r="H141" s="181">
        <f t="shared" si="10"/>
        <v>0.98831385642737901</v>
      </c>
      <c r="I141" s="180">
        <f>IF($A141&lt;=MonthDate,IF(RIGHT($B141,8)="Scotland",SUMIFS(inputdata!K:K,inputdata!$B:$B,$B141,inputdata!$A:$A,$A141),SUMIFS(inputdata!K:K,inputdata!$D:$D,$B141,inputdata!$A:$A,$A141)),IF(RIGHT(B141,8)="Scotland",SUMIFS(inputdataWeek!K:K,inputdataWeek!$B:$B,$B141,inputdataWeek!$A:$A,$A141),SUMIFS(inputdataWeek!K:K,inputdataWeek!$D:$D,$B141,inputdataWeek!$A:$A,$A141)))</f>
        <v>0</v>
      </c>
      <c r="J141" s="181">
        <f t="shared" si="13"/>
        <v>1</v>
      </c>
      <c r="K141" s="194" t="str">
        <f t="shared" si="12"/>
        <v>ISD A&amp;E Datamart</v>
      </c>
    </row>
    <row r="142" spans="1:11">
      <c r="A142" s="178">
        <f t="shared" si="11"/>
        <v>42379</v>
      </c>
      <c r="B142" s="179" t="s">
        <v>122</v>
      </c>
      <c r="C142" s="180">
        <f>IF($A142&lt;=MonthDate,IF(RIGHT($B142,8)="Scotland",SUMIFS(inputdata!G:G,inputdata!$B:$B,$B142,inputdata!$A:$A,$A142),SUMIFS(inputdata!G:G,inputdata!$D:$D,$B142,inputdata!$A:$A,$A142)),IF(RIGHT($B142,8)="Scotland",SUMIFS(inputdataWeek!G:G,inputdataWeek!$B:$B,$B142,inputdataWeek!$A:$A,$A142),SUMIFS(inputdataWeek!G:G,inputdataWeek!$D:$D,$B142,inputdataWeek!$A:$A,$A142)))</f>
        <v>1656</v>
      </c>
      <c r="D142" s="180">
        <f>IF($A142&lt;=MonthDate,IF(RIGHT($B142,8)="Scotland",SUMIFS(inputdata!H:H,inputdata!$B:$B,$B142,inputdata!$A:$A,$A142),SUMIFS(inputdata!H:H,inputdata!$D:$D,$B142,inputdata!$A:$A,$A142)),IF(RIGHT($B142,8)="Scotland",SUMIFS(inputdataWeek!H:H,inputdataWeek!$B:$B,$B142,inputdataWeek!$A:$A,$A142),SUMIFS(inputdataWeek!H:H,inputdataWeek!$D:$D,$B142,inputdataWeek!$A:$A,$A142)))</f>
        <v>1577</v>
      </c>
      <c r="E142" s="180">
        <f>IF($A142&lt;=MonthDate,IF(RIGHT($B142,8)="Scotland",SUMIFS(inputdata!I:I,inputdata!$B:$B,$B142,inputdata!$A:$A,$A142),SUMIFS(inputdata!I:I,inputdata!$D:$D,$B142,inputdata!$A:$A,$A142)),IF(RIGHT($B142,8)="Scotland",SUMIFS(inputdataWeek!I:I,inputdataWeek!$B:$B,$B142,inputdataWeek!$A:$A,$A142),SUMIFS(inputdataWeek!I:I,inputdataWeek!$D:$D,$B142,inputdataWeek!$A:$A,$A142)))</f>
        <v>79</v>
      </c>
      <c r="F142" s="181">
        <f t="shared" si="9"/>
        <v>0.95229468599033817</v>
      </c>
      <c r="G142" s="180">
        <f>IF($A142&lt;=MonthDate,IF(RIGHT($B142,8)="Scotland",SUMIFS(inputdata!J:J,inputdata!$B:$B,$B142,inputdata!$A:$A,$A142),SUMIFS(inputdata!J:J,inputdata!$D:$D,$B142,inputdata!$A:$A,$A142)),IF(RIGHT($B142,8)="Scotland",SUMIFS(inputdataWeek!J:J,inputdataWeek!$B:$B,$B142,inputdataWeek!$A:$A,$A142),SUMIFS(inputdataWeek!J:J,inputdataWeek!$D:$D,$B142,inputdataWeek!$A:$A,$A142)))</f>
        <v>4</v>
      </c>
      <c r="H142" s="181">
        <f t="shared" si="10"/>
        <v>0.99758454106280192</v>
      </c>
      <c r="I142" s="180">
        <f>IF($A142&lt;=MonthDate,IF(RIGHT($B142,8)="Scotland",SUMIFS(inputdata!K:K,inputdata!$B:$B,$B142,inputdata!$A:$A,$A142),SUMIFS(inputdata!K:K,inputdata!$D:$D,$B142,inputdata!$A:$A,$A142)),IF(RIGHT(B142,8)="Scotland",SUMIFS(inputdataWeek!K:K,inputdataWeek!$B:$B,$B142,inputdataWeek!$A:$A,$A142),SUMIFS(inputdataWeek!K:K,inputdataWeek!$D:$D,$B142,inputdataWeek!$A:$A,$A142)))</f>
        <v>0</v>
      </c>
      <c r="J142" s="181">
        <f t="shared" si="13"/>
        <v>1</v>
      </c>
      <c r="K142" s="194" t="str">
        <f t="shared" si="12"/>
        <v>ISD A&amp;E Datamart</v>
      </c>
    </row>
    <row r="143" spans="1:11">
      <c r="A143" s="178">
        <f t="shared" si="11"/>
        <v>42379</v>
      </c>
      <c r="B143" s="179" t="s">
        <v>72</v>
      </c>
      <c r="C143" s="180">
        <f>IF($A143&lt;=MonthDate,IF(RIGHT($B143,8)="Scotland",SUMIFS(inputdata!G:G,inputdata!$B:$B,$B143,inputdata!$A:$A,$A143),SUMIFS(inputdata!G:G,inputdata!$D:$D,$B143,inputdata!$A:$A,$A143)),IF(RIGHT($B143,8)="Scotland",SUMIFS(inputdataWeek!G:G,inputdataWeek!$B:$B,$B143,inputdataWeek!$A:$A,$A143),SUMIFS(inputdataWeek!G:G,inputdataWeek!$D:$D,$B143,inputdataWeek!$A:$A,$A143)))</f>
        <v>6353</v>
      </c>
      <c r="D143" s="180">
        <f>IF($A143&lt;=MonthDate,IF(RIGHT($B143,8)="Scotland",SUMIFS(inputdata!H:H,inputdata!$B:$B,$B143,inputdata!$A:$A,$A143),SUMIFS(inputdata!H:H,inputdata!$D:$D,$B143,inputdata!$A:$A,$A143)),IF(RIGHT($B143,8)="Scotland",SUMIFS(inputdataWeek!H:H,inputdataWeek!$B:$B,$B143,inputdataWeek!$A:$A,$A143),SUMIFS(inputdataWeek!H:H,inputdataWeek!$D:$D,$B143,inputdataWeek!$A:$A,$A143)))</f>
        <v>5295</v>
      </c>
      <c r="E143" s="180">
        <f>IF($A143&lt;=MonthDate,IF(RIGHT($B143,8)="Scotland",SUMIFS(inputdata!I:I,inputdata!$B:$B,$B143,inputdata!$A:$A,$A143),SUMIFS(inputdata!I:I,inputdata!$D:$D,$B143,inputdata!$A:$A,$A143)),IF(RIGHT($B143,8)="Scotland",SUMIFS(inputdataWeek!I:I,inputdataWeek!$B:$B,$B143,inputdataWeek!$A:$A,$A143),SUMIFS(inputdataWeek!I:I,inputdataWeek!$D:$D,$B143,inputdataWeek!$A:$A,$A143)))</f>
        <v>1058</v>
      </c>
      <c r="F143" s="181">
        <f t="shared" si="9"/>
        <v>0.83346450495828739</v>
      </c>
      <c r="G143" s="180">
        <f>IF($A143&lt;=MonthDate,IF(RIGHT($B143,8)="Scotland",SUMIFS(inputdata!J:J,inputdata!$B:$B,$B143,inputdata!$A:$A,$A143),SUMIFS(inputdata!J:J,inputdata!$D:$D,$B143,inputdata!$A:$A,$A143)),IF(RIGHT($B143,8)="Scotland",SUMIFS(inputdataWeek!J:J,inputdataWeek!$B:$B,$B143,inputdataWeek!$A:$A,$A143),SUMIFS(inputdataWeek!J:J,inputdataWeek!$D:$D,$B143,inputdataWeek!$A:$A,$A143)))</f>
        <v>215</v>
      </c>
      <c r="H143" s="181">
        <f t="shared" si="10"/>
        <v>0.96615772076184481</v>
      </c>
      <c r="I143" s="180">
        <f>IF($A143&lt;=MonthDate,IF(RIGHT($B143,8)="Scotland",SUMIFS(inputdata!K:K,inputdata!$B:$B,$B143,inputdata!$A:$A,$A143),SUMIFS(inputdata!K:K,inputdata!$D:$D,$B143,inputdata!$A:$A,$A143)),IF(RIGHT(B143,8)="Scotland",SUMIFS(inputdataWeek!K:K,inputdataWeek!$B:$B,$B143,inputdataWeek!$A:$A,$A143),SUMIFS(inputdataWeek!K:K,inputdataWeek!$D:$D,$B143,inputdataWeek!$A:$A,$A143)))</f>
        <v>13</v>
      </c>
      <c r="J143" s="181">
        <f t="shared" si="13"/>
        <v>0.99795372265071625</v>
      </c>
      <c r="K143" s="194" t="str">
        <f t="shared" si="12"/>
        <v>ISD A&amp;E Datamart</v>
      </c>
    </row>
    <row r="144" spans="1:11">
      <c r="A144" s="178">
        <f t="shared" si="11"/>
        <v>42379</v>
      </c>
      <c r="B144" s="179" t="s">
        <v>129</v>
      </c>
      <c r="C144" s="180">
        <f>IF($A144&lt;=MonthDate,IF(RIGHT($B144,8)="Scotland",SUMIFS(inputdata!G:G,inputdata!$B:$B,$B144,inputdata!$A:$A,$A144),SUMIFS(inputdata!G:G,inputdata!$D:$D,$B144,inputdata!$A:$A,$A144)),IF(RIGHT($B144,8)="Scotland",SUMIFS(inputdataWeek!G:G,inputdataWeek!$B:$B,$B144,inputdataWeek!$A:$A,$A144),SUMIFS(inputdataWeek!G:G,inputdataWeek!$D:$D,$B144,inputdataWeek!$A:$A,$A144)))</f>
        <v>972</v>
      </c>
      <c r="D144" s="180">
        <f>IF($A144&lt;=MonthDate,IF(RIGHT($B144,8)="Scotland",SUMIFS(inputdata!H:H,inputdata!$B:$B,$B144,inputdata!$A:$A,$A144),SUMIFS(inputdata!H:H,inputdata!$D:$D,$B144,inputdata!$A:$A,$A144)),IF(RIGHT($B144,8)="Scotland",SUMIFS(inputdataWeek!H:H,inputdataWeek!$B:$B,$B144,inputdataWeek!$A:$A,$A144),SUMIFS(inputdataWeek!H:H,inputdataWeek!$D:$D,$B144,inputdataWeek!$A:$A,$A144)))</f>
        <v>901</v>
      </c>
      <c r="E144" s="180">
        <f>IF($A144&lt;=MonthDate,IF(RIGHT($B144,8)="Scotland",SUMIFS(inputdata!I:I,inputdata!$B:$B,$B144,inputdata!$A:$A,$A144),SUMIFS(inputdata!I:I,inputdata!$D:$D,$B144,inputdata!$A:$A,$A144)),IF(RIGHT($B144,8)="Scotland",SUMIFS(inputdataWeek!I:I,inputdataWeek!$B:$B,$B144,inputdataWeek!$A:$A,$A144),SUMIFS(inputdataWeek!I:I,inputdataWeek!$D:$D,$B144,inputdataWeek!$A:$A,$A144)))</f>
        <v>71</v>
      </c>
      <c r="F144" s="181">
        <f t="shared" ref="F144:F207" si="14">1-E144/$C144</f>
        <v>0.92695473251028804</v>
      </c>
      <c r="G144" s="180">
        <f>IF($A144&lt;=MonthDate,IF(RIGHT($B144,8)="Scotland",SUMIFS(inputdata!J:J,inputdata!$B:$B,$B144,inputdata!$A:$A,$A144),SUMIFS(inputdata!J:J,inputdata!$D:$D,$B144,inputdata!$A:$A,$A144)),IF(RIGHT($B144,8)="Scotland",SUMIFS(inputdataWeek!J:J,inputdataWeek!$B:$B,$B144,inputdataWeek!$A:$A,$A144),SUMIFS(inputdataWeek!J:J,inputdataWeek!$D:$D,$B144,inputdataWeek!$A:$A,$A144)))</f>
        <v>3</v>
      </c>
      <c r="H144" s="181">
        <f t="shared" ref="H144:H207" si="15">1-G144/$C144</f>
        <v>0.99691358024691357</v>
      </c>
      <c r="I144" s="180">
        <f>IF($A144&lt;=MonthDate,IF(RIGHT($B144,8)="Scotland",SUMIFS(inputdata!K:K,inputdata!$B:$B,$B144,inputdata!$A:$A,$A144),SUMIFS(inputdata!K:K,inputdata!$D:$D,$B144,inputdata!$A:$A,$A144)),IF(RIGHT(B144,8)="Scotland",SUMIFS(inputdataWeek!K:K,inputdataWeek!$B:$B,$B144,inputdataWeek!$A:$A,$A144),SUMIFS(inputdataWeek!K:K,inputdataWeek!$D:$D,$B144,inputdataWeek!$A:$A,$A144)))</f>
        <v>0</v>
      </c>
      <c r="J144" s="181">
        <f t="shared" si="13"/>
        <v>1</v>
      </c>
      <c r="K144" s="194" t="str">
        <f t="shared" si="12"/>
        <v>ISD A&amp;E Datamart</v>
      </c>
    </row>
    <row r="145" spans="1:11">
      <c r="A145" s="178">
        <f t="shared" si="11"/>
        <v>42379</v>
      </c>
      <c r="B145" s="179" t="s">
        <v>73</v>
      </c>
      <c r="C145" s="180">
        <f>IF($A145&lt;=MonthDate,IF(RIGHT($B145,8)="Scotland",SUMIFS(inputdata!G:G,inputdata!$B:$B,$B145,inputdata!$A:$A,$A145),SUMIFS(inputdata!G:G,inputdata!$D:$D,$B145,inputdata!$A:$A,$A145)),IF(RIGHT($B145,8)="Scotland",SUMIFS(inputdataWeek!G:G,inputdataWeek!$B:$B,$B145,inputdataWeek!$A:$A,$A145),SUMIFS(inputdataWeek!G:G,inputdataWeek!$D:$D,$B145,inputdataWeek!$A:$A,$A145)))</f>
        <v>3682</v>
      </c>
      <c r="D145" s="180">
        <f>IF($A145&lt;=MonthDate,IF(RIGHT($B145,8)="Scotland",SUMIFS(inputdata!H:H,inputdata!$B:$B,$B145,inputdata!$A:$A,$A145),SUMIFS(inputdata!H:H,inputdata!$D:$D,$B145,inputdata!$A:$A,$A145)),IF(RIGHT($B145,8)="Scotland",SUMIFS(inputdataWeek!H:H,inputdataWeek!$B:$B,$B145,inputdataWeek!$A:$A,$A145),SUMIFS(inputdataWeek!H:H,inputdataWeek!$D:$D,$B145,inputdataWeek!$A:$A,$A145)))</f>
        <v>3136</v>
      </c>
      <c r="E145" s="180">
        <f>IF($A145&lt;=MonthDate,IF(RIGHT($B145,8)="Scotland",SUMIFS(inputdata!I:I,inputdata!$B:$B,$B145,inputdata!$A:$A,$A145),SUMIFS(inputdata!I:I,inputdata!$D:$D,$B145,inputdata!$A:$A,$A145)),IF(RIGHT($B145,8)="Scotland",SUMIFS(inputdataWeek!I:I,inputdataWeek!$B:$B,$B145,inputdataWeek!$A:$A,$A145),SUMIFS(inputdataWeek!I:I,inputdataWeek!$D:$D,$B145,inputdataWeek!$A:$A,$A145)))</f>
        <v>546</v>
      </c>
      <c r="F145" s="181">
        <f t="shared" si="14"/>
        <v>0.85171102661596954</v>
      </c>
      <c r="G145" s="180">
        <f>IF($A145&lt;=MonthDate,IF(RIGHT($B145,8)="Scotland",SUMIFS(inputdata!J:J,inputdata!$B:$B,$B145,inputdata!$A:$A,$A145),SUMIFS(inputdata!J:J,inputdata!$D:$D,$B145,inputdata!$A:$A,$A145)),IF(RIGHT($B145,8)="Scotland",SUMIFS(inputdataWeek!J:J,inputdataWeek!$B:$B,$B145,inputdataWeek!$A:$A,$A145),SUMIFS(inputdataWeek!J:J,inputdataWeek!$D:$D,$B145,inputdataWeek!$A:$A,$A145)))</f>
        <v>123</v>
      </c>
      <c r="H145" s="181">
        <f t="shared" si="15"/>
        <v>0.96659424225964152</v>
      </c>
      <c r="I145" s="180">
        <f>IF($A145&lt;=MonthDate,IF(RIGHT($B145,8)="Scotland",SUMIFS(inputdata!K:K,inputdata!$B:$B,$B145,inputdata!$A:$A,$A145),SUMIFS(inputdata!K:K,inputdata!$D:$D,$B145,inputdata!$A:$A,$A145)),IF(RIGHT(B145,8)="Scotland",SUMIFS(inputdataWeek!K:K,inputdataWeek!$B:$B,$B145,inputdataWeek!$A:$A,$A145),SUMIFS(inputdataWeek!K:K,inputdataWeek!$D:$D,$B145,inputdataWeek!$A:$A,$A145)))</f>
        <v>35</v>
      </c>
      <c r="J145" s="181">
        <f t="shared" si="13"/>
        <v>0.99049429657794674</v>
      </c>
      <c r="K145" s="194" t="str">
        <f t="shared" si="12"/>
        <v>ISD A&amp;E Datamart</v>
      </c>
    </row>
    <row r="146" spans="1:11">
      <c r="A146" s="178">
        <f t="shared" si="11"/>
        <v>42379</v>
      </c>
      <c r="B146" s="179" t="s">
        <v>123</v>
      </c>
      <c r="C146" s="180">
        <f>IF($A146&lt;=MonthDate,IF(RIGHT($B146,8)="Scotland",SUMIFS(inputdata!G:G,inputdata!$B:$B,$B146,inputdata!$A:$A,$A146),SUMIFS(inputdata!G:G,inputdata!$D:$D,$B146,inputdata!$A:$A,$A146)),IF(RIGHT($B146,8)="Scotland",SUMIFS(inputdataWeek!G:G,inputdataWeek!$B:$B,$B146,inputdataWeek!$A:$A,$A146),SUMIFS(inputdataWeek!G:G,inputdataWeek!$D:$D,$B146,inputdataWeek!$A:$A,$A146)))</f>
        <v>4070</v>
      </c>
      <c r="D146" s="180">
        <f>IF($A146&lt;=MonthDate,IF(RIGHT($B146,8)="Scotland",SUMIFS(inputdata!H:H,inputdata!$B:$B,$B146,inputdata!$A:$A,$A146),SUMIFS(inputdata!H:H,inputdata!$D:$D,$B146,inputdata!$A:$A,$A146)),IF(RIGHT($B146,8)="Scotland",SUMIFS(inputdataWeek!H:H,inputdataWeek!$B:$B,$B146,inputdataWeek!$A:$A,$A146),SUMIFS(inputdataWeek!H:H,inputdataWeek!$D:$D,$B146,inputdataWeek!$A:$A,$A146)))</f>
        <v>3657</v>
      </c>
      <c r="E146" s="180">
        <f>IF($A146&lt;=MonthDate,IF(RIGHT($B146,8)="Scotland",SUMIFS(inputdata!I:I,inputdata!$B:$B,$B146,inputdata!$A:$A,$A146),SUMIFS(inputdata!I:I,inputdata!$D:$D,$B146,inputdata!$A:$A,$A146)),IF(RIGHT($B146,8)="Scotland",SUMIFS(inputdataWeek!I:I,inputdataWeek!$B:$B,$B146,inputdataWeek!$A:$A,$A146),SUMIFS(inputdataWeek!I:I,inputdataWeek!$D:$D,$B146,inputdataWeek!$A:$A,$A146)))</f>
        <v>413</v>
      </c>
      <c r="F146" s="181">
        <f t="shared" si="14"/>
        <v>0.8985257985257985</v>
      </c>
      <c r="G146" s="180">
        <f>IF($A146&lt;=MonthDate,IF(RIGHT($B146,8)="Scotland",SUMIFS(inputdata!J:J,inputdata!$B:$B,$B146,inputdata!$A:$A,$A146),SUMIFS(inputdata!J:J,inputdata!$D:$D,$B146,inputdata!$A:$A,$A146)),IF(RIGHT($B146,8)="Scotland",SUMIFS(inputdataWeek!J:J,inputdataWeek!$B:$B,$B146,inputdataWeek!$A:$A,$A146),SUMIFS(inputdataWeek!J:J,inputdataWeek!$D:$D,$B146,inputdataWeek!$A:$A,$A146)))</f>
        <v>73</v>
      </c>
      <c r="H146" s="181">
        <f t="shared" si="15"/>
        <v>0.98206388206388207</v>
      </c>
      <c r="I146" s="180">
        <f>IF($A146&lt;=MonthDate,IF(RIGHT($B146,8)="Scotland",SUMIFS(inputdata!K:K,inputdata!$B:$B,$B146,inputdata!$A:$A,$A146),SUMIFS(inputdata!K:K,inputdata!$D:$D,$B146,inputdata!$A:$A,$A146)),IF(RIGHT(B146,8)="Scotland",SUMIFS(inputdataWeek!K:K,inputdataWeek!$B:$B,$B146,inputdataWeek!$A:$A,$A146),SUMIFS(inputdataWeek!K:K,inputdataWeek!$D:$D,$B146,inputdataWeek!$A:$A,$A146)))</f>
        <v>3</v>
      </c>
      <c r="J146" s="181">
        <f t="shared" si="13"/>
        <v>0.99926289926289924</v>
      </c>
      <c r="K146" s="194" t="str">
        <f t="shared" si="12"/>
        <v>ISD A&amp;E Datamart</v>
      </c>
    </row>
    <row r="147" spans="1:11">
      <c r="A147" s="178">
        <f t="shared" si="11"/>
        <v>42379</v>
      </c>
      <c r="B147" s="179" t="s">
        <v>117</v>
      </c>
      <c r="C147" s="180">
        <f>IF($A147&lt;=MonthDate,IF(RIGHT($B147,8)="Scotland",SUMIFS(inputdata!G:G,inputdata!$B:$B,$B147,inputdata!$A:$A,$A147),SUMIFS(inputdata!G:G,inputdata!$D:$D,$B147,inputdata!$A:$A,$A147)),IF(RIGHT($B147,8)="Scotland",SUMIFS(inputdataWeek!G:G,inputdataWeek!$B:$B,$B147,inputdataWeek!$A:$A,$A147),SUMIFS(inputdataWeek!G:G,inputdataWeek!$D:$D,$B147,inputdataWeek!$A:$A,$A147)))</f>
        <v>91</v>
      </c>
      <c r="D147" s="180">
        <f>IF($A147&lt;=MonthDate,IF(RIGHT($B147,8)="Scotland",SUMIFS(inputdata!H:H,inputdata!$B:$B,$B147,inputdata!$A:$A,$A147),SUMIFS(inputdata!H:H,inputdata!$D:$D,$B147,inputdata!$A:$A,$A147)),IF(RIGHT($B147,8)="Scotland",SUMIFS(inputdataWeek!H:H,inputdataWeek!$B:$B,$B147,inputdataWeek!$A:$A,$A147),SUMIFS(inputdataWeek!H:H,inputdataWeek!$D:$D,$B147,inputdataWeek!$A:$A,$A147)))</f>
        <v>91</v>
      </c>
      <c r="E147" s="180">
        <f>IF($A147&lt;=MonthDate,IF(RIGHT($B147,8)="Scotland",SUMIFS(inputdata!I:I,inputdata!$B:$B,$B147,inputdata!$A:$A,$A147),SUMIFS(inputdata!I:I,inputdata!$D:$D,$B147,inputdata!$A:$A,$A147)),IF(RIGHT($B147,8)="Scotland",SUMIFS(inputdataWeek!I:I,inputdataWeek!$B:$B,$B147,inputdataWeek!$A:$A,$A147),SUMIFS(inputdataWeek!I:I,inputdataWeek!$D:$D,$B147,inputdataWeek!$A:$A,$A147)))</f>
        <v>0</v>
      </c>
      <c r="F147" s="181">
        <f t="shared" si="14"/>
        <v>1</v>
      </c>
      <c r="G147" s="180">
        <f>IF($A147&lt;=MonthDate,IF(RIGHT($B147,8)="Scotland",SUMIFS(inputdata!J:J,inputdata!$B:$B,$B147,inputdata!$A:$A,$A147),SUMIFS(inputdata!J:J,inputdata!$D:$D,$B147,inputdata!$A:$A,$A147)),IF(RIGHT($B147,8)="Scotland",SUMIFS(inputdataWeek!J:J,inputdataWeek!$B:$B,$B147,inputdataWeek!$A:$A,$A147),SUMIFS(inputdataWeek!J:J,inputdataWeek!$D:$D,$B147,inputdataWeek!$A:$A,$A147)))</f>
        <v>0</v>
      </c>
      <c r="H147" s="181">
        <f t="shared" si="15"/>
        <v>1</v>
      </c>
      <c r="I147" s="180">
        <f>IF($A147&lt;=MonthDate,IF(RIGHT($B147,8)="Scotland",SUMIFS(inputdata!K:K,inputdata!$B:$B,$B147,inputdata!$A:$A,$A147),SUMIFS(inputdata!K:K,inputdata!$D:$D,$B147,inputdata!$A:$A,$A147)),IF(RIGHT(B147,8)="Scotland",SUMIFS(inputdataWeek!K:K,inputdataWeek!$B:$B,$B147,inputdataWeek!$A:$A,$A147),SUMIFS(inputdataWeek!K:K,inputdataWeek!$D:$D,$B147,inputdataWeek!$A:$A,$A147)))</f>
        <v>0</v>
      </c>
      <c r="J147" s="181">
        <f t="shared" si="13"/>
        <v>1</v>
      </c>
      <c r="K147" s="194" t="str">
        <f t="shared" si="12"/>
        <v>ISD A&amp;E Datamart</v>
      </c>
    </row>
    <row r="148" spans="1:11">
      <c r="A148" s="178">
        <f t="shared" si="11"/>
        <v>42379</v>
      </c>
      <c r="B148" s="179" t="s">
        <v>141</v>
      </c>
      <c r="C148" s="180">
        <f>IF($A148&lt;=MonthDate,IF(RIGHT($B148,8)="Scotland",SUMIFS(inputdata!G:G,inputdata!$B:$B,$B148,inputdata!$A:$A,$A148),SUMIFS(inputdata!G:G,inputdata!$D:$D,$B148,inputdata!$A:$A,$A148)),IF(RIGHT($B148,8)="Scotland",SUMIFS(inputdataWeek!G:G,inputdataWeek!$B:$B,$B148,inputdataWeek!$A:$A,$A148),SUMIFS(inputdataWeek!G:G,inputdataWeek!$D:$D,$B148,inputdataWeek!$A:$A,$A148)))</f>
        <v>120</v>
      </c>
      <c r="D148" s="180">
        <f>IF($A148&lt;=MonthDate,IF(RIGHT($B148,8)="Scotland",SUMIFS(inputdata!H:H,inputdata!$B:$B,$B148,inputdata!$A:$A,$A148),SUMIFS(inputdata!H:H,inputdata!$D:$D,$B148,inputdata!$A:$A,$A148)),IF(RIGHT($B148,8)="Scotland",SUMIFS(inputdataWeek!H:H,inputdataWeek!$B:$B,$B148,inputdataWeek!$A:$A,$A148),SUMIFS(inputdataWeek!H:H,inputdataWeek!$D:$D,$B148,inputdataWeek!$A:$A,$A148)))</f>
        <v>116</v>
      </c>
      <c r="E148" s="180">
        <f>IF($A148&lt;=MonthDate,IF(RIGHT($B148,8)="Scotland",SUMIFS(inputdata!I:I,inputdata!$B:$B,$B148,inputdata!$A:$A,$A148),SUMIFS(inputdata!I:I,inputdata!$D:$D,$B148,inputdata!$A:$A,$A148)),IF(RIGHT($B148,8)="Scotland",SUMIFS(inputdataWeek!I:I,inputdataWeek!$B:$B,$B148,inputdataWeek!$A:$A,$A148),SUMIFS(inputdataWeek!I:I,inputdataWeek!$D:$D,$B148,inputdataWeek!$A:$A,$A148)))</f>
        <v>4</v>
      </c>
      <c r="F148" s="181">
        <f t="shared" si="14"/>
        <v>0.96666666666666667</v>
      </c>
      <c r="G148" s="180">
        <f>IF($A148&lt;=MonthDate,IF(RIGHT($B148,8)="Scotland",SUMIFS(inputdata!J:J,inputdata!$B:$B,$B148,inputdata!$A:$A,$A148),SUMIFS(inputdata!J:J,inputdata!$D:$D,$B148,inputdata!$A:$A,$A148)),IF(RIGHT($B148,8)="Scotland",SUMIFS(inputdataWeek!J:J,inputdataWeek!$B:$B,$B148,inputdataWeek!$A:$A,$A148),SUMIFS(inputdataWeek!J:J,inputdataWeek!$D:$D,$B148,inputdataWeek!$A:$A,$A148)))</f>
        <v>0</v>
      </c>
      <c r="H148" s="181">
        <f t="shared" si="15"/>
        <v>1</v>
      </c>
      <c r="I148" s="180">
        <f>IF($A148&lt;=MonthDate,IF(RIGHT($B148,8)="Scotland",SUMIFS(inputdata!K:K,inputdata!$B:$B,$B148,inputdata!$A:$A,$A148),SUMIFS(inputdata!K:K,inputdata!$D:$D,$B148,inputdata!$A:$A,$A148)),IF(RIGHT(B148,8)="Scotland",SUMIFS(inputdataWeek!K:K,inputdataWeek!$B:$B,$B148,inputdataWeek!$A:$A,$A148),SUMIFS(inputdataWeek!K:K,inputdataWeek!$D:$D,$B148,inputdataWeek!$A:$A,$A148)))</f>
        <v>0</v>
      </c>
      <c r="J148" s="181">
        <f t="shared" si="13"/>
        <v>1</v>
      </c>
      <c r="K148" s="194" t="str">
        <f t="shared" si="12"/>
        <v>ISD A&amp;E Datamart</v>
      </c>
    </row>
    <row r="149" spans="1:11">
      <c r="A149" s="178">
        <f t="shared" si="11"/>
        <v>42379</v>
      </c>
      <c r="B149" s="179" t="s">
        <v>136</v>
      </c>
      <c r="C149" s="180">
        <f>IF($A149&lt;=MonthDate,IF(RIGHT($B149,8)="Scotland",SUMIFS(inputdata!G:G,inputdata!$B:$B,$B149,inputdata!$A:$A,$A149),SUMIFS(inputdata!G:G,inputdata!$D:$D,$B149,inputdata!$A:$A,$A149)),IF(RIGHT($B149,8)="Scotland",SUMIFS(inputdataWeek!G:G,inputdataWeek!$B:$B,$B149,inputdataWeek!$A:$A,$A149),SUMIFS(inputdataWeek!G:G,inputdataWeek!$D:$D,$B149,inputdataWeek!$A:$A,$A149)))</f>
        <v>1217</v>
      </c>
      <c r="D149" s="180">
        <f>IF($A149&lt;=MonthDate,IF(RIGHT($B149,8)="Scotland",SUMIFS(inputdata!H:H,inputdata!$B:$B,$B149,inputdata!$A:$A,$A149),SUMIFS(inputdata!H:H,inputdata!$D:$D,$B149,inputdata!$A:$A,$A149)),IF(RIGHT($B149,8)="Scotland",SUMIFS(inputdataWeek!H:H,inputdataWeek!$B:$B,$B149,inputdataWeek!$A:$A,$A149),SUMIFS(inputdataWeek!H:H,inputdataWeek!$D:$D,$B149,inputdataWeek!$A:$A,$A149)))</f>
        <v>1176</v>
      </c>
      <c r="E149" s="180">
        <f>IF($A149&lt;=MonthDate,IF(RIGHT($B149,8)="Scotland",SUMIFS(inputdata!I:I,inputdata!$B:$B,$B149,inputdata!$A:$A,$A149),SUMIFS(inputdata!I:I,inputdata!$D:$D,$B149,inputdata!$A:$A,$A149)),IF(RIGHT($B149,8)="Scotland",SUMIFS(inputdataWeek!I:I,inputdataWeek!$B:$B,$B149,inputdataWeek!$A:$A,$A149),SUMIFS(inputdataWeek!I:I,inputdataWeek!$D:$D,$B149,inputdataWeek!$A:$A,$A149)))</f>
        <v>41</v>
      </c>
      <c r="F149" s="181">
        <f t="shared" si="14"/>
        <v>0.96631059983566148</v>
      </c>
      <c r="G149" s="180">
        <f>IF($A149&lt;=MonthDate,IF(RIGHT($B149,8)="Scotland",SUMIFS(inputdata!J:J,inputdata!$B:$B,$B149,inputdata!$A:$A,$A149),SUMIFS(inputdata!J:J,inputdata!$D:$D,$B149,inputdata!$A:$A,$A149)),IF(RIGHT($B149,8)="Scotland",SUMIFS(inputdataWeek!J:J,inputdataWeek!$B:$B,$B149,inputdataWeek!$A:$A,$A149),SUMIFS(inputdataWeek!J:J,inputdataWeek!$D:$D,$B149,inputdataWeek!$A:$A,$A149)))</f>
        <v>0</v>
      </c>
      <c r="H149" s="181">
        <f t="shared" si="15"/>
        <v>1</v>
      </c>
      <c r="I149" s="180">
        <f>IF($A149&lt;=MonthDate,IF(RIGHT($B149,8)="Scotland",SUMIFS(inputdata!K:K,inputdata!$B:$B,$B149,inputdata!$A:$A,$A149),SUMIFS(inputdata!K:K,inputdata!$D:$D,$B149,inputdata!$A:$A,$A149)),IF(RIGHT(B149,8)="Scotland",SUMIFS(inputdataWeek!K:K,inputdataWeek!$B:$B,$B149,inputdataWeek!$A:$A,$A149),SUMIFS(inputdataWeek!K:K,inputdataWeek!$D:$D,$B149,inputdataWeek!$A:$A,$A149)))</f>
        <v>0</v>
      </c>
      <c r="J149" s="181">
        <f t="shared" si="13"/>
        <v>1</v>
      </c>
      <c r="K149" s="194" t="str">
        <f t="shared" si="12"/>
        <v>ISD A&amp;E Datamart</v>
      </c>
    </row>
    <row r="150" spans="1:11">
      <c r="A150" s="178">
        <f t="shared" si="11"/>
        <v>42379</v>
      </c>
      <c r="B150" s="179" t="s">
        <v>139</v>
      </c>
      <c r="C150" s="180">
        <f>IF($A150&lt;=MonthDate,IF(RIGHT($B150,8)="Scotland",SUMIFS(inputdata!G:G,inputdata!$B:$B,$B150,inputdata!$A:$A,$A150),SUMIFS(inputdata!G:G,inputdata!$D:$D,$B150,inputdata!$A:$A,$A150)),IF(RIGHT($B150,8)="Scotland",SUMIFS(inputdataWeek!G:G,inputdataWeek!$B:$B,$B150,inputdataWeek!$A:$A,$A150),SUMIFS(inputdataWeek!G:G,inputdataWeek!$D:$D,$B150,inputdataWeek!$A:$A,$A150)))</f>
        <v>105</v>
      </c>
      <c r="D150" s="180">
        <f>IF($A150&lt;=MonthDate,IF(RIGHT($B150,8)="Scotland",SUMIFS(inputdata!H:H,inputdata!$B:$B,$B150,inputdata!$A:$A,$A150),SUMIFS(inputdata!H:H,inputdata!$D:$D,$B150,inputdata!$A:$A,$A150)),IF(RIGHT($B150,8)="Scotland",SUMIFS(inputdataWeek!H:H,inputdataWeek!$B:$B,$B150,inputdataWeek!$A:$A,$A150),SUMIFS(inputdataWeek!H:H,inputdataWeek!$D:$D,$B150,inputdataWeek!$A:$A,$A150)))</f>
        <v>103</v>
      </c>
      <c r="E150" s="180">
        <f>IF($A150&lt;=MonthDate,IF(RIGHT($B150,8)="Scotland",SUMIFS(inputdata!I:I,inputdata!$B:$B,$B150,inputdata!$A:$A,$A150),SUMIFS(inputdata!I:I,inputdata!$D:$D,$B150,inputdata!$A:$A,$A150)),IF(RIGHT($B150,8)="Scotland",SUMIFS(inputdataWeek!I:I,inputdataWeek!$B:$B,$B150,inputdataWeek!$A:$A,$A150),SUMIFS(inputdataWeek!I:I,inputdataWeek!$D:$D,$B150,inputdataWeek!$A:$A,$A150)))</f>
        <v>2</v>
      </c>
      <c r="F150" s="181">
        <f t="shared" si="14"/>
        <v>0.98095238095238091</v>
      </c>
      <c r="G150" s="180">
        <f>IF($A150&lt;=MonthDate,IF(RIGHT($B150,8)="Scotland",SUMIFS(inputdata!J:J,inputdata!$B:$B,$B150,inputdata!$A:$A,$A150),SUMIFS(inputdata!J:J,inputdata!$D:$D,$B150,inputdata!$A:$A,$A150)),IF(RIGHT($B150,8)="Scotland",SUMIFS(inputdataWeek!J:J,inputdataWeek!$B:$B,$B150,inputdataWeek!$A:$A,$A150),SUMIFS(inputdataWeek!J:J,inputdataWeek!$D:$D,$B150,inputdataWeek!$A:$A,$A150)))</f>
        <v>0</v>
      </c>
      <c r="H150" s="181">
        <f t="shared" si="15"/>
        <v>1</v>
      </c>
      <c r="I150" s="180">
        <f>IF($A150&lt;=MonthDate,IF(RIGHT($B150,8)="Scotland",SUMIFS(inputdata!K:K,inputdata!$B:$B,$B150,inputdata!$A:$A,$A150),SUMIFS(inputdata!K:K,inputdata!$D:$D,$B150,inputdata!$A:$A,$A150)),IF(RIGHT(B150,8)="Scotland",SUMIFS(inputdataWeek!K:K,inputdataWeek!$B:$B,$B150,inputdataWeek!$A:$A,$A150),SUMIFS(inputdataWeek!K:K,inputdataWeek!$D:$D,$B150,inputdataWeek!$A:$A,$A150)))</f>
        <v>0</v>
      </c>
      <c r="J150" s="181">
        <f t="shared" si="13"/>
        <v>1</v>
      </c>
      <c r="K150" s="194" t="str">
        <f t="shared" si="12"/>
        <v>ISD A&amp;E Datamart</v>
      </c>
    </row>
    <row r="151" spans="1:11">
      <c r="A151" s="178">
        <f t="shared" si="11"/>
        <v>42379</v>
      </c>
      <c r="B151" s="179" t="s">
        <v>277</v>
      </c>
      <c r="C151" s="180">
        <f>IF($A151&lt;=MonthDate,IF(RIGHT($B151,8)="Scotland",SUMIFS(inputdata!G:G,inputdata!$B:$B,$B151,inputdata!$A:$A,$A151),SUMIFS(inputdata!G:G,inputdata!$D:$D,$B151,inputdata!$A:$A,$A151)),IF(RIGHT($B151,8)="Scotland",SUMIFS(inputdataWeek!G:G,inputdataWeek!$B:$B,$B151,inputdataWeek!$A:$A,$A151),SUMIFS(inputdataWeek!G:G,inputdataWeek!$D:$D,$B151,inputdataWeek!$A:$A,$A151)))</f>
        <v>24171</v>
      </c>
      <c r="D151" s="180">
        <f>IF($A151&lt;=MonthDate,IF(RIGHT($B151,8)="Scotland",SUMIFS(inputdata!H:H,inputdata!$B:$B,$B151,inputdata!$A:$A,$A151),SUMIFS(inputdata!H:H,inputdata!$D:$D,$B151,inputdata!$A:$A,$A151)),IF(RIGHT($B151,8)="Scotland",SUMIFS(inputdataWeek!H:H,inputdataWeek!$B:$B,$B151,inputdataWeek!$A:$A,$A151),SUMIFS(inputdataWeek!H:H,inputdataWeek!$D:$D,$B151,inputdataWeek!$A:$A,$A151)))</f>
        <v>21280</v>
      </c>
      <c r="E151" s="180">
        <f>IF($A151&lt;=MonthDate,IF(RIGHT($B151,8)="Scotland",SUMIFS(inputdata!I:I,inputdata!$B:$B,$B151,inputdata!$A:$A,$A151),SUMIFS(inputdata!I:I,inputdata!$D:$D,$B151,inputdata!$A:$A,$A151)),IF(RIGHT($B151,8)="Scotland",SUMIFS(inputdataWeek!I:I,inputdataWeek!$B:$B,$B151,inputdataWeek!$A:$A,$A151),SUMIFS(inputdataWeek!I:I,inputdataWeek!$D:$D,$B151,inputdataWeek!$A:$A,$A151)))</f>
        <v>2891</v>
      </c>
      <c r="F151" s="181">
        <f t="shared" si="14"/>
        <v>0.88039386041123657</v>
      </c>
      <c r="G151" s="180">
        <f>IF($A151&lt;=MonthDate,IF(RIGHT($B151,8)="Scotland",SUMIFS(inputdata!J:J,inputdata!$B:$B,$B151,inputdata!$A:$A,$A151),SUMIFS(inputdata!J:J,inputdata!$D:$D,$B151,inputdata!$A:$A,$A151)),IF(RIGHT($B151,8)="Scotland",SUMIFS(inputdataWeek!J:J,inputdataWeek!$B:$B,$B151,inputdataWeek!$A:$A,$A151),SUMIFS(inputdataWeek!J:J,inputdataWeek!$D:$D,$B151,inputdataWeek!$A:$A,$A151)))</f>
        <v>558</v>
      </c>
      <c r="H151" s="181">
        <f t="shared" si="15"/>
        <v>0.976914484299367</v>
      </c>
      <c r="I151" s="180">
        <f>IF($A151&lt;=MonthDate,IF(RIGHT($B151,8)="Scotland",SUMIFS(inputdata!K:K,inputdata!$B:$B,$B151,inputdata!$A:$A,$A151),SUMIFS(inputdata!K:K,inputdata!$D:$D,$B151,inputdata!$A:$A,$A151)),IF(RIGHT(B151,8)="Scotland",SUMIFS(inputdataWeek!K:K,inputdataWeek!$B:$B,$B151,inputdataWeek!$A:$A,$A151),SUMIFS(inputdataWeek!K:K,inputdataWeek!$D:$D,$B151,inputdataWeek!$A:$A,$A151)))</f>
        <v>84</v>
      </c>
      <c r="J151" s="181">
        <f t="shared" si="13"/>
        <v>0.99652476107732402</v>
      </c>
      <c r="K151" s="194" t="str">
        <f t="shared" si="12"/>
        <v>ISD A&amp;E Datamart</v>
      </c>
    </row>
    <row r="152" spans="1:11">
      <c r="A152" s="178">
        <f t="shared" si="11"/>
        <v>42386</v>
      </c>
      <c r="B152" s="179" t="s">
        <v>121</v>
      </c>
      <c r="C152" s="180">
        <f>IF($A152&lt;=MonthDate,IF(RIGHT($B152,8)="Scotland",SUMIFS(inputdata!G:G,inputdata!$B:$B,$B152,inputdata!$A:$A,$A152),SUMIFS(inputdata!G:G,inputdata!$D:$D,$B152,inputdata!$A:$A,$A152)),IF(RIGHT($B152,8)="Scotland",SUMIFS(inputdataWeek!G:G,inputdataWeek!$B:$B,$B152,inputdataWeek!$A:$A,$A152),SUMIFS(inputdataWeek!G:G,inputdataWeek!$D:$D,$B152,inputdataWeek!$A:$A,$A152)))</f>
        <v>2189</v>
      </c>
      <c r="D152" s="180">
        <f>IF($A152&lt;=MonthDate,IF(RIGHT($B152,8)="Scotland",SUMIFS(inputdata!H:H,inputdata!$B:$B,$B152,inputdata!$A:$A,$A152),SUMIFS(inputdata!H:H,inputdata!$D:$D,$B152,inputdata!$A:$A,$A152)),IF(RIGHT($B152,8)="Scotland",SUMIFS(inputdataWeek!H:H,inputdataWeek!$B:$B,$B152,inputdataWeek!$A:$A,$A152),SUMIFS(inputdataWeek!H:H,inputdataWeek!$D:$D,$B152,inputdataWeek!$A:$A,$A152)))</f>
        <v>1974</v>
      </c>
      <c r="E152" s="180">
        <f>IF($A152&lt;=MonthDate,IF(RIGHT($B152,8)="Scotland",SUMIFS(inputdata!I:I,inputdata!$B:$B,$B152,inputdata!$A:$A,$A152),SUMIFS(inputdata!I:I,inputdata!$D:$D,$B152,inputdata!$A:$A,$A152)),IF(RIGHT($B152,8)="Scotland",SUMIFS(inputdataWeek!I:I,inputdataWeek!$B:$B,$B152,inputdataWeek!$A:$A,$A152),SUMIFS(inputdataWeek!I:I,inputdataWeek!$D:$D,$B152,inputdataWeek!$A:$A,$A152)))</f>
        <v>215</v>
      </c>
      <c r="F152" s="181">
        <f t="shared" si="14"/>
        <v>0.90178163544997714</v>
      </c>
      <c r="G152" s="180">
        <f>IF($A152&lt;=MonthDate,IF(RIGHT($B152,8)="Scotland",SUMIFS(inputdata!J:J,inputdata!$B:$B,$B152,inputdata!$A:$A,$A152),SUMIFS(inputdata!J:J,inputdata!$D:$D,$B152,inputdata!$A:$A,$A152)),IF(RIGHT($B152,8)="Scotland",SUMIFS(inputdataWeek!J:J,inputdataWeek!$B:$B,$B152,inputdataWeek!$A:$A,$A152),SUMIFS(inputdataWeek!J:J,inputdataWeek!$D:$D,$B152,inputdataWeek!$A:$A,$A152)))</f>
        <v>41</v>
      </c>
      <c r="H152" s="181">
        <f t="shared" si="15"/>
        <v>0.98126998629511197</v>
      </c>
      <c r="I152" s="180">
        <f>IF($A152&lt;=MonthDate,IF(RIGHT($B152,8)="Scotland",SUMIFS(inputdata!K:K,inputdata!$B:$B,$B152,inputdata!$A:$A,$A152),SUMIFS(inputdata!K:K,inputdata!$D:$D,$B152,inputdata!$A:$A,$A152)),IF(RIGHT(B152,8)="Scotland",SUMIFS(inputdataWeek!K:K,inputdataWeek!$B:$B,$B152,inputdataWeek!$A:$A,$A152),SUMIFS(inputdataWeek!K:K,inputdataWeek!$D:$D,$B152,inputdataWeek!$A:$A,$A152)))</f>
        <v>13</v>
      </c>
      <c r="J152" s="181">
        <f t="shared" si="13"/>
        <v>0.99406121516674284</v>
      </c>
      <c r="K152" s="194" t="str">
        <f t="shared" si="12"/>
        <v>ISD A&amp;E Datamart</v>
      </c>
    </row>
    <row r="153" spans="1:11">
      <c r="A153" s="178">
        <f t="shared" si="11"/>
        <v>42386</v>
      </c>
      <c r="B153" s="179" t="s">
        <v>70</v>
      </c>
      <c r="C153" s="180">
        <f>IF($A153&lt;=MonthDate,IF(RIGHT($B153,8)="Scotland",SUMIFS(inputdata!G:G,inputdata!$B:$B,$B153,inputdata!$A:$A,$A153),SUMIFS(inputdata!G:G,inputdata!$D:$D,$B153,inputdata!$A:$A,$A153)),IF(RIGHT($B153,8)="Scotland",SUMIFS(inputdataWeek!G:G,inputdataWeek!$B:$B,$B153,inputdataWeek!$A:$A,$A153),SUMIFS(inputdataWeek!G:G,inputdataWeek!$D:$D,$B153,inputdataWeek!$A:$A,$A153)))</f>
        <v>444</v>
      </c>
      <c r="D153" s="180">
        <f>IF($A153&lt;=MonthDate,IF(RIGHT($B153,8)="Scotland",SUMIFS(inputdata!H:H,inputdata!$B:$B,$B153,inputdata!$A:$A,$A153),SUMIFS(inputdata!H:H,inputdata!$D:$D,$B153,inputdata!$A:$A,$A153)),IF(RIGHT($B153,8)="Scotland",SUMIFS(inputdataWeek!H:H,inputdataWeek!$B:$B,$B153,inputdataWeek!$A:$A,$A153),SUMIFS(inputdataWeek!H:H,inputdataWeek!$D:$D,$B153,inputdataWeek!$A:$A,$A153)))</f>
        <v>433</v>
      </c>
      <c r="E153" s="180">
        <f>IF($A153&lt;=MonthDate,IF(RIGHT($B153,8)="Scotland",SUMIFS(inputdata!I:I,inputdata!$B:$B,$B153,inputdata!$A:$A,$A153),SUMIFS(inputdata!I:I,inputdata!$D:$D,$B153,inputdata!$A:$A,$A153)),IF(RIGHT($B153,8)="Scotland",SUMIFS(inputdataWeek!I:I,inputdataWeek!$B:$B,$B153,inputdataWeek!$A:$A,$A153),SUMIFS(inputdataWeek!I:I,inputdataWeek!$D:$D,$B153,inputdataWeek!$A:$A,$A153)))</f>
        <v>11</v>
      </c>
      <c r="F153" s="181">
        <f t="shared" si="14"/>
        <v>0.97522522522522526</v>
      </c>
      <c r="G153" s="180">
        <f>IF($A153&lt;=MonthDate,IF(RIGHT($B153,8)="Scotland",SUMIFS(inputdata!J:J,inputdata!$B:$B,$B153,inputdata!$A:$A,$A153),SUMIFS(inputdata!J:J,inputdata!$D:$D,$B153,inputdata!$A:$A,$A153)),IF(RIGHT($B153,8)="Scotland",SUMIFS(inputdataWeek!J:J,inputdataWeek!$B:$B,$B153,inputdataWeek!$A:$A,$A153),SUMIFS(inputdataWeek!J:J,inputdataWeek!$D:$D,$B153,inputdataWeek!$A:$A,$A153)))</f>
        <v>0</v>
      </c>
      <c r="H153" s="181">
        <f t="shared" si="15"/>
        <v>1</v>
      </c>
      <c r="I153" s="180">
        <f>IF($A153&lt;=MonthDate,IF(RIGHT($B153,8)="Scotland",SUMIFS(inputdata!K:K,inputdata!$B:$B,$B153,inputdata!$A:$A,$A153),SUMIFS(inputdata!K:K,inputdata!$D:$D,$B153,inputdata!$A:$A,$A153)),IF(RIGHT(B153,8)="Scotland",SUMIFS(inputdataWeek!K:K,inputdataWeek!$B:$B,$B153,inputdataWeek!$A:$A,$A153),SUMIFS(inputdataWeek!K:K,inputdataWeek!$D:$D,$B153,inputdataWeek!$A:$A,$A153)))</f>
        <v>0</v>
      </c>
      <c r="J153" s="181">
        <f t="shared" si="13"/>
        <v>1</v>
      </c>
      <c r="K153" s="194" t="str">
        <f t="shared" si="12"/>
        <v>ISD A&amp;E Datamart</v>
      </c>
    </row>
    <row r="154" spans="1:11">
      <c r="A154" s="178">
        <f t="shared" si="11"/>
        <v>42386</v>
      </c>
      <c r="B154" s="179" t="s">
        <v>140</v>
      </c>
      <c r="C154" s="180">
        <f>IF($A154&lt;=MonthDate,IF(RIGHT($B154,8)="Scotland",SUMIFS(inputdata!G:G,inputdata!$B:$B,$B154,inputdata!$A:$A,$A154),SUMIFS(inputdata!G:G,inputdata!$D:$D,$B154,inputdata!$A:$A,$A154)),IF(RIGHT($B154,8)="Scotland",SUMIFS(inputdataWeek!G:G,inputdataWeek!$B:$B,$B154,inputdataWeek!$A:$A,$A154),SUMIFS(inputdataWeek!G:G,inputdataWeek!$D:$D,$B154,inputdataWeek!$A:$A,$A154)))</f>
        <v>881</v>
      </c>
      <c r="D154" s="180">
        <f>IF($A154&lt;=MonthDate,IF(RIGHT($B154,8)="Scotland",SUMIFS(inputdata!H:H,inputdata!$B:$B,$B154,inputdata!$A:$A,$A154),SUMIFS(inputdata!H:H,inputdata!$D:$D,$B154,inputdata!$A:$A,$A154)),IF(RIGHT($B154,8)="Scotland",SUMIFS(inputdataWeek!H:H,inputdataWeek!$B:$B,$B154,inputdataWeek!$A:$A,$A154),SUMIFS(inputdataWeek!H:H,inputdataWeek!$D:$D,$B154,inputdataWeek!$A:$A,$A154)))</f>
        <v>840</v>
      </c>
      <c r="E154" s="180">
        <f>IF($A154&lt;=MonthDate,IF(RIGHT($B154,8)="Scotland",SUMIFS(inputdata!I:I,inputdata!$B:$B,$B154,inputdata!$A:$A,$A154),SUMIFS(inputdata!I:I,inputdata!$D:$D,$B154,inputdata!$A:$A,$A154)),IF(RIGHT($B154,8)="Scotland",SUMIFS(inputdataWeek!I:I,inputdataWeek!$B:$B,$B154,inputdataWeek!$A:$A,$A154),SUMIFS(inputdataWeek!I:I,inputdataWeek!$D:$D,$B154,inputdataWeek!$A:$A,$A154)))</f>
        <v>41</v>
      </c>
      <c r="F154" s="181">
        <f t="shared" si="14"/>
        <v>0.95346197502837682</v>
      </c>
      <c r="G154" s="180">
        <f>IF($A154&lt;=MonthDate,IF(RIGHT($B154,8)="Scotland",SUMIFS(inputdata!J:J,inputdata!$B:$B,$B154,inputdata!$A:$A,$A154),SUMIFS(inputdata!J:J,inputdata!$D:$D,$B154,inputdata!$A:$A,$A154)),IF(RIGHT($B154,8)="Scotland",SUMIFS(inputdataWeek!J:J,inputdataWeek!$B:$B,$B154,inputdataWeek!$A:$A,$A154),SUMIFS(inputdataWeek!J:J,inputdataWeek!$D:$D,$B154,inputdataWeek!$A:$A,$A154)))</f>
        <v>0</v>
      </c>
      <c r="H154" s="181">
        <f t="shared" si="15"/>
        <v>1</v>
      </c>
      <c r="I154" s="180">
        <f>IF($A154&lt;=MonthDate,IF(RIGHT($B154,8)="Scotland",SUMIFS(inputdata!K:K,inputdata!$B:$B,$B154,inputdata!$A:$A,$A154),SUMIFS(inputdata!K:K,inputdata!$D:$D,$B154,inputdata!$A:$A,$A154)),IF(RIGHT(B154,8)="Scotland",SUMIFS(inputdataWeek!K:K,inputdataWeek!$B:$B,$B154,inputdataWeek!$A:$A,$A154),SUMIFS(inputdataWeek!K:K,inputdataWeek!$D:$D,$B154,inputdataWeek!$A:$A,$A154)))</f>
        <v>0</v>
      </c>
      <c r="J154" s="181">
        <f t="shared" si="13"/>
        <v>1</v>
      </c>
      <c r="K154" s="194" t="str">
        <f t="shared" si="12"/>
        <v>ISD A&amp;E Datamart</v>
      </c>
    </row>
    <row r="155" spans="1:11">
      <c r="A155" s="178">
        <f t="shared" si="11"/>
        <v>42386</v>
      </c>
      <c r="B155" s="179" t="s">
        <v>71</v>
      </c>
      <c r="C155" s="180">
        <f>IF($A155&lt;=MonthDate,IF(RIGHT($B155,8)="Scotland",SUMIFS(inputdata!G:G,inputdata!$B:$B,$B155,inputdata!$A:$A,$A155),SUMIFS(inputdata!G:G,inputdata!$D:$D,$B155,inputdata!$A:$A,$A155)),IF(RIGHT($B155,8)="Scotland",SUMIFS(inputdataWeek!G:G,inputdataWeek!$B:$B,$B155,inputdataWeek!$A:$A,$A155),SUMIFS(inputdataWeek!G:G,inputdataWeek!$D:$D,$B155,inputdataWeek!$A:$A,$A155)))</f>
        <v>1106</v>
      </c>
      <c r="D155" s="180">
        <f>IF($A155&lt;=MonthDate,IF(RIGHT($B155,8)="Scotland",SUMIFS(inputdata!H:H,inputdata!$B:$B,$B155,inputdata!$A:$A,$A155),SUMIFS(inputdata!H:H,inputdata!$D:$D,$B155,inputdata!$A:$A,$A155)),IF(RIGHT($B155,8)="Scotland",SUMIFS(inputdataWeek!H:H,inputdataWeek!$B:$B,$B155,inputdataWeek!$A:$A,$A155),SUMIFS(inputdataWeek!H:H,inputdataWeek!$D:$D,$B155,inputdataWeek!$A:$A,$A155)))</f>
        <v>1048</v>
      </c>
      <c r="E155" s="180">
        <f>IF($A155&lt;=MonthDate,IF(RIGHT($B155,8)="Scotland",SUMIFS(inputdata!I:I,inputdata!$B:$B,$B155,inputdata!$A:$A,$A155),SUMIFS(inputdata!I:I,inputdata!$D:$D,$B155,inputdata!$A:$A,$A155)),IF(RIGHT($B155,8)="Scotland",SUMIFS(inputdataWeek!I:I,inputdataWeek!$B:$B,$B155,inputdataWeek!$A:$A,$A155),SUMIFS(inputdataWeek!I:I,inputdataWeek!$D:$D,$B155,inputdataWeek!$A:$A,$A155)))</f>
        <v>58</v>
      </c>
      <c r="F155" s="181">
        <f t="shared" si="14"/>
        <v>0.94755877034358049</v>
      </c>
      <c r="G155" s="180">
        <f>IF($A155&lt;=MonthDate,IF(RIGHT($B155,8)="Scotland",SUMIFS(inputdata!J:J,inputdata!$B:$B,$B155,inputdata!$A:$A,$A155),SUMIFS(inputdata!J:J,inputdata!$D:$D,$B155,inputdata!$A:$A,$A155)),IF(RIGHT($B155,8)="Scotland",SUMIFS(inputdataWeek!J:J,inputdataWeek!$B:$B,$B155,inputdataWeek!$A:$A,$A155),SUMIFS(inputdataWeek!J:J,inputdataWeek!$D:$D,$B155,inputdataWeek!$A:$A,$A155)))</f>
        <v>0</v>
      </c>
      <c r="H155" s="181">
        <f t="shared" si="15"/>
        <v>1</v>
      </c>
      <c r="I155" s="180">
        <f>IF($A155&lt;=MonthDate,IF(RIGHT($B155,8)="Scotland",SUMIFS(inputdata!K:K,inputdata!$B:$B,$B155,inputdata!$A:$A,$A155),SUMIFS(inputdata!K:K,inputdata!$D:$D,$B155,inputdata!$A:$A,$A155)),IF(RIGHT(B155,8)="Scotland",SUMIFS(inputdataWeek!K:K,inputdataWeek!$B:$B,$B155,inputdataWeek!$A:$A,$A155),SUMIFS(inputdataWeek!K:K,inputdataWeek!$D:$D,$B155,inputdataWeek!$A:$A,$A155)))</f>
        <v>0</v>
      </c>
      <c r="J155" s="181">
        <f t="shared" si="13"/>
        <v>1</v>
      </c>
      <c r="K155" s="194" t="str">
        <f t="shared" si="12"/>
        <v>ISD A&amp;E Datamart</v>
      </c>
    </row>
    <row r="156" spans="1:11">
      <c r="A156" s="178">
        <f t="shared" ref="A156:A219" si="16">A141+7</f>
        <v>42386</v>
      </c>
      <c r="B156" s="179" t="s">
        <v>69</v>
      </c>
      <c r="C156" s="180">
        <f>IF($A156&lt;=MonthDate,IF(RIGHT($B156,8)="Scotland",SUMIFS(inputdata!G:G,inputdata!$B:$B,$B156,inputdata!$A:$A,$A156),SUMIFS(inputdata!G:G,inputdata!$D:$D,$B156,inputdata!$A:$A,$A156)),IF(RIGHT($B156,8)="Scotland",SUMIFS(inputdataWeek!G:G,inputdataWeek!$B:$B,$B156,inputdataWeek!$A:$A,$A156),SUMIFS(inputdataWeek!G:G,inputdataWeek!$D:$D,$B156,inputdataWeek!$A:$A,$A156)))</f>
        <v>1104</v>
      </c>
      <c r="D156" s="180">
        <f>IF($A156&lt;=MonthDate,IF(RIGHT($B156,8)="Scotland",SUMIFS(inputdata!H:H,inputdata!$B:$B,$B156,inputdata!$A:$A,$A156),SUMIFS(inputdata!H:H,inputdata!$D:$D,$B156,inputdata!$A:$A,$A156)),IF(RIGHT($B156,8)="Scotland",SUMIFS(inputdataWeek!H:H,inputdataWeek!$B:$B,$B156,inputdataWeek!$A:$A,$A156),SUMIFS(inputdataWeek!H:H,inputdataWeek!$D:$D,$B156,inputdataWeek!$A:$A,$A156)))</f>
        <v>1022</v>
      </c>
      <c r="E156" s="180">
        <f>IF($A156&lt;=MonthDate,IF(RIGHT($B156,8)="Scotland",SUMIFS(inputdata!I:I,inputdata!$B:$B,$B156,inputdata!$A:$A,$A156),SUMIFS(inputdata!I:I,inputdata!$D:$D,$B156,inputdata!$A:$A,$A156)),IF(RIGHT($B156,8)="Scotland",SUMIFS(inputdataWeek!I:I,inputdataWeek!$B:$B,$B156,inputdataWeek!$A:$A,$A156),SUMIFS(inputdataWeek!I:I,inputdataWeek!$D:$D,$B156,inputdataWeek!$A:$A,$A156)))</f>
        <v>82</v>
      </c>
      <c r="F156" s="181">
        <f t="shared" si="14"/>
        <v>0.92572463768115942</v>
      </c>
      <c r="G156" s="180">
        <f>IF($A156&lt;=MonthDate,IF(RIGHT($B156,8)="Scotland",SUMIFS(inputdata!J:J,inputdata!$B:$B,$B156,inputdata!$A:$A,$A156),SUMIFS(inputdata!J:J,inputdata!$D:$D,$B156,inputdata!$A:$A,$A156)),IF(RIGHT($B156,8)="Scotland",SUMIFS(inputdataWeek!J:J,inputdataWeek!$B:$B,$B156,inputdataWeek!$A:$A,$A156),SUMIFS(inputdataWeek!J:J,inputdataWeek!$D:$D,$B156,inputdataWeek!$A:$A,$A156)))</f>
        <v>19</v>
      </c>
      <c r="H156" s="181">
        <f t="shared" si="15"/>
        <v>0.98278985507246375</v>
      </c>
      <c r="I156" s="180">
        <f>IF($A156&lt;=MonthDate,IF(RIGHT($B156,8)="Scotland",SUMIFS(inputdata!K:K,inputdata!$B:$B,$B156,inputdata!$A:$A,$A156),SUMIFS(inputdata!K:K,inputdata!$D:$D,$B156,inputdata!$A:$A,$A156)),IF(RIGHT(B156,8)="Scotland",SUMIFS(inputdataWeek!K:K,inputdataWeek!$B:$B,$B156,inputdataWeek!$A:$A,$A156),SUMIFS(inputdataWeek!K:K,inputdataWeek!$D:$D,$B156,inputdataWeek!$A:$A,$A156)))</f>
        <v>0</v>
      </c>
      <c r="J156" s="181">
        <f t="shared" si="13"/>
        <v>1</v>
      </c>
      <c r="K156" s="194" t="str">
        <f t="shared" si="12"/>
        <v>ISD A&amp;E Datamart</v>
      </c>
    </row>
    <row r="157" spans="1:11">
      <c r="A157" s="178">
        <f t="shared" si="16"/>
        <v>42386</v>
      </c>
      <c r="B157" s="179" t="s">
        <v>122</v>
      </c>
      <c r="C157" s="180">
        <f>IF($A157&lt;=MonthDate,IF(RIGHT($B157,8)="Scotland",SUMIFS(inputdata!G:G,inputdata!$B:$B,$B157,inputdata!$A:$A,$A157),SUMIFS(inputdata!G:G,inputdata!$D:$D,$B157,inputdata!$A:$A,$A157)),IF(RIGHT($B157,8)="Scotland",SUMIFS(inputdataWeek!G:G,inputdataWeek!$B:$B,$B157,inputdataWeek!$A:$A,$A157),SUMIFS(inputdataWeek!G:G,inputdataWeek!$D:$D,$B157,inputdataWeek!$A:$A,$A157)))</f>
        <v>1632</v>
      </c>
      <c r="D157" s="180">
        <f>IF($A157&lt;=MonthDate,IF(RIGHT($B157,8)="Scotland",SUMIFS(inputdata!H:H,inputdata!$B:$B,$B157,inputdata!$A:$A,$A157),SUMIFS(inputdata!H:H,inputdata!$D:$D,$B157,inputdata!$A:$A,$A157)),IF(RIGHT($B157,8)="Scotland",SUMIFS(inputdataWeek!H:H,inputdataWeek!$B:$B,$B157,inputdataWeek!$A:$A,$A157),SUMIFS(inputdataWeek!H:H,inputdataWeek!$D:$D,$B157,inputdataWeek!$A:$A,$A157)))</f>
        <v>1552</v>
      </c>
      <c r="E157" s="180">
        <f>IF($A157&lt;=MonthDate,IF(RIGHT($B157,8)="Scotland",SUMIFS(inputdata!I:I,inputdata!$B:$B,$B157,inputdata!$A:$A,$A157),SUMIFS(inputdata!I:I,inputdata!$D:$D,$B157,inputdata!$A:$A,$A157)),IF(RIGHT($B157,8)="Scotland",SUMIFS(inputdataWeek!I:I,inputdataWeek!$B:$B,$B157,inputdataWeek!$A:$A,$A157),SUMIFS(inputdataWeek!I:I,inputdataWeek!$D:$D,$B157,inputdataWeek!$A:$A,$A157)))</f>
        <v>80</v>
      </c>
      <c r="F157" s="181">
        <f t="shared" si="14"/>
        <v>0.9509803921568627</v>
      </c>
      <c r="G157" s="180">
        <f>IF($A157&lt;=MonthDate,IF(RIGHT($B157,8)="Scotland",SUMIFS(inputdata!J:J,inputdata!$B:$B,$B157,inputdata!$A:$A,$A157),SUMIFS(inputdata!J:J,inputdata!$D:$D,$B157,inputdata!$A:$A,$A157)),IF(RIGHT($B157,8)="Scotland",SUMIFS(inputdataWeek!J:J,inputdataWeek!$B:$B,$B157,inputdataWeek!$A:$A,$A157),SUMIFS(inputdataWeek!J:J,inputdataWeek!$D:$D,$B157,inputdataWeek!$A:$A,$A157)))</f>
        <v>3</v>
      </c>
      <c r="H157" s="181">
        <f t="shared" si="15"/>
        <v>0.99816176470588236</v>
      </c>
      <c r="I157" s="180">
        <f>IF($A157&lt;=MonthDate,IF(RIGHT($B157,8)="Scotland",SUMIFS(inputdata!K:K,inputdata!$B:$B,$B157,inputdata!$A:$A,$A157),SUMIFS(inputdata!K:K,inputdata!$D:$D,$B157,inputdata!$A:$A,$A157)),IF(RIGHT(B157,8)="Scotland",SUMIFS(inputdataWeek!K:K,inputdataWeek!$B:$B,$B157,inputdataWeek!$A:$A,$A157),SUMIFS(inputdataWeek!K:K,inputdataWeek!$D:$D,$B157,inputdataWeek!$A:$A,$A157)))</f>
        <v>0</v>
      </c>
      <c r="J157" s="181">
        <f t="shared" si="13"/>
        <v>1</v>
      </c>
      <c r="K157" s="194" t="str">
        <f t="shared" si="12"/>
        <v>ISD A&amp;E Datamart</v>
      </c>
    </row>
    <row r="158" spans="1:11">
      <c r="A158" s="178">
        <f t="shared" si="16"/>
        <v>42386</v>
      </c>
      <c r="B158" s="179" t="s">
        <v>72</v>
      </c>
      <c r="C158" s="180">
        <f>IF($A158&lt;=MonthDate,IF(RIGHT($B158,8)="Scotland",SUMIFS(inputdata!G:G,inputdata!$B:$B,$B158,inputdata!$A:$A,$A158),SUMIFS(inputdata!G:G,inputdata!$D:$D,$B158,inputdata!$A:$A,$A158)),IF(RIGHT($B158,8)="Scotland",SUMIFS(inputdataWeek!G:G,inputdataWeek!$B:$B,$B158,inputdataWeek!$A:$A,$A158),SUMIFS(inputdataWeek!G:G,inputdataWeek!$D:$D,$B158,inputdataWeek!$A:$A,$A158)))</f>
        <v>5919</v>
      </c>
      <c r="D158" s="180">
        <f>IF($A158&lt;=MonthDate,IF(RIGHT($B158,8)="Scotland",SUMIFS(inputdata!H:H,inputdata!$B:$B,$B158,inputdata!$A:$A,$A158),SUMIFS(inputdata!H:H,inputdata!$D:$D,$B158,inputdata!$A:$A,$A158)),IF(RIGHT($B158,8)="Scotland",SUMIFS(inputdataWeek!H:H,inputdataWeek!$B:$B,$B158,inputdataWeek!$A:$A,$A158),SUMIFS(inputdataWeek!H:H,inputdataWeek!$D:$D,$B158,inputdataWeek!$A:$A,$A158)))</f>
        <v>5155</v>
      </c>
      <c r="E158" s="180">
        <f>IF($A158&lt;=MonthDate,IF(RIGHT($B158,8)="Scotland",SUMIFS(inputdata!I:I,inputdata!$B:$B,$B158,inputdata!$A:$A,$A158),SUMIFS(inputdata!I:I,inputdata!$D:$D,$B158,inputdata!$A:$A,$A158)),IF(RIGHT($B158,8)="Scotland",SUMIFS(inputdataWeek!I:I,inputdataWeek!$B:$B,$B158,inputdataWeek!$A:$A,$A158),SUMIFS(inputdataWeek!I:I,inputdataWeek!$D:$D,$B158,inputdataWeek!$A:$A,$A158)))</f>
        <v>764</v>
      </c>
      <c r="F158" s="181">
        <f t="shared" si="14"/>
        <v>0.87092414259165396</v>
      </c>
      <c r="G158" s="180">
        <f>IF($A158&lt;=MonthDate,IF(RIGHT($B158,8)="Scotland",SUMIFS(inputdata!J:J,inputdata!$B:$B,$B158,inputdata!$A:$A,$A158),SUMIFS(inputdata!J:J,inputdata!$D:$D,$B158,inputdata!$A:$A,$A158)),IF(RIGHT($B158,8)="Scotland",SUMIFS(inputdataWeek!J:J,inputdataWeek!$B:$B,$B158,inputdataWeek!$A:$A,$A158),SUMIFS(inputdataWeek!J:J,inputdataWeek!$D:$D,$B158,inputdataWeek!$A:$A,$A158)))</f>
        <v>49</v>
      </c>
      <c r="H158" s="181">
        <f t="shared" si="15"/>
        <v>0.99172157459030241</v>
      </c>
      <c r="I158" s="180">
        <f>IF($A158&lt;=MonthDate,IF(RIGHT($B158,8)="Scotland",SUMIFS(inputdata!K:K,inputdata!$B:$B,$B158,inputdata!$A:$A,$A158),SUMIFS(inputdata!K:K,inputdata!$D:$D,$B158,inputdata!$A:$A,$A158)),IF(RIGHT(B158,8)="Scotland",SUMIFS(inputdataWeek!K:K,inputdataWeek!$B:$B,$B158,inputdataWeek!$A:$A,$A158),SUMIFS(inputdataWeek!K:K,inputdataWeek!$D:$D,$B158,inputdataWeek!$A:$A,$A158)))</f>
        <v>0</v>
      </c>
      <c r="J158" s="181">
        <f t="shared" si="13"/>
        <v>1</v>
      </c>
      <c r="K158" s="194" t="str">
        <f t="shared" si="12"/>
        <v>ISD A&amp;E Datamart</v>
      </c>
    </row>
    <row r="159" spans="1:11">
      <c r="A159" s="178">
        <f t="shared" si="16"/>
        <v>42386</v>
      </c>
      <c r="B159" s="179" t="s">
        <v>129</v>
      </c>
      <c r="C159" s="180">
        <f>IF($A159&lt;=MonthDate,IF(RIGHT($B159,8)="Scotland",SUMIFS(inputdata!G:G,inputdata!$B:$B,$B159,inputdata!$A:$A,$A159),SUMIFS(inputdata!G:G,inputdata!$D:$D,$B159,inputdata!$A:$A,$A159)),IF(RIGHT($B159,8)="Scotland",SUMIFS(inputdataWeek!G:G,inputdataWeek!$B:$B,$B159,inputdataWeek!$A:$A,$A159),SUMIFS(inputdataWeek!G:G,inputdataWeek!$D:$D,$B159,inputdataWeek!$A:$A,$A159)))</f>
        <v>955</v>
      </c>
      <c r="D159" s="180">
        <f>IF($A159&lt;=MonthDate,IF(RIGHT($B159,8)="Scotland",SUMIFS(inputdata!H:H,inputdata!$B:$B,$B159,inputdata!$A:$A,$A159),SUMIFS(inputdata!H:H,inputdata!$D:$D,$B159,inputdata!$A:$A,$A159)),IF(RIGHT($B159,8)="Scotland",SUMIFS(inputdataWeek!H:H,inputdataWeek!$B:$B,$B159,inputdataWeek!$A:$A,$A159),SUMIFS(inputdataWeek!H:H,inputdataWeek!$D:$D,$B159,inputdataWeek!$A:$A,$A159)))</f>
        <v>901</v>
      </c>
      <c r="E159" s="180">
        <f>IF($A159&lt;=MonthDate,IF(RIGHT($B159,8)="Scotland",SUMIFS(inputdata!I:I,inputdata!$B:$B,$B159,inputdata!$A:$A,$A159),SUMIFS(inputdata!I:I,inputdata!$D:$D,$B159,inputdata!$A:$A,$A159)),IF(RIGHT($B159,8)="Scotland",SUMIFS(inputdataWeek!I:I,inputdataWeek!$B:$B,$B159,inputdataWeek!$A:$A,$A159),SUMIFS(inputdataWeek!I:I,inputdataWeek!$D:$D,$B159,inputdataWeek!$A:$A,$A159)))</f>
        <v>54</v>
      </c>
      <c r="F159" s="181">
        <f t="shared" si="14"/>
        <v>0.94345549738219892</v>
      </c>
      <c r="G159" s="180">
        <f>IF($A159&lt;=MonthDate,IF(RIGHT($B159,8)="Scotland",SUMIFS(inputdata!J:J,inputdata!$B:$B,$B159,inputdata!$A:$A,$A159),SUMIFS(inputdata!J:J,inputdata!$D:$D,$B159,inputdata!$A:$A,$A159)),IF(RIGHT($B159,8)="Scotland",SUMIFS(inputdataWeek!J:J,inputdataWeek!$B:$B,$B159,inputdataWeek!$A:$A,$A159),SUMIFS(inputdataWeek!J:J,inputdataWeek!$D:$D,$B159,inputdataWeek!$A:$A,$A159)))</f>
        <v>3</v>
      </c>
      <c r="H159" s="181">
        <f t="shared" si="15"/>
        <v>0.99685863874345548</v>
      </c>
      <c r="I159" s="180">
        <f>IF($A159&lt;=MonthDate,IF(RIGHT($B159,8)="Scotland",SUMIFS(inputdata!K:K,inputdata!$B:$B,$B159,inputdata!$A:$A,$A159),SUMIFS(inputdata!K:K,inputdata!$D:$D,$B159,inputdata!$A:$A,$A159)),IF(RIGHT(B159,8)="Scotland",SUMIFS(inputdataWeek!K:K,inputdataWeek!$B:$B,$B159,inputdataWeek!$A:$A,$A159),SUMIFS(inputdataWeek!K:K,inputdataWeek!$D:$D,$B159,inputdataWeek!$A:$A,$A159)))</f>
        <v>0</v>
      </c>
      <c r="J159" s="181">
        <f t="shared" si="13"/>
        <v>1</v>
      </c>
      <c r="K159" s="194" t="str">
        <f t="shared" si="12"/>
        <v>ISD A&amp;E Datamart</v>
      </c>
    </row>
    <row r="160" spans="1:11">
      <c r="A160" s="178">
        <f t="shared" si="16"/>
        <v>42386</v>
      </c>
      <c r="B160" s="179" t="s">
        <v>73</v>
      </c>
      <c r="C160" s="180">
        <f>IF($A160&lt;=MonthDate,IF(RIGHT($B160,8)="Scotland",SUMIFS(inputdata!G:G,inputdata!$B:$B,$B160,inputdata!$A:$A,$A160),SUMIFS(inputdata!G:G,inputdata!$D:$D,$B160,inputdata!$A:$A,$A160)),IF(RIGHT($B160,8)="Scotland",SUMIFS(inputdataWeek!G:G,inputdataWeek!$B:$B,$B160,inputdataWeek!$A:$A,$A160),SUMIFS(inputdataWeek!G:G,inputdataWeek!$D:$D,$B160,inputdataWeek!$A:$A,$A160)))</f>
        <v>3414</v>
      </c>
      <c r="D160" s="180">
        <f>IF($A160&lt;=MonthDate,IF(RIGHT($B160,8)="Scotland",SUMIFS(inputdata!H:H,inputdata!$B:$B,$B160,inputdata!$A:$A,$A160),SUMIFS(inputdata!H:H,inputdata!$D:$D,$B160,inputdata!$A:$A,$A160)),IF(RIGHT($B160,8)="Scotland",SUMIFS(inputdataWeek!H:H,inputdataWeek!$B:$B,$B160,inputdataWeek!$A:$A,$A160),SUMIFS(inputdataWeek!H:H,inputdataWeek!$D:$D,$B160,inputdataWeek!$A:$A,$A160)))</f>
        <v>3105</v>
      </c>
      <c r="E160" s="180">
        <f>IF($A160&lt;=MonthDate,IF(RIGHT($B160,8)="Scotland",SUMIFS(inputdata!I:I,inputdata!$B:$B,$B160,inputdata!$A:$A,$A160),SUMIFS(inputdata!I:I,inputdata!$D:$D,$B160,inputdata!$A:$A,$A160)),IF(RIGHT($B160,8)="Scotland",SUMIFS(inputdataWeek!I:I,inputdataWeek!$B:$B,$B160,inputdataWeek!$A:$A,$A160),SUMIFS(inputdataWeek!I:I,inputdataWeek!$D:$D,$B160,inputdataWeek!$A:$A,$A160)))</f>
        <v>309</v>
      </c>
      <c r="F160" s="181">
        <f t="shared" si="14"/>
        <v>0.90949033391915646</v>
      </c>
      <c r="G160" s="180">
        <f>IF($A160&lt;=MonthDate,IF(RIGHT($B160,8)="Scotland",SUMIFS(inputdata!J:J,inputdata!$B:$B,$B160,inputdata!$A:$A,$A160),SUMIFS(inputdata!J:J,inputdata!$D:$D,$B160,inputdata!$A:$A,$A160)),IF(RIGHT($B160,8)="Scotland",SUMIFS(inputdataWeek!J:J,inputdataWeek!$B:$B,$B160,inputdataWeek!$A:$A,$A160),SUMIFS(inputdataWeek!J:J,inputdataWeek!$D:$D,$B160,inputdataWeek!$A:$A,$A160)))</f>
        <v>53</v>
      </c>
      <c r="H160" s="181">
        <f t="shared" si="15"/>
        <v>0.98447568834212063</v>
      </c>
      <c r="I160" s="180">
        <f>IF($A160&lt;=MonthDate,IF(RIGHT($B160,8)="Scotland",SUMIFS(inputdata!K:K,inputdata!$B:$B,$B160,inputdata!$A:$A,$A160),SUMIFS(inputdata!K:K,inputdata!$D:$D,$B160,inputdata!$A:$A,$A160)),IF(RIGHT(B160,8)="Scotland",SUMIFS(inputdataWeek!K:K,inputdataWeek!$B:$B,$B160,inputdataWeek!$A:$A,$A160),SUMIFS(inputdataWeek!K:K,inputdataWeek!$D:$D,$B160,inputdataWeek!$A:$A,$A160)))</f>
        <v>14</v>
      </c>
      <c r="J160" s="181">
        <f t="shared" si="13"/>
        <v>0.99589923842999417</v>
      </c>
      <c r="K160" s="194" t="str">
        <f t="shared" si="12"/>
        <v>ISD A&amp;E Datamart</v>
      </c>
    </row>
    <row r="161" spans="1:11">
      <c r="A161" s="178">
        <f t="shared" si="16"/>
        <v>42386</v>
      </c>
      <c r="B161" s="179" t="s">
        <v>123</v>
      </c>
      <c r="C161" s="180">
        <f>IF($A161&lt;=MonthDate,IF(RIGHT($B161,8)="Scotland",SUMIFS(inputdata!G:G,inputdata!$B:$B,$B161,inputdata!$A:$A,$A161),SUMIFS(inputdata!G:G,inputdata!$D:$D,$B161,inputdata!$A:$A,$A161)),IF(RIGHT($B161,8)="Scotland",SUMIFS(inputdataWeek!G:G,inputdataWeek!$B:$B,$B161,inputdataWeek!$A:$A,$A161),SUMIFS(inputdataWeek!G:G,inputdataWeek!$D:$D,$B161,inputdataWeek!$A:$A,$A161)))</f>
        <v>3899</v>
      </c>
      <c r="D161" s="180">
        <f>IF($A161&lt;=MonthDate,IF(RIGHT($B161,8)="Scotland",SUMIFS(inputdata!H:H,inputdata!$B:$B,$B161,inputdata!$A:$A,$A161),SUMIFS(inputdata!H:H,inputdata!$D:$D,$B161,inputdata!$A:$A,$A161)),IF(RIGHT($B161,8)="Scotland",SUMIFS(inputdataWeek!H:H,inputdataWeek!$B:$B,$B161,inputdataWeek!$A:$A,$A161),SUMIFS(inputdataWeek!H:H,inputdataWeek!$D:$D,$B161,inputdataWeek!$A:$A,$A161)))</f>
        <v>3451</v>
      </c>
      <c r="E161" s="180">
        <f>IF($A161&lt;=MonthDate,IF(RIGHT($B161,8)="Scotland",SUMIFS(inputdata!I:I,inputdata!$B:$B,$B161,inputdata!$A:$A,$A161),SUMIFS(inputdata!I:I,inputdata!$D:$D,$B161,inputdata!$A:$A,$A161)),IF(RIGHT($B161,8)="Scotland",SUMIFS(inputdataWeek!I:I,inputdataWeek!$B:$B,$B161,inputdataWeek!$A:$A,$A161),SUMIFS(inputdataWeek!I:I,inputdataWeek!$D:$D,$B161,inputdataWeek!$A:$A,$A161)))</f>
        <v>448</v>
      </c>
      <c r="F161" s="181">
        <f t="shared" si="14"/>
        <v>0.88509874326750448</v>
      </c>
      <c r="G161" s="180">
        <f>IF($A161&lt;=MonthDate,IF(RIGHT($B161,8)="Scotland",SUMIFS(inputdata!J:J,inputdata!$B:$B,$B161,inputdata!$A:$A,$A161),SUMIFS(inputdata!J:J,inputdata!$D:$D,$B161,inputdata!$A:$A,$A161)),IF(RIGHT($B161,8)="Scotland",SUMIFS(inputdataWeek!J:J,inputdataWeek!$B:$B,$B161,inputdataWeek!$A:$A,$A161),SUMIFS(inputdataWeek!J:J,inputdataWeek!$D:$D,$B161,inputdataWeek!$A:$A,$A161)))</f>
        <v>61</v>
      </c>
      <c r="H161" s="181">
        <f t="shared" si="15"/>
        <v>0.98435496281097712</v>
      </c>
      <c r="I161" s="180">
        <f>IF($A161&lt;=MonthDate,IF(RIGHT($B161,8)="Scotland",SUMIFS(inputdata!K:K,inputdata!$B:$B,$B161,inputdata!$A:$A,$A161),SUMIFS(inputdata!K:K,inputdata!$D:$D,$B161,inputdata!$A:$A,$A161)),IF(RIGHT(B161,8)="Scotland",SUMIFS(inputdataWeek!K:K,inputdataWeek!$B:$B,$B161,inputdataWeek!$A:$A,$A161),SUMIFS(inputdataWeek!K:K,inputdataWeek!$D:$D,$B161,inputdataWeek!$A:$A,$A161)))</f>
        <v>4</v>
      </c>
      <c r="J161" s="181">
        <f t="shared" si="13"/>
        <v>0.99897409592203124</v>
      </c>
      <c r="K161" s="194" t="str">
        <f t="shared" si="12"/>
        <v>ISD A&amp;E Datamart</v>
      </c>
    </row>
    <row r="162" spans="1:11">
      <c r="A162" s="178">
        <f t="shared" si="16"/>
        <v>42386</v>
      </c>
      <c r="B162" s="179" t="s">
        <v>117</v>
      </c>
      <c r="C162" s="180">
        <f>IF($A162&lt;=MonthDate,IF(RIGHT($B162,8)="Scotland",SUMIFS(inputdata!G:G,inputdata!$B:$B,$B162,inputdata!$A:$A,$A162),SUMIFS(inputdata!G:G,inputdata!$D:$D,$B162,inputdata!$A:$A,$A162)),IF(RIGHT($B162,8)="Scotland",SUMIFS(inputdataWeek!G:G,inputdataWeek!$B:$B,$B162,inputdataWeek!$A:$A,$A162),SUMIFS(inputdataWeek!G:G,inputdataWeek!$D:$D,$B162,inputdataWeek!$A:$A,$A162)))</f>
        <v>110</v>
      </c>
      <c r="D162" s="180">
        <f>IF($A162&lt;=MonthDate,IF(RIGHT($B162,8)="Scotland",SUMIFS(inputdata!H:H,inputdata!$B:$B,$B162,inputdata!$A:$A,$A162),SUMIFS(inputdata!H:H,inputdata!$D:$D,$B162,inputdata!$A:$A,$A162)),IF(RIGHT($B162,8)="Scotland",SUMIFS(inputdataWeek!H:H,inputdataWeek!$B:$B,$B162,inputdataWeek!$A:$A,$A162),SUMIFS(inputdataWeek!H:H,inputdataWeek!$D:$D,$B162,inputdataWeek!$A:$A,$A162)))</f>
        <v>109</v>
      </c>
      <c r="E162" s="180">
        <f>IF($A162&lt;=MonthDate,IF(RIGHT($B162,8)="Scotland",SUMIFS(inputdata!I:I,inputdata!$B:$B,$B162,inputdata!$A:$A,$A162),SUMIFS(inputdata!I:I,inputdata!$D:$D,$B162,inputdata!$A:$A,$A162)),IF(RIGHT($B162,8)="Scotland",SUMIFS(inputdataWeek!I:I,inputdataWeek!$B:$B,$B162,inputdataWeek!$A:$A,$A162),SUMIFS(inputdataWeek!I:I,inputdataWeek!$D:$D,$B162,inputdataWeek!$A:$A,$A162)))</f>
        <v>1</v>
      </c>
      <c r="F162" s="181">
        <f t="shared" si="14"/>
        <v>0.99090909090909096</v>
      </c>
      <c r="G162" s="180">
        <f>IF($A162&lt;=MonthDate,IF(RIGHT($B162,8)="Scotland",SUMIFS(inputdata!J:J,inputdata!$B:$B,$B162,inputdata!$A:$A,$A162),SUMIFS(inputdata!J:J,inputdata!$D:$D,$B162,inputdata!$A:$A,$A162)),IF(RIGHT($B162,8)="Scotland",SUMIFS(inputdataWeek!J:J,inputdataWeek!$B:$B,$B162,inputdataWeek!$A:$A,$A162),SUMIFS(inputdataWeek!J:J,inputdataWeek!$D:$D,$B162,inputdataWeek!$A:$A,$A162)))</f>
        <v>0</v>
      </c>
      <c r="H162" s="181">
        <f t="shared" si="15"/>
        <v>1</v>
      </c>
      <c r="I162" s="180">
        <f>IF($A162&lt;=MonthDate,IF(RIGHT($B162,8)="Scotland",SUMIFS(inputdata!K:K,inputdata!$B:$B,$B162,inputdata!$A:$A,$A162),SUMIFS(inputdata!K:K,inputdata!$D:$D,$B162,inputdata!$A:$A,$A162)),IF(RIGHT(B162,8)="Scotland",SUMIFS(inputdataWeek!K:K,inputdataWeek!$B:$B,$B162,inputdataWeek!$A:$A,$A162),SUMIFS(inputdataWeek!K:K,inputdataWeek!$D:$D,$B162,inputdataWeek!$A:$A,$A162)))</f>
        <v>0</v>
      </c>
      <c r="J162" s="181">
        <f t="shared" si="13"/>
        <v>1</v>
      </c>
      <c r="K162" s="194" t="str">
        <f t="shared" si="12"/>
        <v>ISD A&amp;E Datamart</v>
      </c>
    </row>
    <row r="163" spans="1:11">
      <c r="A163" s="178">
        <f t="shared" si="16"/>
        <v>42386</v>
      </c>
      <c r="B163" s="179" t="s">
        <v>141</v>
      </c>
      <c r="C163" s="180">
        <f>IF($A163&lt;=MonthDate,IF(RIGHT($B163,8)="Scotland",SUMIFS(inputdata!G:G,inputdata!$B:$B,$B163,inputdata!$A:$A,$A163),SUMIFS(inputdata!G:G,inputdata!$D:$D,$B163,inputdata!$A:$A,$A163)),IF(RIGHT($B163,8)="Scotland",SUMIFS(inputdataWeek!G:G,inputdataWeek!$B:$B,$B163,inputdataWeek!$A:$A,$A163),SUMIFS(inputdataWeek!G:G,inputdataWeek!$D:$D,$B163,inputdataWeek!$A:$A,$A163)))</f>
        <v>127</v>
      </c>
      <c r="D163" s="180">
        <f>IF($A163&lt;=MonthDate,IF(RIGHT($B163,8)="Scotland",SUMIFS(inputdata!H:H,inputdata!$B:$B,$B163,inputdata!$A:$A,$A163),SUMIFS(inputdata!H:H,inputdata!$D:$D,$B163,inputdata!$A:$A,$A163)),IF(RIGHT($B163,8)="Scotland",SUMIFS(inputdataWeek!H:H,inputdataWeek!$B:$B,$B163,inputdataWeek!$A:$A,$A163),SUMIFS(inputdataWeek!H:H,inputdataWeek!$D:$D,$B163,inputdataWeek!$A:$A,$A163)))</f>
        <v>114</v>
      </c>
      <c r="E163" s="180">
        <f>IF($A163&lt;=MonthDate,IF(RIGHT($B163,8)="Scotland",SUMIFS(inputdata!I:I,inputdata!$B:$B,$B163,inputdata!$A:$A,$A163),SUMIFS(inputdata!I:I,inputdata!$D:$D,$B163,inputdata!$A:$A,$A163)),IF(RIGHT($B163,8)="Scotland",SUMIFS(inputdataWeek!I:I,inputdataWeek!$B:$B,$B163,inputdataWeek!$A:$A,$A163),SUMIFS(inputdataWeek!I:I,inputdataWeek!$D:$D,$B163,inputdataWeek!$A:$A,$A163)))</f>
        <v>13</v>
      </c>
      <c r="F163" s="181">
        <f t="shared" si="14"/>
        <v>0.89763779527559051</v>
      </c>
      <c r="G163" s="180">
        <f>IF($A163&lt;=MonthDate,IF(RIGHT($B163,8)="Scotland",SUMIFS(inputdata!J:J,inputdata!$B:$B,$B163,inputdata!$A:$A,$A163),SUMIFS(inputdata!J:J,inputdata!$D:$D,$B163,inputdata!$A:$A,$A163)),IF(RIGHT($B163,8)="Scotland",SUMIFS(inputdataWeek!J:J,inputdataWeek!$B:$B,$B163,inputdataWeek!$A:$A,$A163),SUMIFS(inputdataWeek!J:J,inputdataWeek!$D:$D,$B163,inputdataWeek!$A:$A,$A163)))</f>
        <v>1</v>
      </c>
      <c r="H163" s="181">
        <f t="shared" si="15"/>
        <v>0.99212598425196852</v>
      </c>
      <c r="I163" s="180">
        <f>IF($A163&lt;=MonthDate,IF(RIGHT($B163,8)="Scotland",SUMIFS(inputdata!K:K,inputdata!$B:$B,$B163,inputdata!$A:$A,$A163),SUMIFS(inputdata!K:K,inputdata!$D:$D,$B163,inputdata!$A:$A,$A163)),IF(RIGHT(B163,8)="Scotland",SUMIFS(inputdataWeek!K:K,inputdataWeek!$B:$B,$B163,inputdataWeek!$A:$A,$A163),SUMIFS(inputdataWeek!K:K,inputdataWeek!$D:$D,$B163,inputdataWeek!$A:$A,$A163)))</f>
        <v>0</v>
      </c>
      <c r="J163" s="181">
        <f t="shared" si="13"/>
        <v>1</v>
      </c>
      <c r="K163" s="194" t="str">
        <f t="shared" si="12"/>
        <v>ISD A&amp;E Datamart</v>
      </c>
    </row>
    <row r="164" spans="1:11">
      <c r="A164" s="178">
        <f t="shared" si="16"/>
        <v>42386</v>
      </c>
      <c r="B164" s="179" t="s">
        <v>136</v>
      </c>
      <c r="C164" s="180">
        <f>IF($A164&lt;=MonthDate,IF(RIGHT($B164,8)="Scotland",SUMIFS(inputdata!G:G,inputdata!$B:$B,$B164,inputdata!$A:$A,$A164),SUMIFS(inputdata!G:G,inputdata!$D:$D,$B164,inputdata!$A:$A,$A164)),IF(RIGHT($B164,8)="Scotland",SUMIFS(inputdataWeek!G:G,inputdataWeek!$B:$B,$B164,inputdataWeek!$A:$A,$A164),SUMIFS(inputdataWeek!G:G,inputdataWeek!$D:$D,$B164,inputdataWeek!$A:$A,$A164)))</f>
        <v>1260</v>
      </c>
      <c r="D164" s="180">
        <f>IF($A164&lt;=MonthDate,IF(RIGHT($B164,8)="Scotland",SUMIFS(inputdata!H:H,inputdata!$B:$B,$B164,inputdata!$A:$A,$A164),SUMIFS(inputdata!H:H,inputdata!$D:$D,$B164,inputdata!$A:$A,$A164)),IF(RIGHT($B164,8)="Scotland",SUMIFS(inputdataWeek!H:H,inputdataWeek!$B:$B,$B164,inputdataWeek!$A:$A,$A164),SUMIFS(inputdataWeek!H:H,inputdataWeek!$D:$D,$B164,inputdataWeek!$A:$A,$A164)))</f>
        <v>1241</v>
      </c>
      <c r="E164" s="180">
        <f>IF($A164&lt;=MonthDate,IF(RIGHT($B164,8)="Scotland",SUMIFS(inputdata!I:I,inputdata!$B:$B,$B164,inputdata!$A:$A,$A164),SUMIFS(inputdata!I:I,inputdata!$D:$D,$B164,inputdata!$A:$A,$A164)),IF(RIGHT($B164,8)="Scotland",SUMIFS(inputdataWeek!I:I,inputdataWeek!$B:$B,$B164,inputdataWeek!$A:$A,$A164),SUMIFS(inputdataWeek!I:I,inputdataWeek!$D:$D,$B164,inputdataWeek!$A:$A,$A164)))</f>
        <v>19</v>
      </c>
      <c r="F164" s="181">
        <f t="shared" si="14"/>
        <v>0.98492063492063497</v>
      </c>
      <c r="G164" s="180">
        <f>IF($A164&lt;=MonthDate,IF(RIGHT($B164,8)="Scotland",SUMIFS(inputdata!J:J,inputdata!$B:$B,$B164,inputdata!$A:$A,$A164),SUMIFS(inputdata!J:J,inputdata!$D:$D,$B164,inputdata!$A:$A,$A164)),IF(RIGHT($B164,8)="Scotland",SUMIFS(inputdataWeek!J:J,inputdataWeek!$B:$B,$B164,inputdataWeek!$A:$A,$A164),SUMIFS(inputdataWeek!J:J,inputdataWeek!$D:$D,$B164,inputdataWeek!$A:$A,$A164)))</f>
        <v>0</v>
      </c>
      <c r="H164" s="181">
        <f t="shared" si="15"/>
        <v>1</v>
      </c>
      <c r="I164" s="180">
        <f>IF($A164&lt;=MonthDate,IF(RIGHT($B164,8)="Scotland",SUMIFS(inputdata!K:K,inputdata!$B:$B,$B164,inputdata!$A:$A,$A164),SUMIFS(inputdata!K:K,inputdata!$D:$D,$B164,inputdata!$A:$A,$A164)),IF(RIGHT(B164,8)="Scotland",SUMIFS(inputdataWeek!K:K,inputdataWeek!$B:$B,$B164,inputdataWeek!$A:$A,$A164),SUMIFS(inputdataWeek!K:K,inputdataWeek!$D:$D,$B164,inputdataWeek!$A:$A,$A164)))</f>
        <v>0</v>
      </c>
      <c r="J164" s="181">
        <f t="shared" si="13"/>
        <v>1</v>
      </c>
      <c r="K164" s="194" t="str">
        <f t="shared" si="12"/>
        <v>ISD A&amp;E Datamart</v>
      </c>
    </row>
    <row r="165" spans="1:11">
      <c r="A165" s="178">
        <f t="shared" si="16"/>
        <v>42386</v>
      </c>
      <c r="B165" s="179" t="s">
        <v>139</v>
      </c>
      <c r="C165" s="180">
        <f>IF($A165&lt;=MonthDate,IF(RIGHT($B165,8)="Scotland",SUMIFS(inputdata!G:G,inputdata!$B:$B,$B165,inputdata!$A:$A,$A165),SUMIFS(inputdata!G:G,inputdata!$D:$D,$B165,inputdata!$A:$A,$A165)),IF(RIGHT($B165,8)="Scotland",SUMIFS(inputdataWeek!G:G,inputdataWeek!$B:$B,$B165,inputdataWeek!$A:$A,$A165),SUMIFS(inputdataWeek!G:G,inputdataWeek!$D:$D,$B165,inputdataWeek!$A:$A,$A165)))</f>
        <v>104</v>
      </c>
      <c r="D165" s="180">
        <f>IF($A165&lt;=MonthDate,IF(RIGHT($B165,8)="Scotland",SUMIFS(inputdata!H:H,inputdata!$B:$B,$B165,inputdata!$A:$A,$A165),SUMIFS(inputdata!H:H,inputdata!$D:$D,$B165,inputdata!$A:$A,$A165)),IF(RIGHT($B165,8)="Scotland",SUMIFS(inputdataWeek!H:H,inputdataWeek!$B:$B,$B165,inputdataWeek!$A:$A,$A165),SUMIFS(inputdataWeek!H:H,inputdataWeek!$D:$D,$B165,inputdataWeek!$A:$A,$A165)))</f>
        <v>103</v>
      </c>
      <c r="E165" s="180">
        <f>IF($A165&lt;=MonthDate,IF(RIGHT($B165,8)="Scotland",SUMIFS(inputdata!I:I,inputdata!$B:$B,$B165,inputdata!$A:$A,$A165),SUMIFS(inputdata!I:I,inputdata!$D:$D,$B165,inputdata!$A:$A,$A165)),IF(RIGHT($B165,8)="Scotland",SUMIFS(inputdataWeek!I:I,inputdataWeek!$B:$B,$B165,inputdataWeek!$A:$A,$A165),SUMIFS(inputdataWeek!I:I,inputdataWeek!$D:$D,$B165,inputdataWeek!$A:$A,$A165)))</f>
        <v>1</v>
      </c>
      <c r="F165" s="181">
        <f t="shared" si="14"/>
        <v>0.99038461538461542</v>
      </c>
      <c r="G165" s="180">
        <f>IF($A165&lt;=MonthDate,IF(RIGHT($B165,8)="Scotland",SUMIFS(inputdata!J:J,inputdata!$B:$B,$B165,inputdata!$A:$A,$A165),SUMIFS(inputdata!J:J,inputdata!$D:$D,$B165,inputdata!$A:$A,$A165)),IF(RIGHT($B165,8)="Scotland",SUMIFS(inputdataWeek!J:J,inputdataWeek!$B:$B,$B165,inputdataWeek!$A:$A,$A165),SUMIFS(inputdataWeek!J:J,inputdataWeek!$D:$D,$B165,inputdataWeek!$A:$A,$A165)))</f>
        <v>0</v>
      </c>
      <c r="H165" s="181">
        <f t="shared" si="15"/>
        <v>1</v>
      </c>
      <c r="I165" s="180">
        <f>IF($A165&lt;=MonthDate,IF(RIGHT($B165,8)="Scotland",SUMIFS(inputdata!K:K,inputdata!$B:$B,$B165,inputdata!$A:$A,$A165),SUMIFS(inputdata!K:K,inputdata!$D:$D,$B165,inputdata!$A:$A,$A165)),IF(RIGHT(B165,8)="Scotland",SUMIFS(inputdataWeek!K:K,inputdataWeek!$B:$B,$B165,inputdataWeek!$A:$A,$A165),SUMIFS(inputdataWeek!K:K,inputdataWeek!$D:$D,$B165,inputdataWeek!$A:$A,$A165)))</f>
        <v>0</v>
      </c>
      <c r="J165" s="181">
        <f t="shared" si="13"/>
        <v>1</v>
      </c>
      <c r="K165" s="194" t="str">
        <f t="shared" si="12"/>
        <v>ISD A&amp;E Datamart</v>
      </c>
    </row>
    <row r="166" spans="1:11">
      <c r="A166" s="178">
        <f t="shared" si="16"/>
        <v>42386</v>
      </c>
      <c r="B166" s="179" t="s">
        <v>277</v>
      </c>
      <c r="C166" s="180">
        <f>IF($A166&lt;=MonthDate,IF(RIGHT($B166,8)="Scotland",SUMIFS(inputdata!G:G,inputdata!$B:$B,$B166,inputdata!$A:$A,$A166),SUMIFS(inputdata!G:G,inputdata!$D:$D,$B166,inputdata!$A:$A,$A166)),IF(RIGHT($B166,8)="Scotland",SUMIFS(inputdataWeek!G:G,inputdataWeek!$B:$B,$B166,inputdataWeek!$A:$A,$A166),SUMIFS(inputdataWeek!G:G,inputdataWeek!$D:$D,$B166,inputdataWeek!$A:$A,$A166)))</f>
        <v>23144</v>
      </c>
      <c r="D166" s="180">
        <f>IF($A166&lt;=MonthDate,IF(RIGHT($B166,8)="Scotland",SUMIFS(inputdata!H:H,inputdata!$B:$B,$B166,inputdata!$A:$A,$A166),SUMIFS(inputdata!H:H,inputdata!$D:$D,$B166,inputdata!$A:$A,$A166)),IF(RIGHT($B166,8)="Scotland",SUMIFS(inputdataWeek!H:H,inputdataWeek!$B:$B,$B166,inputdataWeek!$A:$A,$A166),SUMIFS(inputdataWeek!H:H,inputdataWeek!$D:$D,$B166,inputdataWeek!$A:$A,$A166)))</f>
        <v>21048</v>
      </c>
      <c r="E166" s="180">
        <f>IF($A166&lt;=MonthDate,IF(RIGHT($B166,8)="Scotland",SUMIFS(inputdata!I:I,inputdata!$B:$B,$B166,inputdata!$A:$A,$A166),SUMIFS(inputdata!I:I,inputdata!$D:$D,$B166,inputdata!$A:$A,$A166)),IF(RIGHT($B166,8)="Scotland",SUMIFS(inputdataWeek!I:I,inputdataWeek!$B:$B,$B166,inputdataWeek!$A:$A,$A166),SUMIFS(inputdataWeek!I:I,inputdataWeek!$D:$D,$B166,inputdataWeek!$A:$A,$A166)))</f>
        <v>2096</v>
      </c>
      <c r="F166" s="181">
        <f t="shared" si="14"/>
        <v>0.90943657103352926</v>
      </c>
      <c r="G166" s="180">
        <f>IF($A166&lt;=MonthDate,IF(RIGHT($B166,8)="Scotland",SUMIFS(inputdata!J:J,inputdata!$B:$B,$B166,inputdata!$A:$A,$A166),SUMIFS(inputdata!J:J,inputdata!$D:$D,$B166,inputdata!$A:$A,$A166)),IF(RIGHT($B166,8)="Scotland",SUMIFS(inputdataWeek!J:J,inputdataWeek!$B:$B,$B166,inputdataWeek!$A:$A,$A166),SUMIFS(inputdataWeek!J:J,inputdataWeek!$D:$D,$B166,inputdataWeek!$A:$A,$A166)))</f>
        <v>230</v>
      </c>
      <c r="H166" s="181">
        <f t="shared" si="15"/>
        <v>0.99006221914967163</v>
      </c>
      <c r="I166" s="180">
        <f>IF($A166&lt;=MonthDate,IF(RIGHT($B166,8)="Scotland",SUMIFS(inputdata!K:K,inputdata!$B:$B,$B166,inputdata!$A:$A,$A166),SUMIFS(inputdata!K:K,inputdata!$D:$D,$B166,inputdata!$A:$A,$A166)),IF(RIGHT(B166,8)="Scotland",SUMIFS(inputdataWeek!K:K,inputdataWeek!$B:$B,$B166,inputdataWeek!$A:$A,$A166),SUMIFS(inputdataWeek!K:K,inputdataWeek!$D:$D,$B166,inputdataWeek!$A:$A,$A166)))</f>
        <v>31</v>
      </c>
      <c r="J166" s="181">
        <f t="shared" si="13"/>
        <v>0.99866055997234704</v>
      </c>
      <c r="K166" s="194" t="str">
        <f t="shared" si="12"/>
        <v>ISD A&amp;E Datamart</v>
      </c>
    </row>
    <row r="167" spans="1:11">
      <c r="A167" s="178">
        <f t="shared" si="16"/>
        <v>42393</v>
      </c>
      <c r="B167" s="179" t="s">
        <v>121</v>
      </c>
      <c r="C167" s="180">
        <f>IF($A167&lt;=MonthDate,IF(RIGHT($B167,8)="Scotland",SUMIFS(inputdata!G:G,inputdata!$B:$B,$B167,inputdata!$A:$A,$A167),SUMIFS(inputdata!G:G,inputdata!$D:$D,$B167,inputdata!$A:$A,$A167)),IF(RIGHT($B167,8)="Scotland",SUMIFS(inputdataWeek!G:G,inputdataWeek!$B:$B,$B167,inputdataWeek!$A:$A,$A167),SUMIFS(inputdataWeek!G:G,inputdataWeek!$D:$D,$B167,inputdataWeek!$A:$A,$A167)))</f>
        <v>2106</v>
      </c>
      <c r="D167" s="180">
        <f>IF($A167&lt;=MonthDate,IF(RIGHT($B167,8)="Scotland",SUMIFS(inputdata!H:H,inputdata!$B:$B,$B167,inputdata!$A:$A,$A167),SUMIFS(inputdata!H:H,inputdata!$D:$D,$B167,inputdata!$A:$A,$A167)),IF(RIGHT($B167,8)="Scotland",SUMIFS(inputdataWeek!H:H,inputdataWeek!$B:$B,$B167,inputdataWeek!$A:$A,$A167),SUMIFS(inputdataWeek!H:H,inputdataWeek!$D:$D,$B167,inputdataWeek!$A:$A,$A167)))</f>
        <v>1993</v>
      </c>
      <c r="E167" s="180">
        <f>IF($A167&lt;=MonthDate,IF(RIGHT($B167,8)="Scotland",SUMIFS(inputdata!I:I,inputdata!$B:$B,$B167,inputdata!$A:$A,$A167),SUMIFS(inputdata!I:I,inputdata!$D:$D,$B167,inputdata!$A:$A,$A167)),IF(RIGHT($B167,8)="Scotland",SUMIFS(inputdataWeek!I:I,inputdataWeek!$B:$B,$B167,inputdataWeek!$A:$A,$A167),SUMIFS(inputdataWeek!I:I,inputdataWeek!$D:$D,$B167,inputdataWeek!$A:$A,$A167)))</f>
        <v>113</v>
      </c>
      <c r="F167" s="181">
        <f t="shared" si="14"/>
        <v>0.94634377967711303</v>
      </c>
      <c r="G167" s="180">
        <f>IF($A167&lt;=MonthDate,IF(RIGHT($B167,8)="Scotland",SUMIFS(inputdata!J:J,inputdata!$B:$B,$B167,inputdata!$A:$A,$A167),SUMIFS(inputdata!J:J,inputdata!$D:$D,$B167,inputdata!$A:$A,$A167)),IF(RIGHT($B167,8)="Scotland",SUMIFS(inputdataWeek!J:J,inputdataWeek!$B:$B,$B167,inputdataWeek!$A:$A,$A167),SUMIFS(inputdataWeek!J:J,inputdataWeek!$D:$D,$B167,inputdataWeek!$A:$A,$A167)))</f>
        <v>11</v>
      </c>
      <c r="H167" s="181">
        <f t="shared" si="15"/>
        <v>0.99477682811016144</v>
      </c>
      <c r="I167" s="180">
        <f>IF($A167&lt;=MonthDate,IF(RIGHT($B167,8)="Scotland",SUMIFS(inputdata!K:K,inputdata!$B:$B,$B167,inputdata!$A:$A,$A167),SUMIFS(inputdata!K:K,inputdata!$D:$D,$B167,inputdata!$A:$A,$A167)),IF(RIGHT(B167,8)="Scotland",SUMIFS(inputdataWeek!K:K,inputdataWeek!$B:$B,$B167,inputdataWeek!$A:$A,$A167),SUMIFS(inputdataWeek!K:K,inputdataWeek!$D:$D,$B167,inputdataWeek!$A:$A,$A167)))</f>
        <v>3</v>
      </c>
      <c r="J167" s="181">
        <f t="shared" si="13"/>
        <v>0.99857549857549854</v>
      </c>
      <c r="K167" s="194" t="str">
        <f t="shared" si="12"/>
        <v>ISD A&amp;E Datamart</v>
      </c>
    </row>
    <row r="168" spans="1:11">
      <c r="A168" s="178">
        <f t="shared" si="16"/>
        <v>42393</v>
      </c>
      <c r="B168" s="179" t="s">
        <v>70</v>
      </c>
      <c r="C168" s="180">
        <f>IF($A168&lt;=MonthDate,IF(RIGHT($B168,8)="Scotland",SUMIFS(inputdata!G:G,inputdata!$B:$B,$B168,inputdata!$A:$A,$A168),SUMIFS(inputdata!G:G,inputdata!$D:$D,$B168,inputdata!$A:$A,$A168)),IF(RIGHT($B168,8)="Scotland",SUMIFS(inputdataWeek!G:G,inputdataWeek!$B:$B,$B168,inputdataWeek!$A:$A,$A168),SUMIFS(inputdataWeek!G:G,inputdataWeek!$D:$D,$B168,inputdataWeek!$A:$A,$A168)))</f>
        <v>387</v>
      </c>
      <c r="D168" s="180">
        <f>IF($A168&lt;=MonthDate,IF(RIGHT($B168,8)="Scotland",SUMIFS(inputdata!H:H,inputdata!$B:$B,$B168,inputdata!$A:$A,$A168),SUMIFS(inputdata!H:H,inputdata!$D:$D,$B168,inputdata!$A:$A,$A168)),IF(RIGHT($B168,8)="Scotland",SUMIFS(inputdataWeek!H:H,inputdataWeek!$B:$B,$B168,inputdataWeek!$A:$A,$A168),SUMIFS(inputdataWeek!H:H,inputdataWeek!$D:$D,$B168,inputdataWeek!$A:$A,$A168)))</f>
        <v>381</v>
      </c>
      <c r="E168" s="180">
        <f>IF($A168&lt;=MonthDate,IF(RIGHT($B168,8)="Scotland",SUMIFS(inputdata!I:I,inputdata!$B:$B,$B168,inputdata!$A:$A,$A168),SUMIFS(inputdata!I:I,inputdata!$D:$D,$B168,inputdata!$A:$A,$A168)),IF(RIGHT($B168,8)="Scotland",SUMIFS(inputdataWeek!I:I,inputdataWeek!$B:$B,$B168,inputdataWeek!$A:$A,$A168),SUMIFS(inputdataWeek!I:I,inputdataWeek!$D:$D,$B168,inputdataWeek!$A:$A,$A168)))</f>
        <v>6</v>
      </c>
      <c r="F168" s="181">
        <f t="shared" si="14"/>
        <v>0.98449612403100772</v>
      </c>
      <c r="G168" s="180">
        <f>IF($A168&lt;=MonthDate,IF(RIGHT($B168,8)="Scotland",SUMIFS(inputdata!J:J,inputdata!$B:$B,$B168,inputdata!$A:$A,$A168),SUMIFS(inputdata!J:J,inputdata!$D:$D,$B168,inputdata!$A:$A,$A168)),IF(RIGHT($B168,8)="Scotland",SUMIFS(inputdataWeek!J:J,inputdataWeek!$B:$B,$B168,inputdataWeek!$A:$A,$A168),SUMIFS(inputdataWeek!J:J,inputdataWeek!$D:$D,$B168,inputdataWeek!$A:$A,$A168)))</f>
        <v>0</v>
      </c>
      <c r="H168" s="181">
        <f t="shared" si="15"/>
        <v>1</v>
      </c>
      <c r="I168" s="180">
        <f>IF($A168&lt;=MonthDate,IF(RIGHT($B168,8)="Scotland",SUMIFS(inputdata!K:K,inputdata!$B:$B,$B168,inputdata!$A:$A,$A168),SUMIFS(inputdata!K:K,inputdata!$D:$D,$B168,inputdata!$A:$A,$A168)),IF(RIGHT(B168,8)="Scotland",SUMIFS(inputdataWeek!K:K,inputdataWeek!$B:$B,$B168,inputdataWeek!$A:$A,$A168),SUMIFS(inputdataWeek!K:K,inputdataWeek!$D:$D,$B168,inputdataWeek!$A:$A,$A168)))</f>
        <v>0</v>
      </c>
      <c r="J168" s="181">
        <f t="shared" si="13"/>
        <v>1</v>
      </c>
      <c r="K168" s="194" t="str">
        <f t="shared" si="12"/>
        <v>ISD A&amp;E Datamart</v>
      </c>
    </row>
    <row r="169" spans="1:11">
      <c r="A169" s="178">
        <f t="shared" si="16"/>
        <v>42393</v>
      </c>
      <c r="B169" s="179" t="s">
        <v>140</v>
      </c>
      <c r="C169" s="180">
        <f>IF($A169&lt;=MonthDate,IF(RIGHT($B169,8)="Scotland",SUMIFS(inputdata!G:G,inputdata!$B:$B,$B169,inputdata!$A:$A,$A169),SUMIFS(inputdata!G:G,inputdata!$D:$D,$B169,inputdata!$A:$A,$A169)),IF(RIGHT($B169,8)="Scotland",SUMIFS(inputdataWeek!G:G,inputdataWeek!$B:$B,$B169,inputdataWeek!$A:$A,$A169),SUMIFS(inputdataWeek!G:G,inputdataWeek!$D:$D,$B169,inputdataWeek!$A:$A,$A169)))</f>
        <v>828</v>
      </c>
      <c r="D169" s="180">
        <f>IF($A169&lt;=MonthDate,IF(RIGHT($B169,8)="Scotland",SUMIFS(inputdata!H:H,inputdata!$B:$B,$B169,inputdata!$A:$A,$A169),SUMIFS(inputdata!H:H,inputdata!$D:$D,$B169,inputdata!$A:$A,$A169)),IF(RIGHT($B169,8)="Scotland",SUMIFS(inputdataWeek!H:H,inputdataWeek!$B:$B,$B169,inputdataWeek!$A:$A,$A169),SUMIFS(inputdataWeek!H:H,inputdataWeek!$D:$D,$B169,inputdataWeek!$A:$A,$A169)))</f>
        <v>776</v>
      </c>
      <c r="E169" s="180">
        <f>IF($A169&lt;=MonthDate,IF(RIGHT($B169,8)="Scotland",SUMIFS(inputdata!I:I,inputdata!$B:$B,$B169,inputdata!$A:$A,$A169),SUMIFS(inputdata!I:I,inputdata!$D:$D,$B169,inputdata!$A:$A,$A169)),IF(RIGHT($B169,8)="Scotland",SUMIFS(inputdataWeek!I:I,inputdataWeek!$B:$B,$B169,inputdataWeek!$A:$A,$A169),SUMIFS(inputdataWeek!I:I,inputdataWeek!$D:$D,$B169,inputdataWeek!$A:$A,$A169)))</f>
        <v>52</v>
      </c>
      <c r="F169" s="181">
        <f t="shared" si="14"/>
        <v>0.93719806763285018</v>
      </c>
      <c r="G169" s="180">
        <f>IF($A169&lt;=MonthDate,IF(RIGHT($B169,8)="Scotland",SUMIFS(inputdata!J:J,inputdata!$B:$B,$B169,inputdata!$A:$A,$A169),SUMIFS(inputdata!J:J,inputdata!$D:$D,$B169,inputdata!$A:$A,$A169)),IF(RIGHT($B169,8)="Scotland",SUMIFS(inputdataWeek!J:J,inputdataWeek!$B:$B,$B169,inputdataWeek!$A:$A,$A169),SUMIFS(inputdataWeek!J:J,inputdataWeek!$D:$D,$B169,inputdataWeek!$A:$A,$A169)))</f>
        <v>3</v>
      </c>
      <c r="H169" s="181">
        <f t="shared" si="15"/>
        <v>0.99637681159420288</v>
      </c>
      <c r="I169" s="180">
        <f>IF($A169&lt;=MonthDate,IF(RIGHT($B169,8)="Scotland",SUMIFS(inputdata!K:K,inputdata!$B:$B,$B169,inputdata!$A:$A,$A169),SUMIFS(inputdata!K:K,inputdata!$D:$D,$B169,inputdata!$A:$A,$A169)),IF(RIGHT(B169,8)="Scotland",SUMIFS(inputdataWeek!K:K,inputdataWeek!$B:$B,$B169,inputdataWeek!$A:$A,$A169),SUMIFS(inputdataWeek!K:K,inputdataWeek!$D:$D,$B169,inputdataWeek!$A:$A,$A169)))</f>
        <v>0</v>
      </c>
      <c r="J169" s="181">
        <f t="shared" si="13"/>
        <v>1</v>
      </c>
      <c r="K169" s="194" t="str">
        <f t="shared" si="12"/>
        <v>ISD A&amp;E Datamart</v>
      </c>
    </row>
    <row r="170" spans="1:11">
      <c r="A170" s="178">
        <f t="shared" si="16"/>
        <v>42393</v>
      </c>
      <c r="B170" s="179" t="s">
        <v>71</v>
      </c>
      <c r="C170" s="180">
        <f>IF($A170&lt;=MonthDate,IF(RIGHT($B170,8)="Scotland",SUMIFS(inputdata!G:G,inputdata!$B:$B,$B170,inputdata!$A:$A,$A170),SUMIFS(inputdata!G:G,inputdata!$D:$D,$B170,inputdata!$A:$A,$A170)),IF(RIGHT($B170,8)="Scotland",SUMIFS(inputdataWeek!G:G,inputdataWeek!$B:$B,$B170,inputdataWeek!$A:$A,$A170),SUMIFS(inputdataWeek!G:G,inputdataWeek!$D:$D,$B170,inputdataWeek!$A:$A,$A170)))</f>
        <v>1082</v>
      </c>
      <c r="D170" s="180">
        <f>IF($A170&lt;=MonthDate,IF(RIGHT($B170,8)="Scotland",SUMIFS(inputdata!H:H,inputdata!$B:$B,$B170,inputdata!$A:$A,$A170),SUMIFS(inputdata!H:H,inputdata!$D:$D,$B170,inputdata!$A:$A,$A170)),IF(RIGHT($B170,8)="Scotland",SUMIFS(inputdataWeek!H:H,inputdataWeek!$B:$B,$B170,inputdataWeek!$A:$A,$A170),SUMIFS(inputdataWeek!H:H,inputdataWeek!$D:$D,$B170,inputdataWeek!$A:$A,$A170)))</f>
        <v>1044</v>
      </c>
      <c r="E170" s="180">
        <f>IF($A170&lt;=MonthDate,IF(RIGHT($B170,8)="Scotland",SUMIFS(inputdata!I:I,inputdata!$B:$B,$B170,inputdata!$A:$A,$A170),SUMIFS(inputdata!I:I,inputdata!$D:$D,$B170,inputdata!$A:$A,$A170)),IF(RIGHT($B170,8)="Scotland",SUMIFS(inputdataWeek!I:I,inputdataWeek!$B:$B,$B170,inputdataWeek!$A:$A,$A170),SUMIFS(inputdataWeek!I:I,inputdataWeek!$D:$D,$B170,inputdataWeek!$A:$A,$A170)))</f>
        <v>38</v>
      </c>
      <c r="F170" s="181">
        <f t="shared" si="14"/>
        <v>0.96487985212569316</v>
      </c>
      <c r="G170" s="180">
        <f>IF($A170&lt;=MonthDate,IF(RIGHT($B170,8)="Scotland",SUMIFS(inputdata!J:J,inputdata!$B:$B,$B170,inputdata!$A:$A,$A170),SUMIFS(inputdata!J:J,inputdata!$D:$D,$B170,inputdata!$A:$A,$A170)),IF(RIGHT($B170,8)="Scotland",SUMIFS(inputdataWeek!J:J,inputdataWeek!$B:$B,$B170,inputdataWeek!$A:$A,$A170),SUMIFS(inputdataWeek!J:J,inputdataWeek!$D:$D,$B170,inputdataWeek!$A:$A,$A170)))</f>
        <v>2</v>
      </c>
      <c r="H170" s="181">
        <f t="shared" si="15"/>
        <v>0.99815157116451014</v>
      </c>
      <c r="I170" s="180">
        <f>IF($A170&lt;=MonthDate,IF(RIGHT($B170,8)="Scotland",SUMIFS(inputdata!K:K,inputdata!$B:$B,$B170,inputdata!$A:$A,$A170),SUMIFS(inputdata!K:K,inputdata!$D:$D,$B170,inputdata!$A:$A,$A170)),IF(RIGHT(B170,8)="Scotland",SUMIFS(inputdataWeek!K:K,inputdataWeek!$B:$B,$B170,inputdataWeek!$A:$A,$A170),SUMIFS(inputdataWeek!K:K,inputdataWeek!$D:$D,$B170,inputdataWeek!$A:$A,$A170)))</f>
        <v>0</v>
      </c>
      <c r="J170" s="181">
        <f t="shared" si="13"/>
        <v>1</v>
      </c>
      <c r="K170" s="194" t="str">
        <f t="shared" si="12"/>
        <v>ISD A&amp;E Datamart</v>
      </c>
    </row>
    <row r="171" spans="1:11">
      <c r="A171" s="178">
        <f t="shared" si="16"/>
        <v>42393</v>
      </c>
      <c r="B171" s="179" t="s">
        <v>69</v>
      </c>
      <c r="C171" s="180">
        <f>IF($A171&lt;=MonthDate,IF(RIGHT($B171,8)="Scotland",SUMIFS(inputdata!G:G,inputdata!$B:$B,$B171,inputdata!$A:$A,$A171),SUMIFS(inputdata!G:G,inputdata!$D:$D,$B171,inputdata!$A:$A,$A171)),IF(RIGHT($B171,8)="Scotland",SUMIFS(inputdataWeek!G:G,inputdataWeek!$B:$B,$B171,inputdataWeek!$A:$A,$A171),SUMIFS(inputdataWeek!G:G,inputdataWeek!$D:$D,$B171,inputdataWeek!$A:$A,$A171)))</f>
        <v>1202</v>
      </c>
      <c r="D171" s="180">
        <f>IF($A171&lt;=MonthDate,IF(RIGHT($B171,8)="Scotland",SUMIFS(inputdata!H:H,inputdata!$B:$B,$B171,inputdata!$A:$A,$A171),SUMIFS(inputdata!H:H,inputdata!$D:$D,$B171,inputdata!$A:$A,$A171)),IF(RIGHT($B171,8)="Scotland",SUMIFS(inputdataWeek!H:H,inputdataWeek!$B:$B,$B171,inputdataWeek!$A:$A,$A171),SUMIFS(inputdataWeek!H:H,inputdataWeek!$D:$D,$B171,inputdataWeek!$A:$A,$A171)))</f>
        <v>1127</v>
      </c>
      <c r="E171" s="180">
        <f>IF($A171&lt;=MonthDate,IF(RIGHT($B171,8)="Scotland",SUMIFS(inputdata!I:I,inputdata!$B:$B,$B171,inputdata!$A:$A,$A171),SUMIFS(inputdata!I:I,inputdata!$D:$D,$B171,inputdata!$A:$A,$A171)),IF(RIGHT($B171,8)="Scotland",SUMIFS(inputdataWeek!I:I,inputdataWeek!$B:$B,$B171,inputdataWeek!$A:$A,$A171),SUMIFS(inputdataWeek!I:I,inputdataWeek!$D:$D,$B171,inputdataWeek!$A:$A,$A171)))</f>
        <v>75</v>
      </c>
      <c r="F171" s="181">
        <f t="shared" si="14"/>
        <v>0.93760399334442601</v>
      </c>
      <c r="G171" s="180">
        <f>IF($A171&lt;=MonthDate,IF(RIGHT($B171,8)="Scotland",SUMIFS(inputdata!J:J,inputdata!$B:$B,$B171,inputdata!$A:$A,$A171),SUMIFS(inputdata!J:J,inputdata!$D:$D,$B171,inputdata!$A:$A,$A171)),IF(RIGHT($B171,8)="Scotland",SUMIFS(inputdataWeek!J:J,inputdataWeek!$B:$B,$B171,inputdataWeek!$A:$A,$A171),SUMIFS(inputdataWeek!J:J,inputdataWeek!$D:$D,$B171,inputdataWeek!$A:$A,$A171)))</f>
        <v>0</v>
      </c>
      <c r="H171" s="181">
        <f t="shared" si="15"/>
        <v>1</v>
      </c>
      <c r="I171" s="180">
        <f>IF($A171&lt;=MonthDate,IF(RIGHT($B171,8)="Scotland",SUMIFS(inputdata!K:K,inputdata!$B:$B,$B171,inputdata!$A:$A,$A171),SUMIFS(inputdata!K:K,inputdata!$D:$D,$B171,inputdata!$A:$A,$A171)),IF(RIGHT(B171,8)="Scotland",SUMIFS(inputdataWeek!K:K,inputdataWeek!$B:$B,$B171,inputdataWeek!$A:$A,$A171),SUMIFS(inputdataWeek!K:K,inputdataWeek!$D:$D,$B171,inputdataWeek!$A:$A,$A171)))</f>
        <v>0</v>
      </c>
      <c r="J171" s="181">
        <f t="shared" si="13"/>
        <v>1</v>
      </c>
      <c r="K171" s="194" t="str">
        <f t="shared" si="12"/>
        <v>ISD A&amp;E Datamart</v>
      </c>
    </row>
    <row r="172" spans="1:11">
      <c r="A172" s="178">
        <f t="shared" si="16"/>
        <v>42393</v>
      </c>
      <c r="B172" s="179" t="s">
        <v>122</v>
      </c>
      <c r="C172" s="180">
        <f>IF($A172&lt;=MonthDate,IF(RIGHT($B172,8)="Scotland",SUMIFS(inputdata!G:G,inputdata!$B:$B,$B172,inputdata!$A:$A,$A172),SUMIFS(inputdata!G:G,inputdata!$D:$D,$B172,inputdata!$A:$A,$A172)),IF(RIGHT($B172,8)="Scotland",SUMIFS(inputdataWeek!G:G,inputdataWeek!$B:$B,$B172,inputdataWeek!$A:$A,$A172),SUMIFS(inputdataWeek!G:G,inputdataWeek!$D:$D,$B172,inputdataWeek!$A:$A,$A172)))</f>
        <v>1803</v>
      </c>
      <c r="D172" s="180">
        <f>IF($A172&lt;=MonthDate,IF(RIGHT($B172,8)="Scotland",SUMIFS(inputdata!H:H,inputdata!$B:$B,$B172,inputdata!$A:$A,$A172),SUMIFS(inputdata!H:H,inputdata!$D:$D,$B172,inputdata!$A:$A,$A172)),IF(RIGHT($B172,8)="Scotland",SUMIFS(inputdataWeek!H:H,inputdataWeek!$B:$B,$B172,inputdataWeek!$A:$A,$A172),SUMIFS(inputdataWeek!H:H,inputdataWeek!$D:$D,$B172,inputdataWeek!$A:$A,$A172)))</f>
        <v>1697</v>
      </c>
      <c r="E172" s="180">
        <f>IF($A172&lt;=MonthDate,IF(RIGHT($B172,8)="Scotland",SUMIFS(inputdata!I:I,inputdata!$B:$B,$B172,inputdata!$A:$A,$A172),SUMIFS(inputdata!I:I,inputdata!$D:$D,$B172,inputdata!$A:$A,$A172)),IF(RIGHT($B172,8)="Scotland",SUMIFS(inputdataWeek!I:I,inputdataWeek!$B:$B,$B172,inputdataWeek!$A:$A,$A172),SUMIFS(inputdataWeek!I:I,inputdataWeek!$D:$D,$B172,inputdataWeek!$A:$A,$A172)))</f>
        <v>106</v>
      </c>
      <c r="F172" s="181">
        <f t="shared" si="14"/>
        <v>0.94120909595119251</v>
      </c>
      <c r="G172" s="180">
        <f>IF($A172&lt;=MonthDate,IF(RIGHT($B172,8)="Scotland",SUMIFS(inputdata!J:J,inputdata!$B:$B,$B172,inputdata!$A:$A,$A172),SUMIFS(inputdata!J:J,inputdata!$D:$D,$B172,inputdata!$A:$A,$A172)),IF(RIGHT($B172,8)="Scotland",SUMIFS(inputdataWeek!J:J,inputdataWeek!$B:$B,$B172,inputdataWeek!$A:$A,$A172),SUMIFS(inputdataWeek!J:J,inputdataWeek!$D:$D,$B172,inputdataWeek!$A:$A,$A172)))</f>
        <v>4</v>
      </c>
      <c r="H172" s="181">
        <f t="shared" si="15"/>
        <v>0.99778147531891292</v>
      </c>
      <c r="I172" s="180">
        <f>IF($A172&lt;=MonthDate,IF(RIGHT($B172,8)="Scotland",SUMIFS(inputdata!K:K,inputdata!$B:$B,$B172,inputdata!$A:$A,$A172),SUMIFS(inputdata!K:K,inputdata!$D:$D,$B172,inputdata!$A:$A,$A172)),IF(RIGHT(B172,8)="Scotland",SUMIFS(inputdataWeek!K:K,inputdataWeek!$B:$B,$B172,inputdataWeek!$A:$A,$A172),SUMIFS(inputdataWeek!K:K,inputdataWeek!$D:$D,$B172,inputdataWeek!$A:$A,$A172)))</f>
        <v>0</v>
      </c>
      <c r="J172" s="181">
        <f t="shared" si="13"/>
        <v>1</v>
      </c>
      <c r="K172" s="194" t="str">
        <f t="shared" si="12"/>
        <v>ISD A&amp;E Datamart</v>
      </c>
    </row>
    <row r="173" spans="1:11">
      <c r="A173" s="178">
        <f t="shared" si="16"/>
        <v>42393</v>
      </c>
      <c r="B173" s="179" t="s">
        <v>72</v>
      </c>
      <c r="C173" s="180">
        <f>IF($A173&lt;=MonthDate,IF(RIGHT($B173,8)="Scotland",SUMIFS(inputdata!G:G,inputdata!$B:$B,$B173,inputdata!$A:$A,$A173),SUMIFS(inputdata!G:G,inputdata!$D:$D,$B173,inputdata!$A:$A,$A173)),IF(RIGHT($B173,8)="Scotland",SUMIFS(inputdataWeek!G:G,inputdataWeek!$B:$B,$B173,inputdataWeek!$A:$A,$A173),SUMIFS(inputdataWeek!G:G,inputdataWeek!$D:$D,$B173,inputdataWeek!$A:$A,$A173)))</f>
        <v>6112</v>
      </c>
      <c r="D173" s="180">
        <f>IF($A173&lt;=MonthDate,IF(RIGHT($B173,8)="Scotland",SUMIFS(inputdata!H:H,inputdata!$B:$B,$B173,inputdata!$A:$A,$A173),SUMIFS(inputdata!H:H,inputdata!$D:$D,$B173,inputdata!$A:$A,$A173)),IF(RIGHT($B173,8)="Scotland",SUMIFS(inputdataWeek!H:H,inputdataWeek!$B:$B,$B173,inputdataWeek!$A:$A,$A173),SUMIFS(inputdataWeek!H:H,inputdataWeek!$D:$D,$B173,inputdataWeek!$A:$A,$A173)))</f>
        <v>5745</v>
      </c>
      <c r="E173" s="180">
        <f>IF($A173&lt;=MonthDate,IF(RIGHT($B173,8)="Scotland",SUMIFS(inputdata!I:I,inputdata!$B:$B,$B173,inputdata!$A:$A,$A173),SUMIFS(inputdata!I:I,inputdata!$D:$D,$B173,inputdata!$A:$A,$A173)),IF(RIGHT($B173,8)="Scotland",SUMIFS(inputdataWeek!I:I,inputdataWeek!$B:$B,$B173,inputdataWeek!$A:$A,$A173),SUMIFS(inputdataWeek!I:I,inputdataWeek!$D:$D,$B173,inputdataWeek!$A:$A,$A173)))</f>
        <v>367</v>
      </c>
      <c r="F173" s="181">
        <f t="shared" si="14"/>
        <v>0.93995418848167533</v>
      </c>
      <c r="G173" s="180">
        <f>IF($A173&lt;=MonthDate,IF(RIGHT($B173,8)="Scotland",SUMIFS(inputdata!J:J,inputdata!$B:$B,$B173,inputdata!$A:$A,$A173),SUMIFS(inputdata!J:J,inputdata!$D:$D,$B173,inputdata!$A:$A,$A173)),IF(RIGHT($B173,8)="Scotland",SUMIFS(inputdataWeek!J:J,inputdataWeek!$B:$B,$B173,inputdataWeek!$A:$A,$A173),SUMIFS(inputdataWeek!J:J,inputdataWeek!$D:$D,$B173,inputdataWeek!$A:$A,$A173)))</f>
        <v>8</v>
      </c>
      <c r="H173" s="181">
        <f t="shared" si="15"/>
        <v>0.99869109947643975</v>
      </c>
      <c r="I173" s="180">
        <f>IF($A173&lt;=MonthDate,IF(RIGHT($B173,8)="Scotland",SUMIFS(inputdata!K:K,inputdata!$B:$B,$B173,inputdata!$A:$A,$A173),SUMIFS(inputdata!K:K,inputdata!$D:$D,$B173,inputdata!$A:$A,$A173)),IF(RIGHT(B173,8)="Scotland",SUMIFS(inputdataWeek!K:K,inputdataWeek!$B:$B,$B173,inputdataWeek!$A:$A,$A173),SUMIFS(inputdataWeek!K:K,inputdataWeek!$D:$D,$B173,inputdataWeek!$A:$A,$A173)))</f>
        <v>0</v>
      </c>
      <c r="J173" s="181">
        <f t="shared" si="13"/>
        <v>1</v>
      </c>
      <c r="K173" s="194" t="str">
        <f t="shared" si="12"/>
        <v>ISD A&amp;E Datamart</v>
      </c>
    </row>
    <row r="174" spans="1:11">
      <c r="A174" s="178">
        <f t="shared" si="16"/>
        <v>42393</v>
      </c>
      <c r="B174" s="179" t="s">
        <v>129</v>
      </c>
      <c r="C174" s="180">
        <f>IF($A174&lt;=MonthDate,IF(RIGHT($B174,8)="Scotland",SUMIFS(inputdata!G:G,inputdata!$B:$B,$B174,inputdata!$A:$A,$A174),SUMIFS(inputdata!G:G,inputdata!$D:$D,$B174,inputdata!$A:$A,$A174)),IF(RIGHT($B174,8)="Scotland",SUMIFS(inputdataWeek!G:G,inputdataWeek!$B:$B,$B174,inputdataWeek!$A:$A,$A174),SUMIFS(inputdataWeek!G:G,inputdataWeek!$D:$D,$B174,inputdataWeek!$A:$A,$A174)))</f>
        <v>967</v>
      </c>
      <c r="D174" s="180">
        <f>IF($A174&lt;=MonthDate,IF(RIGHT($B174,8)="Scotland",SUMIFS(inputdata!H:H,inputdata!$B:$B,$B174,inputdata!$A:$A,$A174),SUMIFS(inputdata!H:H,inputdata!$D:$D,$B174,inputdata!$A:$A,$A174)),IF(RIGHT($B174,8)="Scotland",SUMIFS(inputdataWeek!H:H,inputdataWeek!$B:$B,$B174,inputdataWeek!$A:$A,$A174),SUMIFS(inputdataWeek!H:H,inputdataWeek!$D:$D,$B174,inputdataWeek!$A:$A,$A174)))</f>
        <v>900</v>
      </c>
      <c r="E174" s="180">
        <f>IF($A174&lt;=MonthDate,IF(RIGHT($B174,8)="Scotland",SUMIFS(inputdata!I:I,inputdata!$B:$B,$B174,inputdata!$A:$A,$A174),SUMIFS(inputdata!I:I,inputdata!$D:$D,$B174,inputdata!$A:$A,$A174)),IF(RIGHT($B174,8)="Scotland",SUMIFS(inputdataWeek!I:I,inputdataWeek!$B:$B,$B174,inputdataWeek!$A:$A,$A174),SUMIFS(inputdataWeek!I:I,inputdataWeek!$D:$D,$B174,inputdataWeek!$A:$A,$A174)))</f>
        <v>67</v>
      </c>
      <c r="F174" s="181">
        <f t="shared" si="14"/>
        <v>0.93071354705274045</v>
      </c>
      <c r="G174" s="180">
        <f>IF($A174&lt;=MonthDate,IF(RIGHT($B174,8)="Scotland",SUMIFS(inputdata!J:J,inputdata!$B:$B,$B174,inputdata!$A:$A,$A174),SUMIFS(inputdata!J:J,inputdata!$D:$D,$B174,inputdata!$A:$A,$A174)),IF(RIGHT($B174,8)="Scotland",SUMIFS(inputdataWeek!J:J,inputdataWeek!$B:$B,$B174,inputdataWeek!$A:$A,$A174),SUMIFS(inputdataWeek!J:J,inputdataWeek!$D:$D,$B174,inputdataWeek!$A:$A,$A174)))</f>
        <v>3</v>
      </c>
      <c r="H174" s="181">
        <f t="shared" si="15"/>
        <v>0.99689762150982419</v>
      </c>
      <c r="I174" s="180">
        <f>IF($A174&lt;=MonthDate,IF(RIGHT($B174,8)="Scotland",SUMIFS(inputdata!K:K,inputdata!$B:$B,$B174,inputdata!$A:$A,$A174),SUMIFS(inputdata!K:K,inputdata!$D:$D,$B174,inputdata!$A:$A,$A174)),IF(RIGHT(B174,8)="Scotland",SUMIFS(inputdataWeek!K:K,inputdataWeek!$B:$B,$B174,inputdataWeek!$A:$A,$A174),SUMIFS(inputdataWeek!K:K,inputdataWeek!$D:$D,$B174,inputdataWeek!$A:$A,$A174)))</f>
        <v>0</v>
      </c>
      <c r="J174" s="181">
        <f t="shared" si="13"/>
        <v>1</v>
      </c>
      <c r="K174" s="194" t="str">
        <f t="shared" si="12"/>
        <v>ISD A&amp;E Datamart</v>
      </c>
    </row>
    <row r="175" spans="1:11">
      <c r="A175" s="178">
        <f t="shared" si="16"/>
        <v>42393</v>
      </c>
      <c r="B175" s="179" t="s">
        <v>73</v>
      </c>
      <c r="C175" s="180">
        <f>IF($A175&lt;=MonthDate,IF(RIGHT($B175,8)="Scotland",SUMIFS(inputdata!G:G,inputdata!$B:$B,$B175,inputdata!$A:$A,$A175),SUMIFS(inputdata!G:G,inputdata!$D:$D,$B175,inputdata!$A:$A,$A175)),IF(RIGHT($B175,8)="Scotland",SUMIFS(inputdataWeek!G:G,inputdataWeek!$B:$B,$B175,inputdataWeek!$A:$A,$A175),SUMIFS(inputdataWeek!G:G,inputdataWeek!$D:$D,$B175,inputdataWeek!$A:$A,$A175)))</f>
        <v>3574</v>
      </c>
      <c r="D175" s="180">
        <f>IF($A175&lt;=MonthDate,IF(RIGHT($B175,8)="Scotland",SUMIFS(inputdata!H:H,inputdata!$B:$B,$B175,inputdata!$A:$A,$A175),SUMIFS(inputdata!H:H,inputdata!$D:$D,$B175,inputdata!$A:$A,$A175)),IF(RIGHT($B175,8)="Scotland",SUMIFS(inputdataWeek!H:H,inputdataWeek!$B:$B,$B175,inputdataWeek!$A:$A,$A175),SUMIFS(inputdataWeek!H:H,inputdataWeek!$D:$D,$B175,inputdataWeek!$A:$A,$A175)))</f>
        <v>3241</v>
      </c>
      <c r="E175" s="180">
        <f>IF($A175&lt;=MonthDate,IF(RIGHT($B175,8)="Scotland",SUMIFS(inputdata!I:I,inputdata!$B:$B,$B175,inputdata!$A:$A,$A175),SUMIFS(inputdata!I:I,inputdata!$D:$D,$B175,inputdata!$A:$A,$A175)),IF(RIGHT($B175,8)="Scotland",SUMIFS(inputdataWeek!I:I,inputdataWeek!$B:$B,$B175,inputdataWeek!$A:$A,$A175),SUMIFS(inputdataWeek!I:I,inputdataWeek!$D:$D,$B175,inputdataWeek!$A:$A,$A175)))</f>
        <v>333</v>
      </c>
      <c r="F175" s="181">
        <f t="shared" si="14"/>
        <v>0.90682708449916061</v>
      </c>
      <c r="G175" s="180">
        <f>IF($A175&lt;=MonthDate,IF(RIGHT($B175,8)="Scotland",SUMIFS(inputdata!J:J,inputdata!$B:$B,$B175,inputdata!$A:$A,$A175),SUMIFS(inputdata!J:J,inputdata!$D:$D,$B175,inputdata!$A:$A,$A175)),IF(RIGHT($B175,8)="Scotland",SUMIFS(inputdataWeek!J:J,inputdataWeek!$B:$B,$B175,inputdataWeek!$A:$A,$A175),SUMIFS(inputdataWeek!J:J,inputdataWeek!$D:$D,$B175,inputdataWeek!$A:$A,$A175)))</f>
        <v>52</v>
      </c>
      <c r="H175" s="181">
        <f t="shared" si="15"/>
        <v>0.98545047565752664</v>
      </c>
      <c r="I175" s="180">
        <f>IF($A175&lt;=MonthDate,IF(RIGHT($B175,8)="Scotland",SUMIFS(inputdata!K:K,inputdata!$B:$B,$B175,inputdata!$A:$A,$A175),SUMIFS(inputdata!K:K,inputdata!$D:$D,$B175,inputdata!$A:$A,$A175)),IF(RIGHT(B175,8)="Scotland",SUMIFS(inputdataWeek!K:K,inputdataWeek!$B:$B,$B175,inputdataWeek!$A:$A,$A175),SUMIFS(inputdataWeek!K:K,inputdataWeek!$D:$D,$B175,inputdataWeek!$A:$A,$A175)))</f>
        <v>13</v>
      </c>
      <c r="J175" s="181">
        <f t="shared" si="13"/>
        <v>0.9963626189143816</v>
      </c>
      <c r="K175" s="194" t="str">
        <f t="shared" si="12"/>
        <v>ISD A&amp;E Datamart</v>
      </c>
    </row>
    <row r="176" spans="1:11">
      <c r="A176" s="178">
        <f t="shared" si="16"/>
        <v>42393</v>
      </c>
      <c r="B176" s="179" t="s">
        <v>123</v>
      </c>
      <c r="C176" s="180">
        <f>IF($A176&lt;=MonthDate,IF(RIGHT($B176,8)="Scotland",SUMIFS(inputdata!G:G,inputdata!$B:$B,$B176,inputdata!$A:$A,$A176),SUMIFS(inputdata!G:G,inputdata!$D:$D,$B176,inputdata!$A:$A,$A176)),IF(RIGHT($B176,8)="Scotland",SUMIFS(inputdataWeek!G:G,inputdataWeek!$B:$B,$B176,inputdataWeek!$A:$A,$A176),SUMIFS(inputdataWeek!G:G,inputdataWeek!$D:$D,$B176,inputdataWeek!$A:$A,$A176)))</f>
        <v>4131</v>
      </c>
      <c r="D176" s="180">
        <f>IF($A176&lt;=MonthDate,IF(RIGHT($B176,8)="Scotland",SUMIFS(inputdata!H:H,inputdata!$B:$B,$B176,inputdata!$A:$A,$A176),SUMIFS(inputdata!H:H,inputdata!$D:$D,$B176,inputdata!$A:$A,$A176)),IF(RIGHT($B176,8)="Scotland",SUMIFS(inputdataWeek!H:H,inputdataWeek!$B:$B,$B176,inputdataWeek!$A:$A,$A176),SUMIFS(inputdataWeek!H:H,inputdataWeek!$D:$D,$B176,inputdataWeek!$A:$A,$A176)))</f>
        <v>3885</v>
      </c>
      <c r="E176" s="180">
        <f>IF($A176&lt;=MonthDate,IF(RIGHT($B176,8)="Scotland",SUMIFS(inputdata!I:I,inputdata!$B:$B,$B176,inputdata!$A:$A,$A176),SUMIFS(inputdata!I:I,inputdata!$D:$D,$B176,inputdata!$A:$A,$A176)),IF(RIGHT($B176,8)="Scotland",SUMIFS(inputdataWeek!I:I,inputdataWeek!$B:$B,$B176,inputdataWeek!$A:$A,$A176),SUMIFS(inputdataWeek!I:I,inputdataWeek!$D:$D,$B176,inputdataWeek!$A:$A,$A176)))</f>
        <v>246</v>
      </c>
      <c r="F176" s="181">
        <f t="shared" si="14"/>
        <v>0.94045025417574435</v>
      </c>
      <c r="G176" s="180">
        <f>IF($A176&lt;=MonthDate,IF(RIGHT($B176,8)="Scotland",SUMIFS(inputdata!J:J,inputdata!$B:$B,$B176,inputdata!$A:$A,$A176),SUMIFS(inputdata!J:J,inputdata!$D:$D,$B176,inputdata!$A:$A,$A176)),IF(RIGHT($B176,8)="Scotland",SUMIFS(inputdataWeek!J:J,inputdataWeek!$B:$B,$B176,inputdataWeek!$A:$A,$A176),SUMIFS(inputdataWeek!J:J,inputdataWeek!$D:$D,$B176,inputdataWeek!$A:$A,$A176)))</f>
        <v>20</v>
      </c>
      <c r="H176" s="181">
        <f t="shared" si="15"/>
        <v>0.99515855725006053</v>
      </c>
      <c r="I176" s="180">
        <f>IF($A176&lt;=MonthDate,IF(RIGHT($B176,8)="Scotland",SUMIFS(inputdata!K:K,inputdata!$B:$B,$B176,inputdata!$A:$A,$A176),SUMIFS(inputdata!K:K,inputdata!$D:$D,$B176,inputdata!$A:$A,$A176)),IF(RIGHT(B176,8)="Scotland",SUMIFS(inputdataWeek!K:K,inputdataWeek!$B:$B,$B176,inputdataWeek!$A:$A,$A176),SUMIFS(inputdataWeek!K:K,inputdataWeek!$D:$D,$B176,inputdataWeek!$A:$A,$A176)))</f>
        <v>0</v>
      </c>
      <c r="J176" s="181">
        <f t="shared" si="13"/>
        <v>1</v>
      </c>
      <c r="K176" s="194" t="str">
        <f t="shared" ref="K176:K239" si="17">IF($A176&lt;=MonthDate,"ISD A&amp;E Datamart","Weekly aggregate data")</f>
        <v>ISD A&amp;E Datamart</v>
      </c>
    </row>
    <row r="177" spans="1:11">
      <c r="A177" s="178">
        <f t="shared" si="16"/>
        <v>42393</v>
      </c>
      <c r="B177" s="179" t="s">
        <v>117</v>
      </c>
      <c r="C177" s="180">
        <f>IF($A177&lt;=MonthDate,IF(RIGHT($B177,8)="Scotland",SUMIFS(inputdata!G:G,inputdata!$B:$B,$B177,inputdata!$A:$A,$A177),SUMIFS(inputdata!G:G,inputdata!$D:$D,$B177,inputdata!$A:$A,$A177)),IF(RIGHT($B177,8)="Scotland",SUMIFS(inputdataWeek!G:G,inputdataWeek!$B:$B,$B177,inputdataWeek!$A:$A,$A177),SUMIFS(inputdataWeek!G:G,inputdataWeek!$D:$D,$B177,inputdataWeek!$A:$A,$A177)))</f>
        <v>103</v>
      </c>
      <c r="D177" s="180">
        <f>IF($A177&lt;=MonthDate,IF(RIGHT($B177,8)="Scotland",SUMIFS(inputdata!H:H,inputdata!$B:$B,$B177,inputdata!$A:$A,$A177),SUMIFS(inputdata!H:H,inputdata!$D:$D,$B177,inputdata!$A:$A,$A177)),IF(RIGHT($B177,8)="Scotland",SUMIFS(inputdataWeek!H:H,inputdataWeek!$B:$B,$B177,inputdataWeek!$A:$A,$A177),SUMIFS(inputdataWeek!H:H,inputdataWeek!$D:$D,$B177,inputdataWeek!$A:$A,$A177)))</f>
        <v>100</v>
      </c>
      <c r="E177" s="180">
        <f>IF($A177&lt;=MonthDate,IF(RIGHT($B177,8)="Scotland",SUMIFS(inputdata!I:I,inputdata!$B:$B,$B177,inputdata!$A:$A,$A177),SUMIFS(inputdata!I:I,inputdata!$D:$D,$B177,inputdata!$A:$A,$A177)),IF(RIGHT($B177,8)="Scotland",SUMIFS(inputdataWeek!I:I,inputdataWeek!$B:$B,$B177,inputdataWeek!$A:$A,$A177),SUMIFS(inputdataWeek!I:I,inputdataWeek!$D:$D,$B177,inputdataWeek!$A:$A,$A177)))</f>
        <v>3</v>
      </c>
      <c r="F177" s="181">
        <f t="shared" si="14"/>
        <v>0.970873786407767</v>
      </c>
      <c r="G177" s="180">
        <f>IF($A177&lt;=MonthDate,IF(RIGHT($B177,8)="Scotland",SUMIFS(inputdata!J:J,inputdata!$B:$B,$B177,inputdata!$A:$A,$A177),SUMIFS(inputdata!J:J,inputdata!$D:$D,$B177,inputdata!$A:$A,$A177)),IF(RIGHT($B177,8)="Scotland",SUMIFS(inputdataWeek!J:J,inputdataWeek!$B:$B,$B177,inputdataWeek!$A:$A,$A177),SUMIFS(inputdataWeek!J:J,inputdataWeek!$D:$D,$B177,inputdataWeek!$A:$A,$A177)))</f>
        <v>0</v>
      </c>
      <c r="H177" s="181">
        <f t="shared" si="15"/>
        <v>1</v>
      </c>
      <c r="I177" s="180">
        <f>IF($A177&lt;=MonthDate,IF(RIGHT($B177,8)="Scotland",SUMIFS(inputdata!K:K,inputdata!$B:$B,$B177,inputdata!$A:$A,$A177),SUMIFS(inputdata!K:K,inputdata!$D:$D,$B177,inputdata!$A:$A,$A177)),IF(RIGHT(B177,8)="Scotland",SUMIFS(inputdataWeek!K:K,inputdataWeek!$B:$B,$B177,inputdataWeek!$A:$A,$A177),SUMIFS(inputdataWeek!K:K,inputdataWeek!$D:$D,$B177,inputdataWeek!$A:$A,$A177)))</f>
        <v>0</v>
      </c>
      <c r="J177" s="181">
        <f t="shared" si="13"/>
        <v>1</v>
      </c>
      <c r="K177" s="194" t="str">
        <f t="shared" si="17"/>
        <v>ISD A&amp;E Datamart</v>
      </c>
    </row>
    <row r="178" spans="1:11">
      <c r="A178" s="178">
        <f t="shared" si="16"/>
        <v>42393</v>
      </c>
      <c r="B178" s="179" t="s">
        <v>141</v>
      </c>
      <c r="C178" s="180">
        <f>IF($A178&lt;=MonthDate,IF(RIGHT($B178,8)="Scotland",SUMIFS(inputdata!G:G,inputdata!$B:$B,$B178,inputdata!$A:$A,$A178),SUMIFS(inputdata!G:G,inputdata!$D:$D,$B178,inputdata!$A:$A,$A178)),IF(RIGHT($B178,8)="Scotland",SUMIFS(inputdataWeek!G:G,inputdataWeek!$B:$B,$B178,inputdataWeek!$A:$A,$A178),SUMIFS(inputdataWeek!G:G,inputdataWeek!$D:$D,$B178,inputdataWeek!$A:$A,$A178)))</f>
        <v>154</v>
      </c>
      <c r="D178" s="180">
        <f>IF($A178&lt;=MonthDate,IF(RIGHT($B178,8)="Scotland",SUMIFS(inputdata!H:H,inputdata!$B:$B,$B178,inputdata!$A:$A,$A178),SUMIFS(inputdata!H:H,inputdata!$D:$D,$B178,inputdata!$A:$A,$A178)),IF(RIGHT($B178,8)="Scotland",SUMIFS(inputdataWeek!H:H,inputdataWeek!$B:$B,$B178,inputdataWeek!$A:$A,$A178),SUMIFS(inputdataWeek!H:H,inputdataWeek!$D:$D,$B178,inputdataWeek!$A:$A,$A178)))</f>
        <v>147</v>
      </c>
      <c r="E178" s="180">
        <f>IF($A178&lt;=MonthDate,IF(RIGHT($B178,8)="Scotland",SUMIFS(inputdata!I:I,inputdata!$B:$B,$B178,inputdata!$A:$A,$A178),SUMIFS(inputdata!I:I,inputdata!$D:$D,$B178,inputdata!$A:$A,$A178)),IF(RIGHT($B178,8)="Scotland",SUMIFS(inputdataWeek!I:I,inputdataWeek!$B:$B,$B178,inputdataWeek!$A:$A,$A178),SUMIFS(inputdataWeek!I:I,inputdataWeek!$D:$D,$B178,inputdataWeek!$A:$A,$A178)))</f>
        <v>7</v>
      </c>
      <c r="F178" s="181">
        <f t="shared" si="14"/>
        <v>0.95454545454545459</v>
      </c>
      <c r="G178" s="180">
        <f>IF($A178&lt;=MonthDate,IF(RIGHT($B178,8)="Scotland",SUMIFS(inputdata!J:J,inputdata!$B:$B,$B178,inputdata!$A:$A,$A178),SUMIFS(inputdata!J:J,inputdata!$D:$D,$B178,inputdata!$A:$A,$A178)),IF(RIGHT($B178,8)="Scotland",SUMIFS(inputdataWeek!J:J,inputdataWeek!$B:$B,$B178,inputdataWeek!$A:$A,$A178),SUMIFS(inputdataWeek!J:J,inputdataWeek!$D:$D,$B178,inputdataWeek!$A:$A,$A178)))</f>
        <v>0</v>
      </c>
      <c r="H178" s="181">
        <f t="shared" si="15"/>
        <v>1</v>
      </c>
      <c r="I178" s="180">
        <f>IF($A178&lt;=MonthDate,IF(RIGHT($B178,8)="Scotland",SUMIFS(inputdata!K:K,inputdata!$B:$B,$B178,inputdata!$A:$A,$A178),SUMIFS(inputdata!K:K,inputdata!$D:$D,$B178,inputdata!$A:$A,$A178)),IF(RIGHT(B178,8)="Scotland",SUMIFS(inputdataWeek!K:K,inputdataWeek!$B:$B,$B178,inputdataWeek!$A:$A,$A178),SUMIFS(inputdataWeek!K:K,inputdataWeek!$D:$D,$B178,inputdataWeek!$A:$A,$A178)))</f>
        <v>0</v>
      </c>
      <c r="J178" s="181">
        <f t="shared" si="13"/>
        <v>1</v>
      </c>
      <c r="K178" s="194" t="str">
        <f t="shared" si="17"/>
        <v>ISD A&amp;E Datamart</v>
      </c>
    </row>
    <row r="179" spans="1:11">
      <c r="A179" s="178">
        <f t="shared" si="16"/>
        <v>42393</v>
      </c>
      <c r="B179" s="179" t="s">
        <v>136</v>
      </c>
      <c r="C179" s="180">
        <f>IF($A179&lt;=MonthDate,IF(RIGHT($B179,8)="Scotland",SUMIFS(inputdata!G:G,inputdata!$B:$B,$B179,inputdata!$A:$A,$A179),SUMIFS(inputdata!G:G,inputdata!$D:$D,$B179,inputdata!$A:$A,$A179)),IF(RIGHT($B179,8)="Scotland",SUMIFS(inputdataWeek!G:G,inputdataWeek!$B:$B,$B179,inputdataWeek!$A:$A,$A179),SUMIFS(inputdataWeek!G:G,inputdataWeek!$D:$D,$B179,inputdataWeek!$A:$A,$A179)))</f>
        <v>1287</v>
      </c>
      <c r="D179" s="180">
        <f>IF($A179&lt;=MonthDate,IF(RIGHT($B179,8)="Scotland",SUMIFS(inputdata!H:H,inputdata!$B:$B,$B179,inputdata!$A:$A,$A179),SUMIFS(inputdata!H:H,inputdata!$D:$D,$B179,inputdata!$A:$A,$A179)),IF(RIGHT($B179,8)="Scotland",SUMIFS(inputdataWeek!H:H,inputdataWeek!$B:$B,$B179,inputdataWeek!$A:$A,$A179),SUMIFS(inputdataWeek!H:H,inputdataWeek!$D:$D,$B179,inputdataWeek!$A:$A,$A179)))</f>
        <v>1279</v>
      </c>
      <c r="E179" s="180">
        <f>IF($A179&lt;=MonthDate,IF(RIGHT($B179,8)="Scotland",SUMIFS(inputdata!I:I,inputdata!$B:$B,$B179,inputdata!$A:$A,$A179),SUMIFS(inputdata!I:I,inputdata!$D:$D,$B179,inputdata!$A:$A,$A179)),IF(RIGHT($B179,8)="Scotland",SUMIFS(inputdataWeek!I:I,inputdataWeek!$B:$B,$B179,inputdataWeek!$A:$A,$A179),SUMIFS(inputdataWeek!I:I,inputdataWeek!$D:$D,$B179,inputdataWeek!$A:$A,$A179)))</f>
        <v>8</v>
      </c>
      <c r="F179" s="181">
        <f t="shared" si="14"/>
        <v>0.99378399378399374</v>
      </c>
      <c r="G179" s="180">
        <f>IF($A179&lt;=MonthDate,IF(RIGHT($B179,8)="Scotland",SUMIFS(inputdata!J:J,inputdata!$B:$B,$B179,inputdata!$A:$A,$A179),SUMIFS(inputdata!J:J,inputdata!$D:$D,$B179,inputdata!$A:$A,$A179)),IF(RIGHT($B179,8)="Scotland",SUMIFS(inputdataWeek!J:J,inputdataWeek!$B:$B,$B179,inputdataWeek!$A:$A,$A179),SUMIFS(inputdataWeek!J:J,inputdataWeek!$D:$D,$B179,inputdataWeek!$A:$A,$A179)))</f>
        <v>0</v>
      </c>
      <c r="H179" s="181">
        <f t="shared" si="15"/>
        <v>1</v>
      </c>
      <c r="I179" s="180">
        <f>IF($A179&lt;=MonthDate,IF(RIGHT($B179,8)="Scotland",SUMIFS(inputdata!K:K,inputdata!$B:$B,$B179,inputdata!$A:$A,$A179),SUMIFS(inputdata!K:K,inputdata!$D:$D,$B179,inputdata!$A:$A,$A179)),IF(RIGHT(B179,8)="Scotland",SUMIFS(inputdataWeek!K:K,inputdataWeek!$B:$B,$B179,inputdataWeek!$A:$A,$A179),SUMIFS(inputdataWeek!K:K,inputdataWeek!$D:$D,$B179,inputdataWeek!$A:$A,$A179)))</f>
        <v>0</v>
      </c>
      <c r="J179" s="181">
        <f t="shared" si="13"/>
        <v>1</v>
      </c>
      <c r="K179" s="194" t="str">
        <f t="shared" si="17"/>
        <v>ISD A&amp;E Datamart</v>
      </c>
    </row>
    <row r="180" spans="1:11">
      <c r="A180" s="178">
        <f t="shared" si="16"/>
        <v>42393</v>
      </c>
      <c r="B180" s="179" t="s">
        <v>139</v>
      </c>
      <c r="C180" s="180">
        <f>IF($A180&lt;=MonthDate,IF(RIGHT($B180,8)="Scotland",SUMIFS(inputdata!G:G,inputdata!$B:$B,$B180,inputdata!$A:$A,$A180),SUMIFS(inputdata!G:G,inputdata!$D:$D,$B180,inputdata!$A:$A,$A180)),IF(RIGHT($B180,8)="Scotland",SUMIFS(inputdataWeek!G:G,inputdataWeek!$B:$B,$B180,inputdataWeek!$A:$A,$A180),SUMIFS(inputdataWeek!G:G,inputdataWeek!$D:$D,$B180,inputdataWeek!$A:$A,$A180)))</f>
        <v>105</v>
      </c>
      <c r="D180" s="180">
        <f>IF($A180&lt;=MonthDate,IF(RIGHT($B180,8)="Scotland",SUMIFS(inputdata!H:H,inputdata!$B:$B,$B180,inputdata!$A:$A,$A180),SUMIFS(inputdata!H:H,inputdata!$D:$D,$B180,inputdata!$A:$A,$A180)),IF(RIGHT($B180,8)="Scotland",SUMIFS(inputdataWeek!H:H,inputdataWeek!$B:$B,$B180,inputdataWeek!$A:$A,$A180),SUMIFS(inputdataWeek!H:H,inputdataWeek!$D:$D,$B180,inputdataWeek!$A:$A,$A180)))</f>
        <v>105</v>
      </c>
      <c r="E180" s="180">
        <f>IF($A180&lt;=MonthDate,IF(RIGHT($B180,8)="Scotland",SUMIFS(inputdata!I:I,inputdata!$B:$B,$B180,inputdata!$A:$A,$A180),SUMIFS(inputdata!I:I,inputdata!$D:$D,$B180,inputdata!$A:$A,$A180)),IF(RIGHT($B180,8)="Scotland",SUMIFS(inputdataWeek!I:I,inputdataWeek!$B:$B,$B180,inputdataWeek!$A:$A,$A180),SUMIFS(inputdataWeek!I:I,inputdataWeek!$D:$D,$B180,inputdataWeek!$A:$A,$A180)))</f>
        <v>0</v>
      </c>
      <c r="F180" s="181">
        <f t="shared" si="14"/>
        <v>1</v>
      </c>
      <c r="G180" s="180">
        <f>IF($A180&lt;=MonthDate,IF(RIGHT($B180,8)="Scotland",SUMIFS(inputdata!J:J,inputdata!$B:$B,$B180,inputdata!$A:$A,$A180),SUMIFS(inputdata!J:J,inputdata!$D:$D,$B180,inputdata!$A:$A,$A180)),IF(RIGHT($B180,8)="Scotland",SUMIFS(inputdataWeek!J:J,inputdataWeek!$B:$B,$B180,inputdataWeek!$A:$A,$A180),SUMIFS(inputdataWeek!J:J,inputdataWeek!$D:$D,$B180,inputdataWeek!$A:$A,$A180)))</f>
        <v>0</v>
      </c>
      <c r="H180" s="181">
        <f t="shared" si="15"/>
        <v>1</v>
      </c>
      <c r="I180" s="180">
        <f>IF($A180&lt;=MonthDate,IF(RIGHT($B180,8)="Scotland",SUMIFS(inputdata!K:K,inputdata!$B:$B,$B180,inputdata!$A:$A,$A180),SUMIFS(inputdata!K:K,inputdata!$D:$D,$B180,inputdata!$A:$A,$A180)),IF(RIGHT(B180,8)="Scotland",SUMIFS(inputdataWeek!K:K,inputdataWeek!$B:$B,$B180,inputdataWeek!$A:$A,$A180),SUMIFS(inputdataWeek!K:K,inputdataWeek!$D:$D,$B180,inputdataWeek!$A:$A,$A180)))</f>
        <v>0</v>
      </c>
      <c r="J180" s="181">
        <f t="shared" si="13"/>
        <v>1</v>
      </c>
      <c r="K180" s="194" t="str">
        <f t="shared" si="17"/>
        <v>ISD A&amp;E Datamart</v>
      </c>
    </row>
    <row r="181" spans="1:11">
      <c r="A181" s="178">
        <f t="shared" si="16"/>
        <v>42393</v>
      </c>
      <c r="B181" s="179" t="s">
        <v>277</v>
      </c>
      <c r="C181" s="180">
        <f>IF($A181&lt;=MonthDate,IF(RIGHT($B181,8)="Scotland",SUMIFS(inputdata!G:G,inputdata!$B:$B,$B181,inputdata!$A:$A,$A181),SUMIFS(inputdata!G:G,inputdata!$D:$D,$B181,inputdata!$A:$A,$A181)),IF(RIGHT($B181,8)="Scotland",SUMIFS(inputdataWeek!G:G,inputdataWeek!$B:$B,$B181,inputdataWeek!$A:$A,$A181),SUMIFS(inputdataWeek!G:G,inputdataWeek!$D:$D,$B181,inputdataWeek!$A:$A,$A181)))</f>
        <v>23841</v>
      </c>
      <c r="D181" s="180">
        <f>IF($A181&lt;=MonthDate,IF(RIGHT($B181,8)="Scotland",SUMIFS(inputdata!H:H,inputdata!$B:$B,$B181,inputdata!$A:$A,$A181),SUMIFS(inputdata!H:H,inputdata!$D:$D,$B181,inputdata!$A:$A,$A181)),IF(RIGHT($B181,8)="Scotland",SUMIFS(inputdataWeek!H:H,inputdataWeek!$B:$B,$B181,inputdataWeek!$A:$A,$A181),SUMIFS(inputdataWeek!H:H,inputdataWeek!$D:$D,$B181,inputdataWeek!$A:$A,$A181)))</f>
        <v>22420</v>
      </c>
      <c r="E181" s="180">
        <f>IF($A181&lt;=MonthDate,IF(RIGHT($B181,8)="Scotland",SUMIFS(inputdata!I:I,inputdata!$B:$B,$B181,inputdata!$A:$A,$A181),SUMIFS(inputdata!I:I,inputdata!$D:$D,$B181,inputdata!$A:$A,$A181)),IF(RIGHT($B181,8)="Scotland",SUMIFS(inputdataWeek!I:I,inputdataWeek!$B:$B,$B181,inputdataWeek!$A:$A,$A181),SUMIFS(inputdataWeek!I:I,inputdataWeek!$D:$D,$B181,inputdataWeek!$A:$A,$A181)))</f>
        <v>1421</v>
      </c>
      <c r="F181" s="181">
        <f t="shared" si="14"/>
        <v>0.94039679543643306</v>
      </c>
      <c r="G181" s="180">
        <f>IF($A181&lt;=MonthDate,IF(RIGHT($B181,8)="Scotland",SUMIFS(inputdata!J:J,inputdata!$B:$B,$B181,inputdata!$A:$A,$A181),SUMIFS(inputdata!J:J,inputdata!$D:$D,$B181,inputdata!$A:$A,$A181)),IF(RIGHT($B181,8)="Scotland",SUMIFS(inputdataWeek!J:J,inputdataWeek!$B:$B,$B181,inputdataWeek!$A:$A,$A181),SUMIFS(inputdataWeek!J:J,inputdataWeek!$D:$D,$B181,inputdataWeek!$A:$A,$A181)))</f>
        <v>103</v>
      </c>
      <c r="H181" s="181">
        <f t="shared" si="15"/>
        <v>0.9956797114215008</v>
      </c>
      <c r="I181" s="180">
        <f>IF($A181&lt;=MonthDate,IF(RIGHT($B181,8)="Scotland",SUMIFS(inputdata!K:K,inputdata!$B:$B,$B181,inputdata!$A:$A,$A181),SUMIFS(inputdata!K:K,inputdata!$D:$D,$B181,inputdata!$A:$A,$A181)),IF(RIGHT(B181,8)="Scotland",SUMIFS(inputdataWeek!K:K,inputdataWeek!$B:$B,$B181,inputdataWeek!$A:$A,$A181),SUMIFS(inputdataWeek!K:K,inputdataWeek!$D:$D,$B181,inputdataWeek!$A:$A,$A181)))</f>
        <v>16</v>
      </c>
      <c r="J181" s="181">
        <f t="shared" si="13"/>
        <v>0.99932888721110691</v>
      </c>
      <c r="K181" s="194" t="str">
        <f t="shared" si="17"/>
        <v>ISD A&amp;E Datamart</v>
      </c>
    </row>
    <row r="182" spans="1:11">
      <c r="A182" s="178">
        <f t="shared" si="16"/>
        <v>42400</v>
      </c>
      <c r="B182" s="179" t="s">
        <v>121</v>
      </c>
      <c r="C182" s="180">
        <f>IF($A182&lt;=MonthDate,IF(RIGHT($B182,8)="Scotland",SUMIFS(inputdata!G:G,inputdata!$B:$B,$B182,inputdata!$A:$A,$A182),SUMIFS(inputdata!G:G,inputdata!$D:$D,$B182,inputdata!$A:$A,$A182)),IF(RIGHT($B182,8)="Scotland",SUMIFS(inputdataWeek!G:G,inputdataWeek!$B:$B,$B182,inputdataWeek!$A:$A,$A182),SUMIFS(inputdataWeek!G:G,inputdataWeek!$D:$D,$B182,inputdataWeek!$A:$A,$A182)))</f>
        <v>2256</v>
      </c>
      <c r="D182" s="180">
        <f>IF($A182&lt;=MonthDate,IF(RIGHT($B182,8)="Scotland",SUMIFS(inputdata!H:H,inputdata!$B:$B,$B182,inputdata!$A:$A,$A182),SUMIFS(inputdata!H:H,inputdata!$D:$D,$B182,inputdata!$A:$A,$A182)),IF(RIGHT($B182,8)="Scotland",SUMIFS(inputdataWeek!H:H,inputdataWeek!$B:$B,$B182,inputdataWeek!$A:$A,$A182),SUMIFS(inputdataWeek!H:H,inputdataWeek!$D:$D,$B182,inputdataWeek!$A:$A,$A182)))</f>
        <v>2088</v>
      </c>
      <c r="E182" s="180">
        <f>IF($A182&lt;=MonthDate,IF(RIGHT($B182,8)="Scotland",SUMIFS(inputdata!I:I,inputdata!$B:$B,$B182,inputdata!$A:$A,$A182),SUMIFS(inputdata!I:I,inputdata!$D:$D,$B182,inputdata!$A:$A,$A182)),IF(RIGHT($B182,8)="Scotland",SUMIFS(inputdataWeek!I:I,inputdataWeek!$B:$B,$B182,inputdataWeek!$A:$A,$A182),SUMIFS(inputdataWeek!I:I,inputdataWeek!$D:$D,$B182,inputdataWeek!$A:$A,$A182)))</f>
        <v>168</v>
      </c>
      <c r="F182" s="181">
        <f t="shared" si="14"/>
        <v>0.92553191489361697</v>
      </c>
      <c r="G182" s="180">
        <f>IF($A182&lt;=MonthDate,IF(RIGHT($B182,8)="Scotland",SUMIFS(inputdata!J:J,inputdata!$B:$B,$B182,inputdata!$A:$A,$A182),SUMIFS(inputdata!J:J,inputdata!$D:$D,$B182,inputdata!$A:$A,$A182)),IF(RIGHT($B182,8)="Scotland",SUMIFS(inputdataWeek!J:J,inputdataWeek!$B:$B,$B182,inputdataWeek!$A:$A,$A182),SUMIFS(inputdataWeek!J:J,inputdataWeek!$D:$D,$B182,inputdataWeek!$A:$A,$A182)))</f>
        <v>26</v>
      </c>
      <c r="H182" s="181">
        <f t="shared" si="15"/>
        <v>0.98847517730496459</v>
      </c>
      <c r="I182" s="180">
        <f>IF($A182&lt;=MonthDate,IF(RIGHT($B182,8)="Scotland",SUMIFS(inputdata!K:K,inputdata!$B:$B,$B182,inputdata!$A:$A,$A182),SUMIFS(inputdata!K:K,inputdata!$D:$D,$B182,inputdata!$A:$A,$A182)),IF(RIGHT(B182,8)="Scotland",SUMIFS(inputdataWeek!K:K,inputdataWeek!$B:$B,$B182,inputdataWeek!$A:$A,$A182),SUMIFS(inputdataWeek!K:K,inputdataWeek!$D:$D,$B182,inputdataWeek!$A:$A,$A182)))</f>
        <v>0</v>
      </c>
      <c r="J182" s="181">
        <f t="shared" si="13"/>
        <v>1</v>
      </c>
      <c r="K182" s="194" t="str">
        <f t="shared" si="17"/>
        <v>ISD A&amp;E Datamart</v>
      </c>
    </row>
    <row r="183" spans="1:11">
      <c r="A183" s="178">
        <f t="shared" si="16"/>
        <v>42400</v>
      </c>
      <c r="B183" s="179" t="s">
        <v>70</v>
      </c>
      <c r="C183" s="180">
        <f>IF($A183&lt;=MonthDate,IF(RIGHT($B183,8)="Scotland",SUMIFS(inputdata!G:G,inputdata!$B:$B,$B183,inputdata!$A:$A,$A183),SUMIFS(inputdata!G:G,inputdata!$D:$D,$B183,inputdata!$A:$A,$A183)),IF(RIGHT($B183,8)="Scotland",SUMIFS(inputdataWeek!G:G,inputdataWeek!$B:$B,$B183,inputdataWeek!$A:$A,$A183),SUMIFS(inputdataWeek!G:G,inputdataWeek!$D:$D,$B183,inputdataWeek!$A:$A,$A183)))</f>
        <v>454</v>
      </c>
      <c r="D183" s="180">
        <f>IF($A183&lt;=MonthDate,IF(RIGHT($B183,8)="Scotland",SUMIFS(inputdata!H:H,inputdata!$B:$B,$B183,inputdata!$A:$A,$A183),SUMIFS(inputdata!H:H,inputdata!$D:$D,$B183,inputdata!$A:$A,$A183)),IF(RIGHT($B183,8)="Scotland",SUMIFS(inputdataWeek!H:H,inputdataWeek!$B:$B,$B183,inputdataWeek!$A:$A,$A183),SUMIFS(inputdataWeek!H:H,inputdataWeek!$D:$D,$B183,inputdataWeek!$A:$A,$A183)))</f>
        <v>436</v>
      </c>
      <c r="E183" s="180">
        <f>IF($A183&lt;=MonthDate,IF(RIGHT($B183,8)="Scotland",SUMIFS(inputdata!I:I,inputdata!$B:$B,$B183,inputdata!$A:$A,$A183),SUMIFS(inputdata!I:I,inputdata!$D:$D,$B183,inputdata!$A:$A,$A183)),IF(RIGHT($B183,8)="Scotland",SUMIFS(inputdataWeek!I:I,inputdataWeek!$B:$B,$B183,inputdataWeek!$A:$A,$A183),SUMIFS(inputdataWeek!I:I,inputdataWeek!$D:$D,$B183,inputdataWeek!$A:$A,$A183)))</f>
        <v>18</v>
      </c>
      <c r="F183" s="181">
        <f t="shared" si="14"/>
        <v>0.96035242290748901</v>
      </c>
      <c r="G183" s="180">
        <f>IF($A183&lt;=MonthDate,IF(RIGHT($B183,8)="Scotland",SUMIFS(inputdata!J:J,inputdata!$B:$B,$B183,inputdata!$A:$A,$A183),SUMIFS(inputdata!J:J,inputdata!$D:$D,$B183,inputdata!$A:$A,$A183)),IF(RIGHT($B183,8)="Scotland",SUMIFS(inputdataWeek!J:J,inputdataWeek!$B:$B,$B183,inputdataWeek!$A:$A,$A183),SUMIFS(inputdataWeek!J:J,inputdataWeek!$D:$D,$B183,inputdataWeek!$A:$A,$A183)))</f>
        <v>0</v>
      </c>
      <c r="H183" s="181">
        <f t="shared" si="15"/>
        <v>1</v>
      </c>
      <c r="I183" s="180">
        <f>IF($A183&lt;=MonthDate,IF(RIGHT($B183,8)="Scotland",SUMIFS(inputdata!K:K,inputdata!$B:$B,$B183,inputdata!$A:$A,$A183),SUMIFS(inputdata!K:K,inputdata!$D:$D,$B183,inputdata!$A:$A,$A183)),IF(RIGHT(B183,8)="Scotland",SUMIFS(inputdataWeek!K:K,inputdataWeek!$B:$B,$B183,inputdataWeek!$A:$A,$A183),SUMIFS(inputdataWeek!K:K,inputdataWeek!$D:$D,$B183,inputdataWeek!$A:$A,$A183)))</f>
        <v>0</v>
      </c>
      <c r="J183" s="181">
        <f t="shared" si="13"/>
        <v>1</v>
      </c>
      <c r="K183" s="194" t="str">
        <f t="shared" si="17"/>
        <v>ISD A&amp;E Datamart</v>
      </c>
    </row>
    <row r="184" spans="1:11">
      <c r="A184" s="178">
        <f t="shared" si="16"/>
        <v>42400</v>
      </c>
      <c r="B184" s="179" t="s">
        <v>140</v>
      </c>
      <c r="C184" s="180">
        <f>IF($A184&lt;=MonthDate,IF(RIGHT($B184,8)="Scotland",SUMIFS(inputdata!G:G,inputdata!$B:$B,$B184,inputdata!$A:$A,$A184),SUMIFS(inputdata!G:G,inputdata!$D:$D,$B184,inputdata!$A:$A,$A184)),IF(RIGHT($B184,8)="Scotland",SUMIFS(inputdataWeek!G:G,inputdataWeek!$B:$B,$B184,inputdataWeek!$A:$A,$A184),SUMIFS(inputdataWeek!G:G,inputdataWeek!$D:$D,$B184,inputdataWeek!$A:$A,$A184)))</f>
        <v>875</v>
      </c>
      <c r="D184" s="180">
        <f>IF($A184&lt;=MonthDate,IF(RIGHT($B184,8)="Scotland",SUMIFS(inputdata!H:H,inputdata!$B:$B,$B184,inputdata!$A:$A,$A184),SUMIFS(inputdata!H:H,inputdata!$D:$D,$B184,inputdata!$A:$A,$A184)),IF(RIGHT($B184,8)="Scotland",SUMIFS(inputdataWeek!H:H,inputdataWeek!$B:$B,$B184,inputdataWeek!$A:$A,$A184),SUMIFS(inputdataWeek!H:H,inputdataWeek!$D:$D,$B184,inputdataWeek!$A:$A,$A184)))</f>
        <v>808</v>
      </c>
      <c r="E184" s="180">
        <f>IF($A184&lt;=MonthDate,IF(RIGHT($B184,8)="Scotland",SUMIFS(inputdata!I:I,inputdata!$B:$B,$B184,inputdata!$A:$A,$A184),SUMIFS(inputdata!I:I,inputdata!$D:$D,$B184,inputdata!$A:$A,$A184)),IF(RIGHT($B184,8)="Scotland",SUMIFS(inputdataWeek!I:I,inputdataWeek!$B:$B,$B184,inputdataWeek!$A:$A,$A184),SUMIFS(inputdataWeek!I:I,inputdataWeek!$D:$D,$B184,inputdataWeek!$A:$A,$A184)))</f>
        <v>67</v>
      </c>
      <c r="F184" s="181">
        <f t="shared" si="14"/>
        <v>0.92342857142857149</v>
      </c>
      <c r="G184" s="180">
        <f>IF($A184&lt;=MonthDate,IF(RIGHT($B184,8)="Scotland",SUMIFS(inputdata!J:J,inputdata!$B:$B,$B184,inputdata!$A:$A,$A184),SUMIFS(inputdata!J:J,inputdata!$D:$D,$B184,inputdata!$A:$A,$A184)),IF(RIGHT($B184,8)="Scotland",SUMIFS(inputdataWeek!J:J,inputdataWeek!$B:$B,$B184,inputdataWeek!$A:$A,$A184),SUMIFS(inputdataWeek!J:J,inputdataWeek!$D:$D,$B184,inputdataWeek!$A:$A,$A184)))</f>
        <v>0</v>
      </c>
      <c r="H184" s="181">
        <f t="shared" si="15"/>
        <v>1</v>
      </c>
      <c r="I184" s="180">
        <f>IF($A184&lt;=MonthDate,IF(RIGHT($B184,8)="Scotland",SUMIFS(inputdata!K:K,inputdata!$B:$B,$B184,inputdata!$A:$A,$A184),SUMIFS(inputdata!K:K,inputdata!$D:$D,$B184,inputdata!$A:$A,$A184)),IF(RIGHT(B184,8)="Scotland",SUMIFS(inputdataWeek!K:K,inputdataWeek!$B:$B,$B184,inputdataWeek!$A:$A,$A184),SUMIFS(inputdataWeek!K:K,inputdataWeek!$D:$D,$B184,inputdataWeek!$A:$A,$A184)))</f>
        <v>0</v>
      </c>
      <c r="J184" s="181">
        <f t="shared" si="13"/>
        <v>1</v>
      </c>
      <c r="K184" s="194" t="str">
        <f t="shared" si="17"/>
        <v>ISD A&amp;E Datamart</v>
      </c>
    </row>
    <row r="185" spans="1:11">
      <c r="A185" s="178">
        <f t="shared" si="16"/>
        <v>42400</v>
      </c>
      <c r="B185" s="179" t="s">
        <v>71</v>
      </c>
      <c r="C185" s="180">
        <f>IF($A185&lt;=MonthDate,IF(RIGHT($B185,8)="Scotland",SUMIFS(inputdata!G:G,inputdata!$B:$B,$B185,inputdata!$A:$A,$A185),SUMIFS(inputdata!G:G,inputdata!$D:$D,$B185,inputdata!$A:$A,$A185)),IF(RIGHT($B185,8)="Scotland",SUMIFS(inputdataWeek!G:G,inputdataWeek!$B:$B,$B185,inputdataWeek!$A:$A,$A185),SUMIFS(inputdataWeek!G:G,inputdataWeek!$D:$D,$B185,inputdataWeek!$A:$A,$A185)))</f>
        <v>1234</v>
      </c>
      <c r="D185" s="180">
        <f>IF($A185&lt;=MonthDate,IF(RIGHT($B185,8)="Scotland",SUMIFS(inputdata!H:H,inputdata!$B:$B,$B185,inputdata!$A:$A,$A185),SUMIFS(inputdata!H:H,inputdata!$D:$D,$B185,inputdata!$A:$A,$A185)),IF(RIGHT($B185,8)="Scotland",SUMIFS(inputdataWeek!H:H,inputdataWeek!$B:$B,$B185,inputdataWeek!$A:$A,$A185),SUMIFS(inputdataWeek!H:H,inputdataWeek!$D:$D,$B185,inputdataWeek!$A:$A,$A185)))</f>
        <v>1138</v>
      </c>
      <c r="E185" s="180">
        <f>IF($A185&lt;=MonthDate,IF(RIGHT($B185,8)="Scotland",SUMIFS(inputdata!I:I,inputdata!$B:$B,$B185,inputdata!$A:$A,$A185),SUMIFS(inputdata!I:I,inputdata!$D:$D,$B185,inputdata!$A:$A,$A185)),IF(RIGHT($B185,8)="Scotland",SUMIFS(inputdataWeek!I:I,inputdataWeek!$B:$B,$B185,inputdataWeek!$A:$A,$A185),SUMIFS(inputdataWeek!I:I,inputdataWeek!$D:$D,$B185,inputdataWeek!$A:$A,$A185)))</f>
        <v>96</v>
      </c>
      <c r="F185" s="181">
        <f t="shared" si="14"/>
        <v>0.92220421393841168</v>
      </c>
      <c r="G185" s="180">
        <f>IF($A185&lt;=MonthDate,IF(RIGHT($B185,8)="Scotland",SUMIFS(inputdata!J:J,inputdata!$B:$B,$B185,inputdata!$A:$A,$A185),SUMIFS(inputdata!J:J,inputdata!$D:$D,$B185,inputdata!$A:$A,$A185)),IF(RIGHT($B185,8)="Scotland",SUMIFS(inputdataWeek!J:J,inputdataWeek!$B:$B,$B185,inputdataWeek!$A:$A,$A185),SUMIFS(inputdataWeek!J:J,inputdataWeek!$D:$D,$B185,inputdataWeek!$A:$A,$A185)))</f>
        <v>14</v>
      </c>
      <c r="H185" s="181">
        <f t="shared" si="15"/>
        <v>0.98865478119935168</v>
      </c>
      <c r="I185" s="180">
        <f>IF($A185&lt;=MonthDate,IF(RIGHT($B185,8)="Scotland",SUMIFS(inputdata!K:K,inputdata!$B:$B,$B185,inputdata!$A:$A,$A185),SUMIFS(inputdata!K:K,inputdata!$D:$D,$B185,inputdata!$A:$A,$A185)),IF(RIGHT(B185,8)="Scotland",SUMIFS(inputdataWeek!K:K,inputdataWeek!$B:$B,$B185,inputdataWeek!$A:$A,$A185),SUMIFS(inputdataWeek!K:K,inputdataWeek!$D:$D,$B185,inputdataWeek!$A:$A,$A185)))</f>
        <v>2</v>
      </c>
      <c r="J185" s="181">
        <f t="shared" si="13"/>
        <v>0.99837925445705022</v>
      </c>
      <c r="K185" s="194" t="str">
        <f t="shared" si="17"/>
        <v>ISD A&amp;E Datamart</v>
      </c>
    </row>
    <row r="186" spans="1:11">
      <c r="A186" s="178">
        <f t="shared" si="16"/>
        <v>42400</v>
      </c>
      <c r="B186" s="179" t="s">
        <v>69</v>
      </c>
      <c r="C186" s="180">
        <f>IF($A186&lt;=MonthDate,IF(RIGHT($B186,8)="Scotland",SUMIFS(inputdata!G:G,inputdata!$B:$B,$B186,inputdata!$A:$A,$A186),SUMIFS(inputdata!G:G,inputdata!$D:$D,$B186,inputdata!$A:$A,$A186)),IF(RIGHT($B186,8)="Scotland",SUMIFS(inputdataWeek!G:G,inputdataWeek!$B:$B,$B186,inputdataWeek!$A:$A,$A186),SUMIFS(inputdataWeek!G:G,inputdataWeek!$D:$D,$B186,inputdataWeek!$A:$A,$A186)))</f>
        <v>1144</v>
      </c>
      <c r="D186" s="180">
        <f>IF($A186&lt;=MonthDate,IF(RIGHT($B186,8)="Scotland",SUMIFS(inputdata!H:H,inputdata!$B:$B,$B186,inputdata!$A:$A,$A186),SUMIFS(inputdata!H:H,inputdata!$D:$D,$B186,inputdata!$A:$A,$A186)),IF(RIGHT($B186,8)="Scotland",SUMIFS(inputdataWeek!H:H,inputdataWeek!$B:$B,$B186,inputdataWeek!$A:$A,$A186),SUMIFS(inputdataWeek!H:H,inputdataWeek!$D:$D,$B186,inputdataWeek!$A:$A,$A186)))</f>
        <v>1064</v>
      </c>
      <c r="E186" s="180">
        <f>IF($A186&lt;=MonthDate,IF(RIGHT($B186,8)="Scotland",SUMIFS(inputdata!I:I,inputdata!$B:$B,$B186,inputdata!$A:$A,$A186),SUMIFS(inputdata!I:I,inputdata!$D:$D,$B186,inputdata!$A:$A,$A186)),IF(RIGHT($B186,8)="Scotland",SUMIFS(inputdataWeek!I:I,inputdataWeek!$B:$B,$B186,inputdataWeek!$A:$A,$A186),SUMIFS(inputdataWeek!I:I,inputdataWeek!$D:$D,$B186,inputdataWeek!$A:$A,$A186)))</f>
        <v>80</v>
      </c>
      <c r="F186" s="181">
        <f t="shared" si="14"/>
        <v>0.93006993006993011</v>
      </c>
      <c r="G186" s="180">
        <f>IF($A186&lt;=MonthDate,IF(RIGHT($B186,8)="Scotland",SUMIFS(inputdata!J:J,inputdata!$B:$B,$B186,inputdata!$A:$A,$A186),SUMIFS(inputdata!J:J,inputdata!$D:$D,$B186,inputdata!$A:$A,$A186)),IF(RIGHT($B186,8)="Scotland",SUMIFS(inputdataWeek!J:J,inputdataWeek!$B:$B,$B186,inputdataWeek!$A:$A,$A186),SUMIFS(inputdataWeek!J:J,inputdataWeek!$D:$D,$B186,inputdataWeek!$A:$A,$A186)))</f>
        <v>7</v>
      </c>
      <c r="H186" s="181">
        <f t="shared" si="15"/>
        <v>0.99388111888111885</v>
      </c>
      <c r="I186" s="180">
        <f>IF($A186&lt;=MonthDate,IF(RIGHT($B186,8)="Scotland",SUMIFS(inputdata!K:K,inputdata!$B:$B,$B186,inputdata!$A:$A,$A186),SUMIFS(inputdata!K:K,inputdata!$D:$D,$B186,inputdata!$A:$A,$A186)),IF(RIGHT(B186,8)="Scotland",SUMIFS(inputdataWeek!K:K,inputdataWeek!$B:$B,$B186,inputdataWeek!$A:$A,$A186),SUMIFS(inputdataWeek!K:K,inputdataWeek!$D:$D,$B186,inputdataWeek!$A:$A,$A186)))</f>
        <v>0</v>
      </c>
      <c r="J186" s="181">
        <f t="shared" si="13"/>
        <v>1</v>
      </c>
      <c r="K186" s="194" t="str">
        <f t="shared" si="17"/>
        <v>ISD A&amp;E Datamart</v>
      </c>
    </row>
    <row r="187" spans="1:11">
      <c r="A187" s="178">
        <f t="shared" si="16"/>
        <v>42400</v>
      </c>
      <c r="B187" s="179" t="s">
        <v>122</v>
      </c>
      <c r="C187" s="180">
        <f>IF($A187&lt;=MonthDate,IF(RIGHT($B187,8)="Scotland",SUMIFS(inputdata!G:G,inputdata!$B:$B,$B187,inputdata!$A:$A,$A187),SUMIFS(inputdata!G:G,inputdata!$D:$D,$B187,inputdata!$A:$A,$A187)),IF(RIGHT($B187,8)="Scotland",SUMIFS(inputdataWeek!G:G,inputdataWeek!$B:$B,$B187,inputdataWeek!$A:$A,$A187),SUMIFS(inputdataWeek!G:G,inputdataWeek!$D:$D,$B187,inputdataWeek!$A:$A,$A187)))</f>
        <v>1773</v>
      </c>
      <c r="D187" s="180">
        <f>IF($A187&lt;=MonthDate,IF(RIGHT($B187,8)="Scotland",SUMIFS(inputdata!H:H,inputdata!$B:$B,$B187,inputdata!$A:$A,$A187),SUMIFS(inputdata!H:H,inputdata!$D:$D,$B187,inputdata!$A:$A,$A187)),IF(RIGHT($B187,8)="Scotland",SUMIFS(inputdataWeek!H:H,inputdataWeek!$B:$B,$B187,inputdataWeek!$A:$A,$A187),SUMIFS(inputdataWeek!H:H,inputdataWeek!$D:$D,$B187,inputdataWeek!$A:$A,$A187)))</f>
        <v>1682</v>
      </c>
      <c r="E187" s="180">
        <f>IF($A187&lt;=MonthDate,IF(RIGHT($B187,8)="Scotland",SUMIFS(inputdata!I:I,inputdata!$B:$B,$B187,inputdata!$A:$A,$A187),SUMIFS(inputdata!I:I,inputdata!$D:$D,$B187,inputdata!$A:$A,$A187)),IF(RIGHT($B187,8)="Scotland",SUMIFS(inputdataWeek!I:I,inputdataWeek!$B:$B,$B187,inputdataWeek!$A:$A,$A187),SUMIFS(inputdataWeek!I:I,inputdataWeek!$D:$D,$B187,inputdataWeek!$A:$A,$A187)))</f>
        <v>91</v>
      </c>
      <c r="F187" s="181">
        <f t="shared" si="14"/>
        <v>0.94867456288776086</v>
      </c>
      <c r="G187" s="180">
        <f>IF($A187&lt;=MonthDate,IF(RIGHT($B187,8)="Scotland",SUMIFS(inputdata!J:J,inputdata!$B:$B,$B187,inputdata!$A:$A,$A187),SUMIFS(inputdata!J:J,inputdata!$D:$D,$B187,inputdata!$A:$A,$A187)),IF(RIGHT($B187,8)="Scotland",SUMIFS(inputdataWeek!J:J,inputdataWeek!$B:$B,$B187,inputdataWeek!$A:$A,$A187),SUMIFS(inputdataWeek!J:J,inputdataWeek!$D:$D,$B187,inputdataWeek!$A:$A,$A187)))</f>
        <v>4</v>
      </c>
      <c r="H187" s="181">
        <f t="shared" si="15"/>
        <v>0.99774393683023122</v>
      </c>
      <c r="I187" s="180">
        <f>IF($A187&lt;=MonthDate,IF(RIGHT($B187,8)="Scotland",SUMIFS(inputdata!K:K,inputdata!$B:$B,$B187,inputdata!$A:$A,$A187),SUMIFS(inputdata!K:K,inputdata!$D:$D,$B187,inputdata!$A:$A,$A187)),IF(RIGHT(B187,8)="Scotland",SUMIFS(inputdataWeek!K:K,inputdataWeek!$B:$B,$B187,inputdataWeek!$A:$A,$A187),SUMIFS(inputdataWeek!K:K,inputdataWeek!$D:$D,$B187,inputdataWeek!$A:$A,$A187)))</f>
        <v>0</v>
      </c>
      <c r="J187" s="181">
        <f t="shared" si="13"/>
        <v>1</v>
      </c>
      <c r="K187" s="194" t="str">
        <f t="shared" si="17"/>
        <v>ISD A&amp;E Datamart</v>
      </c>
    </row>
    <row r="188" spans="1:11">
      <c r="A188" s="178">
        <f t="shared" si="16"/>
        <v>42400</v>
      </c>
      <c r="B188" s="179" t="s">
        <v>72</v>
      </c>
      <c r="C188" s="180">
        <f>IF($A188&lt;=MonthDate,IF(RIGHT($B188,8)="Scotland",SUMIFS(inputdata!G:G,inputdata!$B:$B,$B188,inputdata!$A:$A,$A188),SUMIFS(inputdata!G:G,inputdata!$D:$D,$B188,inputdata!$A:$A,$A188)),IF(RIGHT($B188,8)="Scotland",SUMIFS(inputdataWeek!G:G,inputdataWeek!$B:$B,$B188,inputdataWeek!$A:$A,$A188),SUMIFS(inputdataWeek!G:G,inputdataWeek!$D:$D,$B188,inputdataWeek!$A:$A,$A188)))</f>
        <v>6363</v>
      </c>
      <c r="D188" s="180">
        <f>IF($A188&lt;=MonthDate,IF(RIGHT($B188,8)="Scotland",SUMIFS(inputdata!H:H,inputdata!$B:$B,$B188,inputdata!$A:$A,$A188),SUMIFS(inputdata!H:H,inputdata!$D:$D,$B188,inputdata!$A:$A,$A188)),IF(RIGHT($B188,8)="Scotland",SUMIFS(inputdataWeek!H:H,inputdataWeek!$B:$B,$B188,inputdataWeek!$A:$A,$A188),SUMIFS(inputdataWeek!H:H,inputdataWeek!$D:$D,$B188,inputdataWeek!$A:$A,$A188)))</f>
        <v>5663</v>
      </c>
      <c r="E188" s="180">
        <f>IF($A188&lt;=MonthDate,IF(RIGHT($B188,8)="Scotland",SUMIFS(inputdata!I:I,inputdata!$B:$B,$B188,inputdata!$A:$A,$A188),SUMIFS(inputdata!I:I,inputdata!$D:$D,$B188,inputdata!$A:$A,$A188)),IF(RIGHT($B188,8)="Scotland",SUMIFS(inputdataWeek!I:I,inputdataWeek!$B:$B,$B188,inputdataWeek!$A:$A,$A188),SUMIFS(inputdataWeek!I:I,inputdataWeek!$D:$D,$B188,inputdataWeek!$A:$A,$A188)))</f>
        <v>700</v>
      </c>
      <c r="F188" s="181">
        <f t="shared" si="14"/>
        <v>0.88998899889989003</v>
      </c>
      <c r="G188" s="180">
        <f>IF($A188&lt;=MonthDate,IF(RIGHT($B188,8)="Scotland",SUMIFS(inputdata!J:J,inputdata!$B:$B,$B188,inputdata!$A:$A,$A188),SUMIFS(inputdata!J:J,inputdata!$D:$D,$B188,inputdata!$A:$A,$A188)),IF(RIGHT($B188,8)="Scotland",SUMIFS(inputdataWeek!J:J,inputdataWeek!$B:$B,$B188,inputdataWeek!$A:$A,$A188),SUMIFS(inputdataWeek!J:J,inputdataWeek!$D:$D,$B188,inputdataWeek!$A:$A,$A188)))</f>
        <v>62</v>
      </c>
      <c r="H188" s="181">
        <f t="shared" si="15"/>
        <v>0.99025616847399023</v>
      </c>
      <c r="I188" s="180">
        <f>IF($A188&lt;=MonthDate,IF(RIGHT($B188,8)="Scotland",SUMIFS(inputdata!K:K,inputdata!$B:$B,$B188,inputdata!$A:$A,$A188),SUMIFS(inputdata!K:K,inputdata!$D:$D,$B188,inputdata!$A:$A,$A188)),IF(RIGHT(B188,8)="Scotland",SUMIFS(inputdataWeek!K:K,inputdataWeek!$B:$B,$B188,inputdataWeek!$A:$A,$A188),SUMIFS(inputdataWeek!K:K,inputdataWeek!$D:$D,$B188,inputdataWeek!$A:$A,$A188)))</f>
        <v>9</v>
      </c>
      <c r="J188" s="181">
        <f t="shared" si="13"/>
        <v>0.99858557284299854</v>
      </c>
      <c r="K188" s="194" t="str">
        <f t="shared" si="17"/>
        <v>ISD A&amp;E Datamart</v>
      </c>
    </row>
    <row r="189" spans="1:11">
      <c r="A189" s="178">
        <f t="shared" si="16"/>
        <v>42400</v>
      </c>
      <c r="B189" s="179" t="s">
        <v>129</v>
      </c>
      <c r="C189" s="180">
        <f>IF($A189&lt;=MonthDate,IF(RIGHT($B189,8)="Scotland",SUMIFS(inputdata!G:G,inputdata!$B:$B,$B189,inputdata!$A:$A,$A189),SUMIFS(inputdata!G:G,inputdata!$D:$D,$B189,inputdata!$A:$A,$A189)),IF(RIGHT($B189,8)="Scotland",SUMIFS(inputdataWeek!G:G,inputdataWeek!$B:$B,$B189,inputdataWeek!$A:$A,$A189),SUMIFS(inputdataWeek!G:G,inputdataWeek!$D:$D,$B189,inputdataWeek!$A:$A,$A189)))</f>
        <v>961</v>
      </c>
      <c r="D189" s="180">
        <f>IF($A189&lt;=MonthDate,IF(RIGHT($B189,8)="Scotland",SUMIFS(inputdata!H:H,inputdata!$B:$B,$B189,inputdata!$A:$A,$A189),SUMIFS(inputdata!H:H,inputdata!$D:$D,$B189,inputdata!$A:$A,$A189)),IF(RIGHT($B189,8)="Scotland",SUMIFS(inputdataWeek!H:H,inputdataWeek!$B:$B,$B189,inputdataWeek!$A:$A,$A189),SUMIFS(inputdataWeek!H:H,inputdataWeek!$D:$D,$B189,inputdataWeek!$A:$A,$A189)))</f>
        <v>918</v>
      </c>
      <c r="E189" s="180">
        <f>IF($A189&lt;=MonthDate,IF(RIGHT($B189,8)="Scotland",SUMIFS(inputdata!I:I,inputdata!$B:$B,$B189,inputdata!$A:$A,$A189),SUMIFS(inputdata!I:I,inputdata!$D:$D,$B189,inputdata!$A:$A,$A189)),IF(RIGHT($B189,8)="Scotland",SUMIFS(inputdataWeek!I:I,inputdataWeek!$B:$B,$B189,inputdataWeek!$A:$A,$A189),SUMIFS(inputdataWeek!I:I,inputdataWeek!$D:$D,$B189,inputdataWeek!$A:$A,$A189)))</f>
        <v>43</v>
      </c>
      <c r="F189" s="181">
        <f t="shared" si="14"/>
        <v>0.95525494276795009</v>
      </c>
      <c r="G189" s="180">
        <f>IF($A189&lt;=MonthDate,IF(RIGHT($B189,8)="Scotland",SUMIFS(inputdata!J:J,inputdata!$B:$B,$B189,inputdata!$A:$A,$A189),SUMIFS(inputdata!J:J,inputdata!$D:$D,$B189,inputdata!$A:$A,$A189)),IF(RIGHT($B189,8)="Scotland",SUMIFS(inputdataWeek!J:J,inputdataWeek!$B:$B,$B189,inputdataWeek!$A:$A,$A189),SUMIFS(inputdataWeek!J:J,inputdataWeek!$D:$D,$B189,inputdataWeek!$A:$A,$A189)))</f>
        <v>1</v>
      </c>
      <c r="H189" s="181">
        <f t="shared" si="15"/>
        <v>0.99895941727367321</v>
      </c>
      <c r="I189" s="180">
        <f>IF($A189&lt;=MonthDate,IF(RIGHT($B189,8)="Scotland",SUMIFS(inputdata!K:K,inputdata!$B:$B,$B189,inputdata!$A:$A,$A189),SUMIFS(inputdata!K:K,inputdata!$D:$D,$B189,inputdata!$A:$A,$A189)),IF(RIGHT(B189,8)="Scotland",SUMIFS(inputdataWeek!K:K,inputdataWeek!$B:$B,$B189,inputdataWeek!$A:$A,$A189),SUMIFS(inputdataWeek!K:K,inputdataWeek!$D:$D,$B189,inputdataWeek!$A:$A,$A189)))</f>
        <v>0</v>
      </c>
      <c r="J189" s="181">
        <f t="shared" si="13"/>
        <v>1</v>
      </c>
      <c r="K189" s="194" t="str">
        <f t="shared" si="17"/>
        <v>ISD A&amp;E Datamart</v>
      </c>
    </row>
    <row r="190" spans="1:11">
      <c r="A190" s="178">
        <f t="shared" si="16"/>
        <v>42400</v>
      </c>
      <c r="B190" s="179" t="s">
        <v>73</v>
      </c>
      <c r="C190" s="180">
        <f>IF($A190&lt;=MonthDate,IF(RIGHT($B190,8)="Scotland",SUMIFS(inputdata!G:G,inputdata!$B:$B,$B190,inputdata!$A:$A,$A190),SUMIFS(inputdata!G:G,inputdata!$D:$D,$B190,inputdata!$A:$A,$A190)),IF(RIGHT($B190,8)="Scotland",SUMIFS(inputdataWeek!G:G,inputdataWeek!$B:$B,$B190,inputdataWeek!$A:$A,$A190),SUMIFS(inputdataWeek!G:G,inputdataWeek!$D:$D,$B190,inputdataWeek!$A:$A,$A190)))</f>
        <v>3694</v>
      </c>
      <c r="D190" s="180">
        <f>IF($A190&lt;=MonthDate,IF(RIGHT($B190,8)="Scotland",SUMIFS(inputdata!H:H,inputdata!$B:$B,$B190,inputdata!$A:$A,$A190),SUMIFS(inputdata!H:H,inputdata!$D:$D,$B190,inputdata!$A:$A,$A190)),IF(RIGHT($B190,8)="Scotland",SUMIFS(inputdataWeek!H:H,inputdataWeek!$B:$B,$B190,inputdataWeek!$A:$A,$A190),SUMIFS(inputdataWeek!H:H,inputdataWeek!$D:$D,$B190,inputdataWeek!$A:$A,$A190)))</f>
        <v>3217</v>
      </c>
      <c r="E190" s="180">
        <f>IF($A190&lt;=MonthDate,IF(RIGHT($B190,8)="Scotland",SUMIFS(inputdata!I:I,inputdata!$B:$B,$B190,inputdata!$A:$A,$A190),SUMIFS(inputdata!I:I,inputdata!$D:$D,$B190,inputdata!$A:$A,$A190)),IF(RIGHT($B190,8)="Scotland",SUMIFS(inputdataWeek!I:I,inputdataWeek!$B:$B,$B190,inputdataWeek!$A:$A,$A190),SUMIFS(inputdataWeek!I:I,inputdataWeek!$D:$D,$B190,inputdataWeek!$A:$A,$A190)))</f>
        <v>477</v>
      </c>
      <c r="F190" s="181">
        <f t="shared" si="14"/>
        <v>0.87087168381158642</v>
      </c>
      <c r="G190" s="180">
        <f>IF($A190&lt;=MonthDate,IF(RIGHT($B190,8)="Scotland",SUMIFS(inputdata!J:J,inputdata!$B:$B,$B190,inputdata!$A:$A,$A190),SUMIFS(inputdata!J:J,inputdata!$D:$D,$B190,inputdata!$A:$A,$A190)),IF(RIGHT($B190,8)="Scotland",SUMIFS(inputdataWeek!J:J,inputdataWeek!$B:$B,$B190,inputdataWeek!$A:$A,$A190),SUMIFS(inputdataWeek!J:J,inputdataWeek!$D:$D,$B190,inputdataWeek!$A:$A,$A190)))</f>
        <v>93</v>
      </c>
      <c r="H190" s="181">
        <f t="shared" si="15"/>
        <v>0.97482403898213321</v>
      </c>
      <c r="I190" s="180">
        <f>IF($A190&lt;=MonthDate,IF(RIGHT($B190,8)="Scotland",SUMIFS(inputdata!K:K,inputdata!$B:$B,$B190,inputdata!$A:$A,$A190),SUMIFS(inputdata!K:K,inputdata!$D:$D,$B190,inputdata!$A:$A,$A190)),IF(RIGHT(B190,8)="Scotland",SUMIFS(inputdataWeek!K:K,inputdataWeek!$B:$B,$B190,inputdataWeek!$A:$A,$A190),SUMIFS(inputdataWeek!K:K,inputdataWeek!$D:$D,$B190,inputdataWeek!$A:$A,$A190)))</f>
        <v>44</v>
      </c>
      <c r="J190" s="181">
        <f t="shared" si="13"/>
        <v>0.98808879263670812</v>
      </c>
      <c r="K190" s="194" t="str">
        <f t="shared" si="17"/>
        <v>ISD A&amp;E Datamart</v>
      </c>
    </row>
    <row r="191" spans="1:11">
      <c r="A191" s="178">
        <f t="shared" si="16"/>
        <v>42400</v>
      </c>
      <c r="B191" s="179" t="s">
        <v>123</v>
      </c>
      <c r="C191" s="180">
        <f>IF($A191&lt;=MonthDate,IF(RIGHT($B191,8)="Scotland",SUMIFS(inputdata!G:G,inputdata!$B:$B,$B191,inputdata!$A:$A,$A191),SUMIFS(inputdata!G:G,inputdata!$D:$D,$B191,inputdata!$A:$A,$A191)),IF(RIGHT($B191,8)="Scotland",SUMIFS(inputdataWeek!G:G,inputdataWeek!$B:$B,$B191,inputdataWeek!$A:$A,$A191),SUMIFS(inputdataWeek!G:G,inputdataWeek!$D:$D,$B191,inputdataWeek!$A:$A,$A191)))</f>
        <v>4325</v>
      </c>
      <c r="D191" s="180">
        <f>IF($A191&lt;=MonthDate,IF(RIGHT($B191,8)="Scotland",SUMIFS(inputdata!H:H,inputdata!$B:$B,$B191,inputdata!$A:$A,$A191),SUMIFS(inputdata!H:H,inputdata!$D:$D,$B191,inputdata!$A:$A,$A191)),IF(RIGHT($B191,8)="Scotland",SUMIFS(inputdataWeek!H:H,inputdataWeek!$B:$B,$B191,inputdataWeek!$A:$A,$A191),SUMIFS(inputdataWeek!H:H,inputdataWeek!$D:$D,$B191,inputdataWeek!$A:$A,$A191)))</f>
        <v>3727</v>
      </c>
      <c r="E191" s="180">
        <f>IF($A191&lt;=MonthDate,IF(RIGHT($B191,8)="Scotland",SUMIFS(inputdata!I:I,inputdata!$B:$B,$B191,inputdata!$A:$A,$A191),SUMIFS(inputdata!I:I,inputdata!$D:$D,$B191,inputdata!$A:$A,$A191)),IF(RIGHT($B191,8)="Scotland",SUMIFS(inputdataWeek!I:I,inputdataWeek!$B:$B,$B191,inputdataWeek!$A:$A,$A191),SUMIFS(inputdataWeek!I:I,inputdataWeek!$D:$D,$B191,inputdataWeek!$A:$A,$A191)))</f>
        <v>598</v>
      </c>
      <c r="F191" s="181">
        <f t="shared" si="14"/>
        <v>0.86173410404624273</v>
      </c>
      <c r="G191" s="180">
        <f>IF($A191&lt;=MonthDate,IF(RIGHT($B191,8)="Scotland",SUMIFS(inputdata!J:J,inputdata!$B:$B,$B191,inputdata!$A:$A,$A191),SUMIFS(inputdata!J:J,inputdata!$D:$D,$B191,inputdata!$A:$A,$A191)),IF(RIGHT($B191,8)="Scotland",SUMIFS(inputdataWeek!J:J,inputdataWeek!$B:$B,$B191,inputdataWeek!$A:$A,$A191),SUMIFS(inputdataWeek!J:J,inputdataWeek!$D:$D,$B191,inputdataWeek!$A:$A,$A191)))</f>
        <v>156</v>
      </c>
      <c r="H191" s="181">
        <f t="shared" si="15"/>
        <v>0.96393063583815031</v>
      </c>
      <c r="I191" s="180">
        <f>IF($A191&lt;=MonthDate,IF(RIGHT($B191,8)="Scotland",SUMIFS(inputdata!K:K,inputdata!$B:$B,$B191,inputdata!$A:$A,$A191),SUMIFS(inputdata!K:K,inputdata!$D:$D,$B191,inputdata!$A:$A,$A191)),IF(RIGHT(B191,8)="Scotland",SUMIFS(inputdataWeek!K:K,inputdataWeek!$B:$B,$B191,inputdataWeek!$A:$A,$A191),SUMIFS(inputdataWeek!K:K,inputdataWeek!$D:$D,$B191,inputdataWeek!$A:$A,$A191)))</f>
        <v>32</v>
      </c>
      <c r="J191" s="181">
        <f t="shared" si="13"/>
        <v>0.99260115606936417</v>
      </c>
      <c r="K191" s="194" t="str">
        <f t="shared" si="17"/>
        <v>ISD A&amp;E Datamart</v>
      </c>
    </row>
    <row r="192" spans="1:11">
      <c r="A192" s="178">
        <f t="shared" si="16"/>
        <v>42400</v>
      </c>
      <c r="B192" s="179" t="s">
        <v>117</v>
      </c>
      <c r="C192" s="180">
        <f>IF($A192&lt;=MonthDate,IF(RIGHT($B192,8)="Scotland",SUMIFS(inputdata!G:G,inputdata!$B:$B,$B192,inputdata!$A:$A,$A192),SUMIFS(inputdata!G:G,inputdata!$D:$D,$B192,inputdata!$A:$A,$A192)),IF(RIGHT($B192,8)="Scotland",SUMIFS(inputdataWeek!G:G,inputdataWeek!$B:$B,$B192,inputdataWeek!$A:$A,$A192),SUMIFS(inputdataWeek!G:G,inputdataWeek!$D:$D,$B192,inputdataWeek!$A:$A,$A192)))</f>
        <v>107</v>
      </c>
      <c r="D192" s="180">
        <f>IF($A192&lt;=MonthDate,IF(RIGHT($B192,8)="Scotland",SUMIFS(inputdata!H:H,inputdata!$B:$B,$B192,inputdata!$A:$A,$A192),SUMIFS(inputdata!H:H,inputdata!$D:$D,$B192,inputdata!$A:$A,$A192)),IF(RIGHT($B192,8)="Scotland",SUMIFS(inputdataWeek!H:H,inputdataWeek!$B:$B,$B192,inputdataWeek!$A:$A,$A192),SUMIFS(inputdataWeek!H:H,inputdataWeek!$D:$D,$B192,inputdataWeek!$A:$A,$A192)))</f>
        <v>105</v>
      </c>
      <c r="E192" s="180">
        <f>IF($A192&lt;=MonthDate,IF(RIGHT($B192,8)="Scotland",SUMIFS(inputdata!I:I,inputdata!$B:$B,$B192,inputdata!$A:$A,$A192),SUMIFS(inputdata!I:I,inputdata!$D:$D,$B192,inputdata!$A:$A,$A192)),IF(RIGHT($B192,8)="Scotland",SUMIFS(inputdataWeek!I:I,inputdataWeek!$B:$B,$B192,inputdataWeek!$A:$A,$A192),SUMIFS(inputdataWeek!I:I,inputdataWeek!$D:$D,$B192,inputdataWeek!$A:$A,$A192)))</f>
        <v>2</v>
      </c>
      <c r="F192" s="181">
        <f t="shared" si="14"/>
        <v>0.98130841121495327</v>
      </c>
      <c r="G192" s="180">
        <f>IF($A192&lt;=MonthDate,IF(RIGHT($B192,8)="Scotland",SUMIFS(inputdata!J:J,inputdata!$B:$B,$B192,inputdata!$A:$A,$A192),SUMIFS(inputdata!J:J,inputdata!$D:$D,$B192,inputdata!$A:$A,$A192)),IF(RIGHT($B192,8)="Scotland",SUMIFS(inputdataWeek!J:J,inputdataWeek!$B:$B,$B192,inputdataWeek!$A:$A,$A192),SUMIFS(inputdataWeek!J:J,inputdataWeek!$D:$D,$B192,inputdataWeek!$A:$A,$A192)))</f>
        <v>0</v>
      </c>
      <c r="H192" s="181">
        <f t="shared" si="15"/>
        <v>1</v>
      </c>
      <c r="I192" s="180">
        <f>IF($A192&lt;=MonthDate,IF(RIGHT($B192,8)="Scotland",SUMIFS(inputdata!K:K,inputdata!$B:$B,$B192,inputdata!$A:$A,$A192),SUMIFS(inputdata!K:K,inputdata!$D:$D,$B192,inputdata!$A:$A,$A192)),IF(RIGHT(B192,8)="Scotland",SUMIFS(inputdataWeek!K:K,inputdataWeek!$B:$B,$B192,inputdataWeek!$A:$A,$A192),SUMIFS(inputdataWeek!K:K,inputdataWeek!$D:$D,$B192,inputdataWeek!$A:$A,$A192)))</f>
        <v>0</v>
      </c>
      <c r="J192" s="181">
        <f t="shared" ref="J192:J255" si="18">1-I192/$C192</f>
        <v>1</v>
      </c>
      <c r="K192" s="194" t="str">
        <f t="shared" si="17"/>
        <v>ISD A&amp;E Datamart</v>
      </c>
    </row>
    <row r="193" spans="1:11">
      <c r="A193" s="178">
        <f t="shared" si="16"/>
        <v>42400</v>
      </c>
      <c r="B193" s="179" t="s">
        <v>141</v>
      </c>
      <c r="C193" s="180">
        <f>IF($A193&lt;=MonthDate,IF(RIGHT($B193,8)="Scotland",SUMIFS(inputdata!G:G,inputdata!$B:$B,$B193,inputdata!$A:$A,$A193),SUMIFS(inputdata!G:G,inputdata!$D:$D,$B193,inputdata!$A:$A,$A193)),IF(RIGHT($B193,8)="Scotland",SUMIFS(inputdataWeek!G:G,inputdataWeek!$B:$B,$B193,inputdataWeek!$A:$A,$A193),SUMIFS(inputdataWeek!G:G,inputdataWeek!$D:$D,$B193,inputdataWeek!$A:$A,$A193)))</f>
        <v>145</v>
      </c>
      <c r="D193" s="180">
        <f>IF($A193&lt;=MonthDate,IF(RIGHT($B193,8)="Scotland",SUMIFS(inputdata!H:H,inputdata!$B:$B,$B193,inputdata!$A:$A,$A193),SUMIFS(inputdata!H:H,inputdata!$D:$D,$B193,inputdata!$A:$A,$A193)),IF(RIGHT($B193,8)="Scotland",SUMIFS(inputdataWeek!H:H,inputdataWeek!$B:$B,$B193,inputdataWeek!$A:$A,$A193),SUMIFS(inputdataWeek!H:H,inputdataWeek!$D:$D,$B193,inputdataWeek!$A:$A,$A193)))</f>
        <v>143</v>
      </c>
      <c r="E193" s="180">
        <f>IF($A193&lt;=MonthDate,IF(RIGHT($B193,8)="Scotland",SUMIFS(inputdata!I:I,inputdata!$B:$B,$B193,inputdata!$A:$A,$A193),SUMIFS(inputdata!I:I,inputdata!$D:$D,$B193,inputdata!$A:$A,$A193)),IF(RIGHT($B193,8)="Scotland",SUMIFS(inputdataWeek!I:I,inputdataWeek!$B:$B,$B193,inputdataWeek!$A:$A,$A193),SUMIFS(inputdataWeek!I:I,inputdataWeek!$D:$D,$B193,inputdataWeek!$A:$A,$A193)))</f>
        <v>2</v>
      </c>
      <c r="F193" s="181">
        <f t="shared" si="14"/>
        <v>0.98620689655172411</v>
      </c>
      <c r="G193" s="180">
        <f>IF($A193&lt;=MonthDate,IF(RIGHT($B193,8)="Scotland",SUMIFS(inputdata!J:J,inputdata!$B:$B,$B193,inputdata!$A:$A,$A193),SUMIFS(inputdata!J:J,inputdata!$D:$D,$B193,inputdata!$A:$A,$A193)),IF(RIGHT($B193,8)="Scotland",SUMIFS(inputdataWeek!J:J,inputdataWeek!$B:$B,$B193,inputdataWeek!$A:$A,$A193),SUMIFS(inputdataWeek!J:J,inputdataWeek!$D:$D,$B193,inputdataWeek!$A:$A,$A193)))</f>
        <v>0</v>
      </c>
      <c r="H193" s="181">
        <f t="shared" si="15"/>
        <v>1</v>
      </c>
      <c r="I193" s="180">
        <f>IF($A193&lt;=MonthDate,IF(RIGHT($B193,8)="Scotland",SUMIFS(inputdata!K:K,inputdata!$B:$B,$B193,inputdata!$A:$A,$A193),SUMIFS(inputdata!K:K,inputdata!$D:$D,$B193,inputdata!$A:$A,$A193)),IF(RIGHT(B193,8)="Scotland",SUMIFS(inputdataWeek!K:K,inputdataWeek!$B:$B,$B193,inputdataWeek!$A:$A,$A193),SUMIFS(inputdataWeek!K:K,inputdataWeek!$D:$D,$B193,inputdataWeek!$A:$A,$A193)))</f>
        <v>0</v>
      </c>
      <c r="J193" s="181">
        <f t="shared" si="18"/>
        <v>1</v>
      </c>
      <c r="K193" s="194" t="str">
        <f t="shared" si="17"/>
        <v>ISD A&amp;E Datamart</v>
      </c>
    </row>
    <row r="194" spans="1:11">
      <c r="A194" s="178">
        <f t="shared" si="16"/>
        <v>42400</v>
      </c>
      <c r="B194" s="179" t="s">
        <v>136</v>
      </c>
      <c r="C194" s="180">
        <f>IF($A194&lt;=MonthDate,IF(RIGHT($B194,8)="Scotland",SUMIFS(inputdata!G:G,inputdata!$B:$B,$B194,inputdata!$A:$A,$A194),SUMIFS(inputdata!G:G,inputdata!$D:$D,$B194,inputdata!$A:$A,$A194)),IF(RIGHT($B194,8)="Scotland",SUMIFS(inputdataWeek!G:G,inputdataWeek!$B:$B,$B194,inputdataWeek!$A:$A,$A194),SUMIFS(inputdataWeek!G:G,inputdataWeek!$D:$D,$B194,inputdataWeek!$A:$A,$A194)))</f>
        <v>1325</v>
      </c>
      <c r="D194" s="180">
        <f>IF($A194&lt;=MonthDate,IF(RIGHT($B194,8)="Scotland",SUMIFS(inputdata!H:H,inputdata!$B:$B,$B194,inputdata!$A:$A,$A194),SUMIFS(inputdata!H:H,inputdata!$D:$D,$B194,inputdata!$A:$A,$A194)),IF(RIGHT($B194,8)="Scotland",SUMIFS(inputdataWeek!H:H,inputdataWeek!$B:$B,$B194,inputdataWeek!$A:$A,$A194),SUMIFS(inputdataWeek!H:H,inputdataWeek!$D:$D,$B194,inputdataWeek!$A:$A,$A194)))</f>
        <v>1313</v>
      </c>
      <c r="E194" s="180">
        <f>IF($A194&lt;=MonthDate,IF(RIGHT($B194,8)="Scotland",SUMIFS(inputdata!I:I,inputdata!$B:$B,$B194,inputdata!$A:$A,$A194),SUMIFS(inputdata!I:I,inputdata!$D:$D,$B194,inputdata!$A:$A,$A194)),IF(RIGHT($B194,8)="Scotland",SUMIFS(inputdataWeek!I:I,inputdataWeek!$B:$B,$B194,inputdataWeek!$A:$A,$A194),SUMIFS(inputdataWeek!I:I,inputdataWeek!$D:$D,$B194,inputdataWeek!$A:$A,$A194)))</f>
        <v>12</v>
      </c>
      <c r="F194" s="181">
        <f t="shared" si="14"/>
        <v>0.99094339622641514</v>
      </c>
      <c r="G194" s="180">
        <f>IF($A194&lt;=MonthDate,IF(RIGHT($B194,8)="Scotland",SUMIFS(inputdata!J:J,inputdata!$B:$B,$B194,inputdata!$A:$A,$A194),SUMIFS(inputdata!J:J,inputdata!$D:$D,$B194,inputdata!$A:$A,$A194)),IF(RIGHT($B194,8)="Scotland",SUMIFS(inputdataWeek!J:J,inputdataWeek!$B:$B,$B194,inputdataWeek!$A:$A,$A194),SUMIFS(inputdataWeek!J:J,inputdataWeek!$D:$D,$B194,inputdataWeek!$A:$A,$A194)))</f>
        <v>0</v>
      </c>
      <c r="H194" s="181">
        <f t="shared" si="15"/>
        <v>1</v>
      </c>
      <c r="I194" s="180">
        <f>IF($A194&lt;=MonthDate,IF(RIGHT($B194,8)="Scotland",SUMIFS(inputdata!K:K,inputdata!$B:$B,$B194,inputdata!$A:$A,$A194),SUMIFS(inputdata!K:K,inputdata!$D:$D,$B194,inputdata!$A:$A,$A194)),IF(RIGHT(B194,8)="Scotland",SUMIFS(inputdataWeek!K:K,inputdataWeek!$B:$B,$B194,inputdataWeek!$A:$A,$A194),SUMIFS(inputdataWeek!K:K,inputdataWeek!$D:$D,$B194,inputdataWeek!$A:$A,$A194)))</f>
        <v>0</v>
      </c>
      <c r="J194" s="181">
        <f t="shared" si="18"/>
        <v>1</v>
      </c>
      <c r="K194" s="194" t="str">
        <f t="shared" si="17"/>
        <v>ISD A&amp;E Datamart</v>
      </c>
    </row>
    <row r="195" spans="1:11">
      <c r="A195" s="178">
        <f t="shared" si="16"/>
        <v>42400</v>
      </c>
      <c r="B195" s="179" t="s">
        <v>139</v>
      </c>
      <c r="C195" s="180">
        <f>IF($A195&lt;=MonthDate,IF(RIGHT($B195,8)="Scotland",SUMIFS(inputdata!G:G,inputdata!$B:$B,$B195,inputdata!$A:$A,$A195),SUMIFS(inputdata!G:G,inputdata!$D:$D,$B195,inputdata!$A:$A,$A195)),IF(RIGHT($B195,8)="Scotland",SUMIFS(inputdataWeek!G:G,inputdataWeek!$B:$B,$B195,inputdataWeek!$A:$A,$A195),SUMIFS(inputdataWeek!G:G,inputdataWeek!$D:$D,$B195,inputdataWeek!$A:$A,$A195)))</f>
        <v>110</v>
      </c>
      <c r="D195" s="180">
        <f>IF($A195&lt;=MonthDate,IF(RIGHT($B195,8)="Scotland",SUMIFS(inputdata!H:H,inputdata!$B:$B,$B195,inputdata!$A:$A,$A195),SUMIFS(inputdata!H:H,inputdata!$D:$D,$B195,inputdata!$A:$A,$A195)),IF(RIGHT($B195,8)="Scotland",SUMIFS(inputdataWeek!H:H,inputdataWeek!$B:$B,$B195,inputdataWeek!$A:$A,$A195),SUMIFS(inputdataWeek!H:H,inputdataWeek!$D:$D,$B195,inputdataWeek!$A:$A,$A195)))</f>
        <v>108</v>
      </c>
      <c r="E195" s="180">
        <f>IF($A195&lt;=MonthDate,IF(RIGHT($B195,8)="Scotland",SUMIFS(inputdata!I:I,inputdata!$B:$B,$B195,inputdata!$A:$A,$A195),SUMIFS(inputdata!I:I,inputdata!$D:$D,$B195,inputdata!$A:$A,$A195)),IF(RIGHT($B195,8)="Scotland",SUMIFS(inputdataWeek!I:I,inputdataWeek!$B:$B,$B195,inputdataWeek!$A:$A,$A195),SUMIFS(inputdataWeek!I:I,inputdataWeek!$D:$D,$B195,inputdataWeek!$A:$A,$A195)))</f>
        <v>2</v>
      </c>
      <c r="F195" s="181">
        <f t="shared" si="14"/>
        <v>0.98181818181818181</v>
      </c>
      <c r="G195" s="180">
        <f>IF($A195&lt;=MonthDate,IF(RIGHT($B195,8)="Scotland",SUMIFS(inputdata!J:J,inputdata!$B:$B,$B195,inputdata!$A:$A,$A195),SUMIFS(inputdata!J:J,inputdata!$D:$D,$B195,inputdata!$A:$A,$A195)),IF(RIGHT($B195,8)="Scotland",SUMIFS(inputdataWeek!J:J,inputdataWeek!$B:$B,$B195,inputdataWeek!$A:$A,$A195),SUMIFS(inputdataWeek!J:J,inputdataWeek!$D:$D,$B195,inputdataWeek!$A:$A,$A195)))</f>
        <v>0</v>
      </c>
      <c r="H195" s="181">
        <f t="shared" si="15"/>
        <v>1</v>
      </c>
      <c r="I195" s="180">
        <f>IF($A195&lt;=MonthDate,IF(RIGHT($B195,8)="Scotland",SUMIFS(inputdata!K:K,inputdata!$B:$B,$B195,inputdata!$A:$A,$A195),SUMIFS(inputdata!K:K,inputdata!$D:$D,$B195,inputdata!$A:$A,$A195)),IF(RIGHT(B195,8)="Scotland",SUMIFS(inputdataWeek!K:K,inputdataWeek!$B:$B,$B195,inputdataWeek!$A:$A,$A195),SUMIFS(inputdataWeek!K:K,inputdataWeek!$D:$D,$B195,inputdataWeek!$A:$A,$A195)))</f>
        <v>0</v>
      </c>
      <c r="J195" s="181">
        <f t="shared" si="18"/>
        <v>1</v>
      </c>
      <c r="K195" s="194" t="str">
        <f t="shared" si="17"/>
        <v>ISD A&amp;E Datamart</v>
      </c>
    </row>
    <row r="196" spans="1:11">
      <c r="A196" s="178">
        <f t="shared" si="16"/>
        <v>42400</v>
      </c>
      <c r="B196" s="179" t="s">
        <v>277</v>
      </c>
      <c r="C196" s="180">
        <f>IF($A196&lt;=MonthDate,IF(RIGHT($B196,8)="Scotland",SUMIFS(inputdata!G:G,inputdata!$B:$B,$B196,inputdata!$A:$A,$A196),SUMIFS(inputdata!G:G,inputdata!$D:$D,$B196,inputdata!$A:$A,$A196)),IF(RIGHT($B196,8)="Scotland",SUMIFS(inputdataWeek!G:G,inputdataWeek!$B:$B,$B196,inputdataWeek!$A:$A,$A196),SUMIFS(inputdataWeek!G:G,inputdataWeek!$D:$D,$B196,inputdataWeek!$A:$A,$A196)))</f>
        <v>24766</v>
      </c>
      <c r="D196" s="180">
        <f>IF($A196&lt;=MonthDate,IF(RIGHT($B196,8)="Scotland",SUMIFS(inputdata!H:H,inputdata!$B:$B,$B196,inputdata!$A:$A,$A196),SUMIFS(inputdata!H:H,inputdata!$D:$D,$B196,inputdata!$A:$A,$A196)),IF(RIGHT($B196,8)="Scotland",SUMIFS(inputdataWeek!H:H,inputdataWeek!$B:$B,$B196,inputdataWeek!$A:$A,$A196),SUMIFS(inputdataWeek!H:H,inputdataWeek!$D:$D,$B196,inputdataWeek!$A:$A,$A196)))</f>
        <v>22410</v>
      </c>
      <c r="E196" s="180">
        <f>IF($A196&lt;=MonthDate,IF(RIGHT($B196,8)="Scotland",SUMIFS(inputdata!I:I,inputdata!$B:$B,$B196,inputdata!$A:$A,$A196),SUMIFS(inputdata!I:I,inputdata!$D:$D,$B196,inputdata!$A:$A,$A196)),IF(RIGHT($B196,8)="Scotland",SUMIFS(inputdataWeek!I:I,inputdataWeek!$B:$B,$B196,inputdataWeek!$A:$A,$A196),SUMIFS(inputdataWeek!I:I,inputdataWeek!$D:$D,$B196,inputdataWeek!$A:$A,$A196)))</f>
        <v>2356</v>
      </c>
      <c r="F196" s="181">
        <f t="shared" si="14"/>
        <v>0.90486957926189127</v>
      </c>
      <c r="G196" s="180">
        <f>IF($A196&lt;=MonthDate,IF(RIGHT($B196,8)="Scotland",SUMIFS(inputdata!J:J,inputdata!$B:$B,$B196,inputdata!$A:$A,$A196),SUMIFS(inputdata!J:J,inputdata!$D:$D,$B196,inputdata!$A:$A,$A196)),IF(RIGHT($B196,8)="Scotland",SUMIFS(inputdataWeek!J:J,inputdataWeek!$B:$B,$B196,inputdataWeek!$A:$A,$A196),SUMIFS(inputdataWeek!J:J,inputdataWeek!$D:$D,$B196,inputdataWeek!$A:$A,$A196)))</f>
        <v>363</v>
      </c>
      <c r="H196" s="181">
        <f t="shared" si="15"/>
        <v>0.98534280868933211</v>
      </c>
      <c r="I196" s="180">
        <f>IF($A196&lt;=MonthDate,IF(RIGHT($B196,8)="Scotland",SUMIFS(inputdata!K:K,inputdata!$B:$B,$B196,inputdata!$A:$A,$A196),SUMIFS(inputdata!K:K,inputdata!$D:$D,$B196,inputdata!$A:$A,$A196)),IF(RIGHT(B196,8)="Scotland",SUMIFS(inputdataWeek!K:K,inputdataWeek!$B:$B,$B196,inputdataWeek!$A:$A,$A196),SUMIFS(inputdataWeek!K:K,inputdataWeek!$D:$D,$B196,inputdataWeek!$A:$A,$A196)))</f>
        <v>87</v>
      </c>
      <c r="J196" s="181">
        <f t="shared" si="18"/>
        <v>0.99648711943793911</v>
      </c>
      <c r="K196" s="194" t="str">
        <f t="shared" si="17"/>
        <v>ISD A&amp;E Datamart</v>
      </c>
    </row>
    <row r="197" spans="1:11">
      <c r="A197" s="178">
        <f t="shared" si="16"/>
        <v>42407</v>
      </c>
      <c r="B197" s="179" t="s">
        <v>121</v>
      </c>
      <c r="C197" s="180">
        <f>IF($A197&lt;=MonthDate,IF(RIGHT($B197,8)="Scotland",SUMIFS(inputdata!G:G,inputdata!$B:$B,$B197,inputdata!$A:$A,$A197),SUMIFS(inputdata!G:G,inputdata!$D:$D,$B197,inputdata!$A:$A,$A197)),IF(RIGHT($B197,8)="Scotland",SUMIFS(inputdataWeek!G:G,inputdataWeek!$B:$B,$B197,inputdataWeek!$A:$A,$A197),SUMIFS(inputdataWeek!G:G,inputdataWeek!$D:$D,$B197,inputdataWeek!$A:$A,$A197)))</f>
        <v>2310</v>
      </c>
      <c r="D197" s="180">
        <f>IF($A197&lt;=MonthDate,IF(RIGHT($B197,8)="Scotland",SUMIFS(inputdata!H:H,inputdata!$B:$B,$B197,inputdata!$A:$A,$A197),SUMIFS(inputdata!H:H,inputdata!$D:$D,$B197,inputdata!$A:$A,$A197)),IF(RIGHT($B197,8)="Scotland",SUMIFS(inputdataWeek!H:H,inputdataWeek!$B:$B,$B197,inputdataWeek!$A:$A,$A197),SUMIFS(inputdataWeek!H:H,inputdataWeek!$D:$D,$B197,inputdataWeek!$A:$A,$A197)))</f>
        <v>2158</v>
      </c>
      <c r="E197" s="180">
        <f>IF($A197&lt;=MonthDate,IF(RIGHT($B197,8)="Scotland",SUMIFS(inputdata!I:I,inputdata!$B:$B,$B197,inputdata!$A:$A,$A197),SUMIFS(inputdata!I:I,inputdata!$D:$D,$B197,inputdata!$A:$A,$A197)),IF(RIGHT($B197,8)="Scotland",SUMIFS(inputdataWeek!I:I,inputdataWeek!$B:$B,$B197,inputdataWeek!$A:$A,$A197),SUMIFS(inputdataWeek!I:I,inputdataWeek!$D:$D,$B197,inputdataWeek!$A:$A,$A197)))</f>
        <v>152</v>
      </c>
      <c r="F197" s="181">
        <f t="shared" si="14"/>
        <v>0.93419913419913425</v>
      </c>
      <c r="G197" s="180">
        <f>IF($A197&lt;=MonthDate,IF(RIGHT($B197,8)="Scotland",SUMIFS(inputdata!J:J,inputdata!$B:$B,$B197,inputdata!$A:$A,$A197),SUMIFS(inputdata!J:J,inputdata!$D:$D,$B197,inputdata!$A:$A,$A197)),IF(RIGHT($B197,8)="Scotland",SUMIFS(inputdataWeek!J:J,inputdataWeek!$B:$B,$B197,inputdataWeek!$A:$A,$A197),SUMIFS(inputdataWeek!J:J,inputdataWeek!$D:$D,$B197,inputdataWeek!$A:$A,$A197)))</f>
        <v>33</v>
      </c>
      <c r="H197" s="181">
        <f t="shared" si="15"/>
        <v>0.98571428571428577</v>
      </c>
      <c r="I197" s="180">
        <f>IF($A197&lt;=MonthDate,IF(RIGHT($B197,8)="Scotland",SUMIFS(inputdata!K:K,inputdata!$B:$B,$B197,inputdata!$A:$A,$A197),SUMIFS(inputdata!K:K,inputdata!$D:$D,$B197,inputdata!$A:$A,$A197)),IF(RIGHT(B197,8)="Scotland",SUMIFS(inputdataWeek!K:K,inputdataWeek!$B:$B,$B197,inputdataWeek!$A:$A,$A197),SUMIFS(inputdataWeek!K:K,inputdataWeek!$D:$D,$B197,inputdataWeek!$A:$A,$A197)))</f>
        <v>5</v>
      </c>
      <c r="J197" s="181">
        <f t="shared" si="18"/>
        <v>0.99783549783549785</v>
      </c>
      <c r="K197" s="194" t="str">
        <f t="shared" si="17"/>
        <v>ISD A&amp;E Datamart</v>
      </c>
    </row>
    <row r="198" spans="1:11">
      <c r="A198" s="178">
        <f t="shared" si="16"/>
        <v>42407</v>
      </c>
      <c r="B198" s="179" t="s">
        <v>70</v>
      </c>
      <c r="C198" s="180">
        <f>IF($A198&lt;=MonthDate,IF(RIGHT($B198,8)="Scotland",SUMIFS(inputdata!G:G,inputdata!$B:$B,$B198,inputdata!$A:$A,$A198),SUMIFS(inputdata!G:G,inputdata!$D:$D,$B198,inputdata!$A:$A,$A198)),IF(RIGHT($B198,8)="Scotland",SUMIFS(inputdataWeek!G:G,inputdataWeek!$B:$B,$B198,inputdataWeek!$A:$A,$A198),SUMIFS(inputdataWeek!G:G,inputdataWeek!$D:$D,$B198,inputdataWeek!$A:$A,$A198)))</f>
        <v>427</v>
      </c>
      <c r="D198" s="180">
        <f>IF($A198&lt;=MonthDate,IF(RIGHT($B198,8)="Scotland",SUMIFS(inputdata!H:H,inputdata!$B:$B,$B198,inputdata!$A:$A,$A198),SUMIFS(inputdata!H:H,inputdata!$D:$D,$B198,inputdata!$A:$A,$A198)),IF(RIGHT($B198,8)="Scotland",SUMIFS(inputdataWeek!H:H,inputdataWeek!$B:$B,$B198,inputdataWeek!$A:$A,$A198),SUMIFS(inputdataWeek!H:H,inputdataWeek!$D:$D,$B198,inputdataWeek!$A:$A,$A198)))</f>
        <v>414</v>
      </c>
      <c r="E198" s="180">
        <f>IF($A198&lt;=MonthDate,IF(RIGHT($B198,8)="Scotland",SUMIFS(inputdata!I:I,inputdata!$B:$B,$B198,inputdata!$A:$A,$A198),SUMIFS(inputdata!I:I,inputdata!$D:$D,$B198,inputdata!$A:$A,$A198)),IF(RIGHT($B198,8)="Scotland",SUMIFS(inputdataWeek!I:I,inputdataWeek!$B:$B,$B198,inputdataWeek!$A:$A,$A198),SUMIFS(inputdataWeek!I:I,inputdataWeek!$D:$D,$B198,inputdataWeek!$A:$A,$A198)))</f>
        <v>13</v>
      </c>
      <c r="F198" s="181">
        <f t="shared" si="14"/>
        <v>0.96955503512880559</v>
      </c>
      <c r="G198" s="180">
        <f>IF($A198&lt;=MonthDate,IF(RIGHT($B198,8)="Scotland",SUMIFS(inputdata!J:J,inputdata!$B:$B,$B198,inputdata!$A:$A,$A198),SUMIFS(inputdata!J:J,inputdata!$D:$D,$B198,inputdata!$A:$A,$A198)),IF(RIGHT($B198,8)="Scotland",SUMIFS(inputdataWeek!J:J,inputdataWeek!$B:$B,$B198,inputdataWeek!$A:$A,$A198),SUMIFS(inputdataWeek!J:J,inputdataWeek!$D:$D,$B198,inputdataWeek!$A:$A,$A198)))</f>
        <v>0</v>
      </c>
      <c r="H198" s="181">
        <f t="shared" si="15"/>
        <v>1</v>
      </c>
      <c r="I198" s="180">
        <f>IF($A198&lt;=MonthDate,IF(RIGHT($B198,8)="Scotland",SUMIFS(inputdata!K:K,inputdata!$B:$B,$B198,inputdata!$A:$A,$A198),SUMIFS(inputdata!K:K,inputdata!$D:$D,$B198,inputdata!$A:$A,$A198)),IF(RIGHT(B198,8)="Scotland",SUMIFS(inputdataWeek!K:K,inputdataWeek!$B:$B,$B198,inputdataWeek!$A:$A,$A198),SUMIFS(inputdataWeek!K:K,inputdataWeek!$D:$D,$B198,inputdataWeek!$A:$A,$A198)))</f>
        <v>0</v>
      </c>
      <c r="J198" s="181">
        <f t="shared" si="18"/>
        <v>1</v>
      </c>
      <c r="K198" s="194" t="str">
        <f t="shared" si="17"/>
        <v>ISD A&amp;E Datamart</v>
      </c>
    </row>
    <row r="199" spans="1:11">
      <c r="A199" s="178">
        <f t="shared" si="16"/>
        <v>42407</v>
      </c>
      <c r="B199" s="179" t="s">
        <v>140</v>
      </c>
      <c r="C199" s="180">
        <f>IF($A199&lt;=MonthDate,IF(RIGHT($B199,8)="Scotland",SUMIFS(inputdata!G:G,inputdata!$B:$B,$B199,inputdata!$A:$A,$A199),SUMIFS(inputdata!G:G,inputdata!$D:$D,$B199,inputdata!$A:$A,$A199)),IF(RIGHT($B199,8)="Scotland",SUMIFS(inputdataWeek!G:G,inputdataWeek!$B:$B,$B199,inputdataWeek!$A:$A,$A199),SUMIFS(inputdataWeek!G:G,inputdataWeek!$D:$D,$B199,inputdataWeek!$A:$A,$A199)))</f>
        <v>842</v>
      </c>
      <c r="D199" s="180">
        <f>IF($A199&lt;=MonthDate,IF(RIGHT($B199,8)="Scotland",SUMIFS(inputdata!H:H,inputdata!$B:$B,$B199,inputdata!$A:$A,$A199),SUMIFS(inputdata!H:H,inputdata!$D:$D,$B199,inputdata!$A:$A,$A199)),IF(RIGHT($B199,8)="Scotland",SUMIFS(inputdataWeek!H:H,inputdataWeek!$B:$B,$B199,inputdataWeek!$A:$A,$A199),SUMIFS(inputdataWeek!H:H,inputdataWeek!$D:$D,$B199,inputdataWeek!$A:$A,$A199)))</f>
        <v>782</v>
      </c>
      <c r="E199" s="180">
        <f>IF($A199&lt;=MonthDate,IF(RIGHT($B199,8)="Scotland",SUMIFS(inputdata!I:I,inputdata!$B:$B,$B199,inputdata!$A:$A,$A199),SUMIFS(inputdata!I:I,inputdata!$D:$D,$B199,inputdata!$A:$A,$A199)),IF(RIGHT($B199,8)="Scotland",SUMIFS(inputdataWeek!I:I,inputdataWeek!$B:$B,$B199,inputdataWeek!$A:$A,$A199),SUMIFS(inputdataWeek!I:I,inputdataWeek!$D:$D,$B199,inputdataWeek!$A:$A,$A199)))</f>
        <v>60</v>
      </c>
      <c r="F199" s="181">
        <f t="shared" si="14"/>
        <v>0.92874109263657956</v>
      </c>
      <c r="G199" s="180">
        <f>IF($A199&lt;=MonthDate,IF(RIGHT($B199,8)="Scotland",SUMIFS(inputdata!J:J,inputdata!$B:$B,$B199,inputdata!$A:$A,$A199),SUMIFS(inputdata!J:J,inputdata!$D:$D,$B199,inputdata!$A:$A,$A199)),IF(RIGHT($B199,8)="Scotland",SUMIFS(inputdataWeek!J:J,inputdataWeek!$B:$B,$B199,inputdataWeek!$A:$A,$A199),SUMIFS(inputdataWeek!J:J,inputdataWeek!$D:$D,$B199,inputdataWeek!$A:$A,$A199)))</f>
        <v>4</v>
      </c>
      <c r="H199" s="181">
        <f t="shared" si="15"/>
        <v>0.99524940617577196</v>
      </c>
      <c r="I199" s="180">
        <f>IF($A199&lt;=MonthDate,IF(RIGHT($B199,8)="Scotland",SUMIFS(inputdata!K:K,inputdata!$B:$B,$B199,inputdata!$A:$A,$A199),SUMIFS(inputdata!K:K,inputdata!$D:$D,$B199,inputdata!$A:$A,$A199)),IF(RIGHT(B199,8)="Scotland",SUMIFS(inputdataWeek!K:K,inputdataWeek!$B:$B,$B199,inputdataWeek!$A:$A,$A199),SUMIFS(inputdataWeek!K:K,inputdataWeek!$D:$D,$B199,inputdataWeek!$A:$A,$A199)))</f>
        <v>0</v>
      </c>
      <c r="J199" s="181">
        <f t="shared" si="18"/>
        <v>1</v>
      </c>
      <c r="K199" s="194" t="str">
        <f t="shared" si="17"/>
        <v>ISD A&amp;E Datamart</v>
      </c>
    </row>
    <row r="200" spans="1:11">
      <c r="A200" s="178">
        <f t="shared" si="16"/>
        <v>42407</v>
      </c>
      <c r="B200" s="179" t="s">
        <v>71</v>
      </c>
      <c r="C200" s="180">
        <f>IF($A200&lt;=MonthDate,IF(RIGHT($B200,8)="Scotland",SUMIFS(inputdata!G:G,inputdata!$B:$B,$B200,inputdata!$A:$A,$A200),SUMIFS(inputdata!G:G,inputdata!$D:$D,$B200,inputdata!$A:$A,$A200)),IF(RIGHT($B200,8)="Scotland",SUMIFS(inputdataWeek!G:G,inputdataWeek!$B:$B,$B200,inputdataWeek!$A:$A,$A200),SUMIFS(inputdataWeek!G:G,inputdataWeek!$D:$D,$B200,inputdataWeek!$A:$A,$A200)))</f>
        <v>1277</v>
      </c>
      <c r="D200" s="180">
        <f>IF($A200&lt;=MonthDate,IF(RIGHT($B200,8)="Scotland",SUMIFS(inputdata!H:H,inputdata!$B:$B,$B200,inputdata!$A:$A,$A200),SUMIFS(inputdata!H:H,inputdata!$D:$D,$B200,inputdata!$A:$A,$A200)),IF(RIGHT($B200,8)="Scotland",SUMIFS(inputdataWeek!H:H,inputdataWeek!$B:$B,$B200,inputdataWeek!$A:$A,$A200),SUMIFS(inputdataWeek!H:H,inputdataWeek!$D:$D,$B200,inputdataWeek!$A:$A,$A200)))</f>
        <v>1220</v>
      </c>
      <c r="E200" s="180">
        <f>IF($A200&lt;=MonthDate,IF(RIGHT($B200,8)="Scotland",SUMIFS(inputdata!I:I,inputdata!$B:$B,$B200,inputdata!$A:$A,$A200),SUMIFS(inputdata!I:I,inputdata!$D:$D,$B200,inputdata!$A:$A,$A200)),IF(RIGHT($B200,8)="Scotland",SUMIFS(inputdataWeek!I:I,inputdataWeek!$B:$B,$B200,inputdataWeek!$A:$A,$A200),SUMIFS(inputdataWeek!I:I,inputdataWeek!$D:$D,$B200,inputdataWeek!$A:$A,$A200)))</f>
        <v>57</v>
      </c>
      <c r="F200" s="181">
        <f t="shared" si="14"/>
        <v>0.95536413469068127</v>
      </c>
      <c r="G200" s="180">
        <f>IF($A200&lt;=MonthDate,IF(RIGHT($B200,8)="Scotland",SUMIFS(inputdata!J:J,inputdata!$B:$B,$B200,inputdata!$A:$A,$A200),SUMIFS(inputdata!J:J,inputdata!$D:$D,$B200,inputdata!$A:$A,$A200)),IF(RIGHT($B200,8)="Scotland",SUMIFS(inputdataWeek!J:J,inputdataWeek!$B:$B,$B200,inputdataWeek!$A:$A,$A200),SUMIFS(inputdataWeek!J:J,inputdataWeek!$D:$D,$B200,inputdataWeek!$A:$A,$A200)))</f>
        <v>7</v>
      </c>
      <c r="H200" s="181">
        <f t="shared" si="15"/>
        <v>0.99451840250587309</v>
      </c>
      <c r="I200" s="180">
        <f>IF($A200&lt;=MonthDate,IF(RIGHT($B200,8)="Scotland",SUMIFS(inputdata!K:K,inputdata!$B:$B,$B200,inputdata!$A:$A,$A200),SUMIFS(inputdata!K:K,inputdata!$D:$D,$B200,inputdata!$A:$A,$A200)),IF(RIGHT(B200,8)="Scotland",SUMIFS(inputdataWeek!K:K,inputdataWeek!$B:$B,$B200,inputdataWeek!$A:$A,$A200),SUMIFS(inputdataWeek!K:K,inputdataWeek!$D:$D,$B200,inputdataWeek!$A:$A,$A200)))</f>
        <v>0</v>
      </c>
      <c r="J200" s="181">
        <f t="shared" si="18"/>
        <v>1</v>
      </c>
      <c r="K200" s="194" t="str">
        <f t="shared" si="17"/>
        <v>ISD A&amp;E Datamart</v>
      </c>
    </row>
    <row r="201" spans="1:11">
      <c r="A201" s="178">
        <f t="shared" si="16"/>
        <v>42407</v>
      </c>
      <c r="B201" s="179" t="s">
        <v>69</v>
      </c>
      <c r="C201" s="180">
        <f>IF($A201&lt;=MonthDate,IF(RIGHT($B201,8)="Scotland",SUMIFS(inputdata!G:G,inputdata!$B:$B,$B201,inputdata!$A:$A,$A201),SUMIFS(inputdata!G:G,inputdata!$D:$D,$B201,inputdata!$A:$A,$A201)),IF(RIGHT($B201,8)="Scotland",SUMIFS(inputdataWeek!G:G,inputdataWeek!$B:$B,$B201,inputdataWeek!$A:$A,$A201),SUMIFS(inputdataWeek!G:G,inputdataWeek!$D:$D,$B201,inputdataWeek!$A:$A,$A201)))</f>
        <v>1211</v>
      </c>
      <c r="D201" s="180">
        <f>IF($A201&lt;=MonthDate,IF(RIGHT($B201,8)="Scotland",SUMIFS(inputdata!H:H,inputdata!$B:$B,$B201,inputdata!$A:$A,$A201),SUMIFS(inputdata!H:H,inputdata!$D:$D,$B201,inputdata!$A:$A,$A201)),IF(RIGHT($B201,8)="Scotland",SUMIFS(inputdataWeek!H:H,inputdataWeek!$B:$B,$B201,inputdataWeek!$A:$A,$A201),SUMIFS(inputdataWeek!H:H,inputdataWeek!$D:$D,$B201,inputdataWeek!$A:$A,$A201)))</f>
        <v>1092</v>
      </c>
      <c r="E201" s="180">
        <f>IF($A201&lt;=MonthDate,IF(RIGHT($B201,8)="Scotland",SUMIFS(inputdata!I:I,inputdata!$B:$B,$B201,inputdata!$A:$A,$A201),SUMIFS(inputdata!I:I,inputdata!$D:$D,$B201,inputdata!$A:$A,$A201)),IF(RIGHT($B201,8)="Scotland",SUMIFS(inputdataWeek!I:I,inputdataWeek!$B:$B,$B201,inputdataWeek!$A:$A,$A201),SUMIFS(inputdataWeek!I:I,inputdataWeek!$D:$D,$B201,inputdataWeek!$A:$A,$A201)))</f>
        <v>119</v>
      </c>
      <c r="F201" s="181">
        <f t="shared" si="14"/>
        <v>0.90173410404624277</v>
      </c>
      <c r="G201" s="180">
        <f>IF($A201&lt;=MonthDate,IF(RIGHT($B201,8)="Scotland",SUMIFS(inputdata!J:J,inputdata!$B:$B,$B201,inputdata!$A:$A,$A201),SUMIFS(inputdata!J:J,inputdata!$D:$D,$B201,inputdata!$A:$A,$A201)),IF(RIGHT($B201,8)="Scotland",SUMIFS(inputdataWeek!J:J,inputdataWeek!$B:$B,$B201,inputdataWeek!$A:$A,$A201),SUMIFS(inputdataWeek!J:J,inputdataWeek!$D:$D,$B201,inputdataWeek!$A:$A,$A201)))</f>
        <v>5</v>
      </c>
      <c r="H201" s="181">
        <f t="shared" si="15"/>
        <v>0.9958711808422791</v>
      </c>
      <c r="I201" s="180">
        <f>IF($A201&lt;=MonthDate,IF(RIGHT($B201,8)="Scotland",SUMIFS(inputdata!K:K,inputdata!$B:$B,$B201,inputdata!$A:$A,$A201),SUMIFS(inputdata!K:K,inputdata!$D:$D,$B201,inputdata!$A:$A,$A201)),IF(RIGHT(B201,8)="Scotland",SUMIFS(inputdataWeek!K:K,inputdataWeek!$B:$B,$B201,inputdataWeek!$A:$A,$A201),SUMIFS(inputdataWeek!K:K,inputdataWeek!$D:$D,$B201,inputdataWeek!$A:$A,$A201)))</f>
        <v>0</v>
      </c>
      <c r="J201" s="181">
        <f t="shared" si="18"/>
        <v>1</v>
      </c>
      <c r="K201" s="194" t="str">
        <f t="shared" si="17"/>
        <v>ISD A&amp;E Datamart</v>
      </c>
    </row>
    <row r="202" spans="1:11">
      <c r="A202" s="178">
        <f t="shared" si="16"/>
        <v>42407</v>
      </c>
      <c r="B202" s="179" t="s">
        <v>122</v>
      </c>
      <c r="C202" s="180">
        <f>IF($A202&lt;=MonthDate,IF(RIGHT($B202,8)="Scotland",SUMIFS(inputdata!G:G,inputdata!$B:$B,$B202,inputdata!$A:$A,$A202),SUMIFS(inputdata!G:G,inputdata!$D:$D,$B202,inputdata!$A:$A,$A202)),IF(RIGHT($B202,8)="Scotland",SUMIFS(inputdataWeek!G:G,inputdataWeek!$B:$B,$B202,inputdataWeek!$A:$A,$A202),SUMIFS(inputdataWeek!G:G,inputdataWeek!$D:$D,$B202,inputdataWeek!$A:$A,$A202)))</f>
        <v>1857</v>
      </c>
      <c r="D202" s="180">
        <f>IF($A202&lt;=MonthDate,IF(RIGHT($B202,8)="Scotland",SUMIFS(inputdata!H:H,inputdata!$B:$B,$B202,inputdata!$A:$A,$A202),SUMIFS(inputdata!H:H,inputdata!$D:$D,$B202,inputdata!$A:$A,$A202)),IF(RIGHT($B202,8)="Scotland",SUMIFS(inputdataWeek!H:H,inputdataWeek!$B:$B,$B202,inputdataWeek!$A:$A,$A202),SUMIFS(inputdataWeek!H:H,inputdataWeek!$D:$D,$B202,inputdataWeek!$A:$A,$A202)))</f>
        <v>1773</v>
      </c>
      <c r="E202" s="180">
        <f>IF($A202&lt;=MonthDate,IF(RIGHT($B202,8)="Scotland",SUMIFS(inputdata!I:I,inputdata!$B:$B,$B202,inputdata!$A:$A,$A202),SUMIFS(inputdata!I:I,inputdata!$D:$D,$B202,inputdata!$A:$A,$A202)),IF(RIGHT($B202,8)="Scotland",SUMIFS(inputdataWeek!I:I,inputdataWeek!$B:$B,$B202,inputdataWeek!$A:$A,$A202),SUMIFS(inputdataWeek!I:I,inputdataWeek!$D:$D,$B202,inputdataWeek!$A:$A,$A202)))</f>
        <v>84</v>
      </c>
      <c r="F202" s="181">
        <f t="shared" si="14"/>
        <v>0.95476575121163165</v>
      </c>
      <c r="G202" s="180">
        <f>IF($A202&lt;=MonthDate,IF(RIGHT($B202,8)="Scotland",SUMIFS(inputdata!J:J,inputdata!$B:$B,$B202,inputdata!$A:$A,$A202),SUMIFS(inputdata!J:J,inputdata!$D:$D,$B202,inputdata!$A:$A,$A202)),IF(RIGHT($B202,8)="Scotland",SUMIFS(inputdataWeek!J:J,inputdataWeek!$B:$B,$B202,inputdataWeek!$A:$A,$A202),SUMIFS(inputdataWeek!J:J,inputdataWeek!$D:$D,$B202,inputdataWeek!$A:$A,$A202)))</f>
        <v>2</v>
      </c>
      <c r="H202" s="181">
        <f t="shared" si="15"/>
        <v>0.99892299407646745</v>
      </c>
      <c r="I202" s="180">
        <f>IF($A202&lt;=MonthDate,IF(RIGHT($B202,8)="Scotland",SUMIFS(inputdata!K:K,inputdata!$B:$B,$B202,inputdata!$A:$A,$A202),SUMIFS(inputdata!K:K,inputdata!$D:$D,$B202,inputdata!$A:$A,$A202)),IF(RIGHT(B202,8)="Scotland",SUMIFS(inputdataWeek!K:K,inputdataWeek!$B:$B,$B202,inputdataWeek!$A:$A,$A202),SUMIFS(inputdataWeek!K:K,inputdataWeek!$D:$D,$B202,inputdataWeek!$A:$A,$A202)))</f>
        <v>0</v>
      </c>
      <c r="J202" s="181">
        <f t="shared" si="18"/>
        <v>1</v>
      </c>
      <c r="K202" s="194" t="str">
        <f t="shared" si="17"/>
        <v>ISD A&amp;E Datamart</v>
      </c>
    </row>
    <row r="203" spans="1:11">
      <c r="A203" s="178">
        <f t="shared" si="16"/>
        <v>42407</v>
      </c>
      <c r="B203" s="179" t="s">
        <v>72</v>
      </c>
      <c r="C203" s="180">
        <f>IF($A203&lt;=MonthDate,IF(RIGHT($B203,8)="Scotland",SUMIFS(inputdata!G:G,inputdata!$B:$B,$B203,inputdata!$A:$A,$A203),SUMIFS(inputdata!G:G,inputdata!$D:$D,$B203,inputdata!$A:$A,$A203)),IF(RIGHT($B203,8)="Scotland",SUMIFS(inputdataWeek!G:G,inputdataWeek!$B:$B,$B203,inputdataWeek!$A:$A,$A203),SUMIFS(inputdataWeek!G:G,inputdataWeek!$D:$D,$B203,inputdataWeek!$A:$A,$A203)))</f>
        <v>6471</v>
      </c>
      <c r="D203" s="180">
        <f>IF($A203&lt;=MonthDate,IF(RIGHT($B203,8)="Scotland",SUMIFS(inputdata!H:H,inputdata!$B:$B,$B203,inputdata!$A:$A,$A203),SUMIFS(inputdata!H:H,inputdata!$D:$D,$B203,inputdata!$A:$A,$A203)),IF(RIGHT($B203,8)="Scotland",SUMIFS(inputdataWeek!H:H,inputdataWeek!$B:$B,$B203,inputdataWeek!$A:$A,$A203),SUMIFS(inputdataWeek!H:H,inputdataWeek!$D:$D,$B203,inputdataWeek!$A:$A,$A203)))</f>
        <v>5835</v>
      </c>
      <c r="E203" s="180">
        <f>IF($A203&lt;=MonthDate,IF(RIGHT($B203,8)="Scotland",SUMIFS(inputdata!I:I,inputdata!$B:$B,$B203,inputdata!$A:$A,$A203),SUMIFS(inputdata!I:I,inputdata!$D:$D,$B203,inputdata!$A:$A,$A203)),IF(RIGHT($B203,8)="Scotland",SUMIFS(inputdataWeek!I:I,inputdataWeek!$B:$B,$B203,inputdataWeek!$A:$A,$A203),SUMIFS(inputdataWeek!I:I,inputdataWeek!$D:$D,$B203,inputdataWeek!$A:$A,$A203)))</f>
        <v>636</v>
      </c>
      <c r="F203" s="181">
        <f t="shared" si="14"/>
        <v>0.90171534538711173</v>
      </c>
      <c r="G203" s="180">
        <f>IF($A203&lt;=MonthDate,IF(RIGHT($B203,8)="Scotland",SUMIFS(inputdata!J:J,inputdata!$B:$B,$B203,inputdata!$A:$A,$A203),SUMIFS(inputdata!J:J,inputdata!$D:$D,$B203,inputdata!$A:$A,$A203)),IF(RIGHT($B203,8)="Scotland",SUMIFS(inputdataWeek!J:J,inputdataWeek!$B:$B,$B203,inputdataWeek!$A:$A,$A203),SUMIFS(inputdataWeek!J:J,inputdataWeek!$D:$D,$B203,inputdataWeek!$A:$A,$A203)))</f>
        <v>29</v>
      </c>
      <c r="H203" s="181">
        <f t="shared" si="15"/>
        <v>0.99551846700664504</v>
      </c>
      <c r="I203" s="180">
        <f>IF($A203&lt;=MonthDate,IF(RIGHT($B203,8)="Scotland",SUMIFS(inputdata!K:K,inputdata!$B:$B,$B203,inputdata!$A:$A,$A203),SUMIFS(inputdata!K:K,inputdata!$D:$D,$B203,inputdata!$A:$A,$A203)),IF(RIGHT(B203,8)="Scotland",SUMIFS(inputdataWeek!K:K,inputdataWeek!$B:$B,$B203,inputdataWeek!$A:$A,$A203),SUMIFS(inputdataWeek!K:K,inputdataWeek!$D:$D,$B203,inputdataWeek!$A:$A,$A203)))</f>
        <v>0</v>
      </c>
      <c r="J203" s="181">
        <f t="shared" si="18"/>
        <v>1</v>
      </c>
      <c r="K203" s="194" t="str">
        <f t="shared" si="17"/>
        <v>ISD A&amp;E Datamart</v>
      </c>
    </row>
    <row r="204" spans="1:11">
      <c r="A204" s="178">
        <f t="shared" si="16"/>
        <v>42407</v>
      </c>
      <c r="B204" s="179" t="s">
        <v>129</v>
      </c>
      <c r="C204" s="180">
        <f>IF($A204&lt;=MonthDate,IF(RIGHT($B204,8)="Scotland",SUMIFS(inputdata!G:G,inputdata!$B:$B,$B204,inputdata!$A:$A,$A204),SUMIFS(inputdata!G:G,inputdata!$D:$D,$B204,inputdata!$A:$A,$A204)),IF(RIGHT($B204,8)="Scotland",SUMIFS(inputdataWeek!G:G,inputdataWeek!$B:$B,$B204,inputdataWeek!$A:$A,$A204),SUMIFS(inputdataWeek!G:G,inputdataWeek!$D:$D,$B204,inputdataWeek!$A:$A,$A204)))</f>
        <v>937</v>
      </c>
      <c r="D204" s="180">
        <f>IF($A204&lt;=MonthDate,IF(RIGHT($B204,8)="Scotland",SUMIFS(inputdata!H:H,inputdata!$B:$B,$B204,inputdata!$A:$A,$A204),SUMIFS(inputdata!H:H,inputdata!$D:$D,$B204,inputdata!$A:$A,$A204)),IF(RIGHT($B204,8)="Scotland",SUMIFS(inputdataWeek!H:H,inputdataWeek!$B:$B,$B204,inputdataWeek!$A:$A,$A204),SUMIFS(inputdataWeek!H:H,inputdataWeek!$D:$D,$B204,inputdataWeek!$A:$A,$A204)))</f>
        <v>869</v>
      </c>
      <c r="E204" s="180">
        <f>IF($A204&lt;=MonthDate,IF(RIGHT($B204,8)="Scotland",SUMIFS(inputdata!I:I,inputdata!$B:$B,$B204,inputdata!$A:$A,$A204),SUMIFS(inputdata!I:I,inputdata!$D:$D,$B204,inputdata!$A:$A,$A204)),IF(RIGHT($B204,8)="Scotland",SUMIFS(inputdataWeek!I:I,inputdataWeek!$B:$B,$B204,inputdataWeek!$A:$A,$A204),SUMIFS(inputdataWeek!I:I,inputdataWeek!$D:$D,$B204,inputdataWeek!$A:$A,$A204)))</f>
        <v>68</v>
      </c>
      <c r="F204" s="181">
        <f t="shared" si="14"/>
        <v>0.92742796157950913</v>
      </c>
      <c r="G204" s="180">
        <f>IF($A204&lt;=MonthDate,IF(RIGHT($B204,8)="Scotland",SUMIFS(inputdata!J:J,inputdata!$B:$B,$B204,inputdata!$A:$A,$A204),SUMIFS(inputdata!J:J,inputdata!$D:$D,$B204,inputdata!$A:$A,$A204)),IF(RIGHT($B204,8)="Scotland",SUMIFS(inputdataWeek!J:J,inputdataWeek!$B:$B,$B204,inputdataWeek!$A:$A,$A204),SUMIFS(inputdataWeek!J:J,inputdataWeek!$D:$D,$B204,inputdataWeek!$A:$A,$A204)))</f>
        <v>10</v>
      </c>
      <c r="H204" s="181">
        <f t="shared" si="15"/>
        <v>0.98932764140875129</v>
      </c>
      <c r="I204" s="180">
        <f>IF($A204&lt;=MonthDate,IF(RIGHT($B204,8)="Scotland",SUMIFS(inputdata!K:K,inputdata!$B:$B,$B204,inputdata!$A:$A,$A204),SUMIFS(inputdata!K:K,inputdata!$D:$D,$B204,inputdata!$A:$A,$A204)),IF(RIGHT(B204,8)="Scotland",SUMIFS(inputdataWeek!K:K,inputdataWeek!$B:$B,$B204,inputdataWeek!$A:$A,$A204),SUMIFS(inputdataWeek!K:K,inputdataWeek!$D:$D,$B204,inputdataWeek!$A:$A,$A204)))</f>
        <v>1</v>
      </c>
      <c r="J204" s="181">
        <f t="shared" si="18"/>
        <v>0.99893276414087517</v>
      </c>
      <c r="K204" s="194" t="str">
        <f t="shared" si="17"/>
        <v>ISD A&amp;E Datamart</v>
      </c>
    </row>
    <row r="205" spans="1:11">
      <c r="A205" s="178">
        <f t="shared" si="16"/>
        <v>42407</v>
      </c>
      <c r="B205" s="179" t="s">
        <v>73</v>
      </c>
      <c r="C205" s="180">
        <f>IF($A205&lt;=MonthDate,IF(RIGHT($B205,8)="Scotland",SUMIFS(inputdata!G:G,inputdata!$B:$B,$B205,inputdata!$A:$A,$A205),SUMIFS(inputdata!G:G,inputdata!$D:$D,$B205,inputdata!$A:$A,$A205)),IF(RIGHT($B205,8)="Scotland",SUMIFS(inputdataWeek!G:G,inputdataWeek!$B:$B,$B205,inputdataWeek!$A:$A,$A205),SUMIFS(inputdataWeek!G:G,inputdataWeek!$D:$D,$B205,inputdataWeek!$A:$A,$A205)))</f>
        <v>3629</v>
      </c>
      <c r="D205" s="180">
        <f>IF($A205&lt;=MonthDate,IF(RIGHT($B205,8)="Scotland",SUMIFS(inputdata!H:H,inputdata!$B:$B,$B205,inputdata!$A:$A,$A205),SUMIFS(inputdata!H:H,inputdata!$D:$D,$B205,inputdata!$A:$A,$A205)),IF(RIGHT($B205,8)="Scotland",SUMIFS(inputdataWeek!H:H,inputdataWeek!$B:$B,$B205,inputdataWeek!$A:$A,$A205),SUMIFS(inputdataWeek!H:H,inputdataWeek!$D:$D,$B205,inputdataWeek!$A:$A,$A205)))</f>
        <v>3209</v>
      </c>
      <c r="E205" s="180">
        <f>IF($A205&lt;=MonthDate,IF(RIGHT($B205,8)="Scotland",SUMIFS(inputdata!I:I,inputdata!$B:$B,$B205,inputdata!$A:$A,$A205),SUMIFS(inputdata!I:I,inputdata!$D:$D,$B205,inputdata!$A:$A,$A205)),IF(RIGHT($B205,8)="Scotland",SUMIFS(inputdataWeek!I:I,inputdataWeek!$B:$B,$B205,inputdataWeek!$A:$A,$A205),SUMIFS(inputdataWeek!I:I,inputdataWeek!$D:$D,$B205,inputdataWeek!$A:$A,$A205)))</f>
        <v>420</v>
      </c>
      <c r="F205" s="181">
        <f t="shared" si="14"/>
        <v>0.88426563791678148</v>
      </c>
      <c r="G205" s="180">
        <f>IF($A205&lt;=MonthDate,IF(RIGHT($B205,8)="Scotland",SUMIFS(inputdata!J:J,inputdata!$B:$B,$B205,inputdata!$A:$A,$A205),SUMIFS(inputdata!J:J,inputdata!$D:$D,$B205,inputdata!$A:$A,$A205)),IF(RIGHT($B205,8)="Scotland",SUMIFS(inputdataWeek!J:J,inputdataWeek!$B:$B,$B205,inputdataWeek!$A:$A,$A205),SUMIFS(inputdataWeek!J:J,inputdataWeek!$D:$D,$B205,inputdataWeek!$A:$A,$A205)))</f>
        <v>68</v>
      </c>
      <c r="H205" s="181">
        <f t="shared" si="15"/>
        <v>0.98126205566271696</v>
      </c>
      <c r="I205" s="180">
        <f>IF($A205&lt;=MonthDate,IF(RIGHT($B205,8)="Scotland",SUMIFS(inputdata!K:K,inputdata!$B:$B,$B205,inputdata!$A:$A,$A205),SUMIFS(inputdata!K:K,inputdata!$D:$D,$B205,inputdata!$A:$A,$A205)),IF(RIGHT(B205,8)="Scotland",SUMIFS(inputdataWeek!K:K,inputdataWeek!$B:$B,$B205,inputdataWeek!$A:$A,$A205),SUMIFS(inputdataWeek!K:K,inputdataWeek!$D:$D,$B205,inputdataWeek!$A:$A,$A205)))</f>
        <v>22</v>
      </c>
      <c r="J205" s="181">
        <f t="shared" si="18"/>
        <v>0.99393772389087898</v>
      </c>
      <c r="K205" s="194" t="str">
        <f t="shared" si="17"/>
        <v>ISD A&amp;E Datamart</v>
      </c>
    </row>
    <row r="206" spans="1:11">
      <c r="A206" s="178">
        <f t="shared" si="16"/>
        <v>42407</v>
      </c>
      <c r="B206" s="179" t="s">
        <v>123</v>
      </c>
      <c r="C206" s="180">
        <f>IF($A206&lt;=MonthDate,IF(RIGHT($B206,8)="Scotland",SUMIFS(inputdata!G:G,inputdata!$B:$B,$B206,inputdata!$A:$A,$A206),SUMIFS(inputdata!G:G,inputdata!$D:$D,$B206,inputdata!$A:$A,$A206)),IF(RIGHT($B206,8)="Scotland",SUMIFS(inputdataWeek!G:G,inputdataWeek!$B:$B,$B206,inputdataWeek!$A:$A,$A206),SUMIFS(inputdataWeek!G:G,inputdataWeek!$D:$D,$B206,inputdataWeek!$A:$A,$A206)))</f>
        <v>4378</v>
      </c>
      <c r="D206" s="180">
        <f>IF($A206&lt;=MonthDate,IF(RIGHT($B206,8)="Scotland",SUMIFS(inputdata!H:H,inputdata!$B:$B,$B206,inputdata!$A:$A,$A206),SUMIFS(inputdata!H:H,inputdata!$D:$D,$B206,inputdata!$A:$A,$A206)),IF(RIGHT($B206,8)="Scotland",SUMIFS(inputdataWeek!H:H,inputdataWeek!$B:$B,$B206,inputdataWeek!$A:$A,$A206),SUMIFS(inputdataWeek!H:H,inputdataWeek!$D:$D,$B206,inputdataWeek!$A:$A,$A206)))</f>
        <v>3894</v>
      </c>
      <c r="E206" s="180">
        <f>IF($A206&lt;=MonthDate,IF(RIGHT($B206,8)="Scotland",SUMIFS(inputdata!I:I,inputdata!$B:$B,$B206,inputdata!$A:$A,$A206),SUMIFS(inputdata!I:I,inputdata!$D:$D,$B206,inputdata!$A:$A,$A206)),IF(RIGHT($B206,8)="Scotland",SUMIFS(inputdataWeek!I:I,inputdataWeek!$B:$B,$B206,inputdataWeek!$A:$A,$A206),SUMIFS(inputdataWeek!I:I,inputdataWeek!$D:$D,$B206,inputdataWeek!$A:$A,$A206)))</f>
        <v>484</v>
      </c>
      <c r="F206" s="181">
        <f t="shared" si="14"/>
        <v>0.88944723618090449</v>
      </c>
      <c r="G206" s="180">
        <f>IF($A206&lt;=MonthDate,IF(RIGHT($B206,8)="Scotland",SUMIFS(inputdata!J:J,inputdata!$B:$B,$B206,inputdata!$A:$A,$A206),SUMIFS(inputdata!J:J,inputdata!$D:$D,$B206,inputdata!$A:$A,$A206)),IF(RIGHT($B206,8)="Scotland",SUMIFS(inputdataWeek!J:J,inputdataWeek!$B:$B,$B206,inputdataWeek!$A:$A,$A206),SUMIFS(inputdataWeek!J:J,inputdataWeek!$D:$D,$B206,inputdataWeek!$A:$A,$A206)))</f>
        <v>100</v>
      </c>
      <c r="H206" s="181">
        <f t="shared" si="15"/>
        <v>0.97715851987208768</v>
      </c>
      <c r="I206" s="180">
        <f>IF($A206&lt;=MonthDate,IF(RIGHT($B206,8)="Scotland",SUMIFS(inputdata!K:K,inputdata!$B:$B,$B206,inputdata!$A:$A,$A206),SUMIFS(inputdata!K:K,inputdata!$D:$D,$B206,inputdata!$A:$A,$A206)),IF(RIGHT(B206,8)="Scotland",SUMIFS(inputdataWeek!K:K,inputdataWeek!$B:$B,$B206,inputdataWeek!$A:$A,$A206),SUMIFS(inputdataWeek!K:K,inputdataWeek!$D:$D,$B206,inputdataWeek!$A:$A,$A206)))</f>
        <v>14</v>
      </c>
      <c r="J206" s="181">
        <f t="shared" si="18"/>
        <v>0.99680219278209226</v>
      </c>
      <c r="K206" s="194" t="str">
        <f t="shared" si="17"/>
        <v>ISD A&amp;E Datamart</v>
      </c>
    </row>
    <row r="207" spans="1:11">
      <c r="A207" s="178">
        <f t="shared" si="16"/>
        <v>42407</v>
      </c>
      <c r="B207" s="179" t="s">
        <v>117</v>
      </c>
      <c r="C207" s="180">
        <f>IF($A207&lt;=MonthDate,IF(RIGHT($B207,8)="Scotland",SUMIFS(inputdata!G:G,inputdata!$B:$B,$B207,inputdata!$A:$A,$A207),SUMIFS(inputdata!G:G,inputdata!$D:$D,$B207,inputdata!$A:$A,$A207)),IF(RIGHT($B207,8)="Scotland",SUMIFS(inputdataWeek!G:G,inputdataWeek!$B:$B,$B207,inputdataWeek!$A:$A,$A207),SUMIFS(inputdataWeek!G:G,inputdataWeek!$D:$D,$B207,inputdataWeek!$A:$A,$A207)))</f>
        <v>88</v>
      </c>
      <c r="D207" s="180">
        <f>IF($A207&lt;=MonthDate,IF(RIGHT($B207,8)="Scotland",SUMIFS(inputdata!H:H,inputdata!$B:$B,$B207,inputdata!$A:$A,$A207),SUMIFS(inputdata!H:H,inputdata!$D:$D,$B207,inputdata!$A:$A,$A207)),IF(RIGHT($B207,8)="Scotland",SUMIFS(inputdataWeek!H:H,inputdataWeek!$B:$B,$B207,inputdataWeek!$A:$A,$A207),SUMIFS(inputdataWeek!H:H,inputdataWeek!$D:$D,$B207,inputdataWeek!$A:$A,$A207)))</f>
        <v>87</v>
      </c>
      <c r="E207" s="180">
        <f>IF($A207&lt;=MonthDate,IF(RIGHT($B207,8)="Scotland",SUMIFS(inputdata!I:I,inputdata!$B:$B,$B207,inputdata!$A:$A,$A207),SUMIFS(inputdata!I:I,inputdata!$D:$D,$B207,inputdata!$A:$A,$A207)),IF(RIGHT($B207,8)="Scotland",SUMIFS(inputdataWeek!I:I,inputdataWeek!$B:$B,$B207,inputdataWeek!$A:$A,$A207),SUMIFS(inputdataWeek!I:I,inputdataWeek!$D:$D,$B207,inputdataWeek!$A:$A,$A207)))</f>
        <v>1</v>
      </c>
      <c r="F207" s="181">
        <f t="shared" si="14"/>
        <v>0.98863636363636365</v>
      </c>
      <c r="G207" s="180">
        <f>IF($A207&lt;=MonthDate,IF(RIGHT($B207,8)="Scotland",SUMIFS(inputdata!J:J,inputdata!$B:$B,$B207,inputdata!$A:$A,$A207),SUMIFS(inputdata!J:J,inputdata!$D:$D,$B207,inputdata!$A:$A,$A207)),IF(RIGHT($B207,8)="Scotland",SUMIFS(inputdataWeek!J:J,inputdataWeek!$B:$B,$B207,inputdataWeek!$A:$A,$A207),SUMIFS(inputdataWeek!J:J,inputdataWeek!$D:$D,$B207,inputdataWeek!$A:$A,$A207)))</f>
        <v>0</v>
      </c>
      <c r="H207" s="181">
        <f t="shared" si="15"/>
        <v>1</v>
      </c>
      <c r="I207" s="180">
        <f>IF($A207&lt;=MonthDate,IF(RIGHT($B207,8)="Scotland",SUMIFS(inputdata!K:K,inputdata!$B:$B,$B207,inputdata!$A:$A,$A207),SUMIFS(inputdata!K:K,inputdata!$D:$D,$B207,inputdata!$A:$A,$A207)),IF(RIGHT(B207,8)="Scotland",SUMIFS(inputdataWeek!K:K,inputdataWeek!$B:$B,$B207,inputdataWeek!$A:$A,$A207),SUMIFS(inputdataWeek!K:K,inputdataWeek!$D:$D,$B207,inputdataWeek!$A:$A,$A207)))</f>
        <v>0</v>
      </c>
      <c r="J207" s="181">
        <f t="shared" si="18"/>
        <v>1</v>
      </c>
      <c r="K207" s="194" t="str">
        <f t="shared" si="17"/>
        <v>ISD A&amp;E Datamart</v>
      </c>
    </row>
    <row r="208" spans="1:11">
      <c r="A208" s="178">
        <f t="shared" si="16"/>
        <v>42407</v>
      </c>
      <c r="B208" s="179" t="s">
        <v>141</v>
      </c>
      <c r="C208" s="180">
        <f>IF($A208&lt;=MonthDate,IF(RIGHT($B208,8)="Scotland",SUMIFS(inputdata!G:G,inputdata!$B:$B,$B208,inputdata!$A:$A,$A208),SUMIFS(inputdata!G:G,inputdata!$D:$D,$B208,inputdata!$A:$A,$A208)),IF(RIGHT($B208,8)="Scotland",SUMIFS(inputdataWeek!G:G,inputdataWeek!$B:$B,$B208,inputdataWeek!$A:$A,$A208),SUMIFS(inputdataWeek!G:G,inputdataWeek!$D:$D,$B208,inputdataWeek!$A:$A,$A208)))</f>
        <v>148</v>
      </c>
      <c r="D208" s="180">
        <f>IF($A208&lt;=MonthDate,IF(RIGHT($B208,8)="Scotland",SUMIFS(inputdata!H:H,inputdata!$B:$B,$B208,inputdata!$A:$A,$A208),SUMIFS(inputdata!H:H,inputdata!$D:$D,$B208,inputdata!$A:$A,$A208)),IF(RIGHT($B208,8)="Scotland",SUMIFS(inputdataWeek!H:H,inputdataWeek!$B:$B,$B208,inputdataWeek!$A:$A,$A208),SUMIFS(inputdataWeek!H:H,inputdataWeek!$D:$D,$B208,inputdataWeek!$A:$A,$A208)))</f>
        <v>143</v>
      </c>
      <c r="E208" s="180">
        <f>IF($A208&lt;=MonthDate,IF(RIGHT($B208,8)="Scotland",SUMIFS(inputdata!I:I,inputdata!$B:$B,$B208,inputdata!$A:$A,$A208),SUMIFS(inputdata!I:I,inputdata!$D:$D,$B208,inputdata!$A:$A,$A208)),IF(RIGHT($B208,8)="Scotland",SUMIFS(inputdataWeek!I:I,inputdataWeek!$B:$B,$B208,inputdataWeek!$A:$A,$A208),SUMIFS(inputdataWeek!I:I,inputdataWeek!$D:$D,$B208,inputdataWeek!$A:$A,$A208)))</f>
        <v>5</v>
      </c>
      <c r="F208" s="181">
        <f t="shared" ref="F208:F271" si="19">1-E208/$C208</f>
        <v>0.96621621621621623</v>
      </c>
      <c r="G208" s="180">
        <f>IF($A208&lt;=MonthDate,IF(RIGHT($B208,8)="Scotland",SUMIFS(inputdata!J:J,inputdata!$B:$B,$B208,inputdata!$A:$A,$A208),SUMIFS(inputdata!J:J,inputdata!$D:$D,$B208,inputdata!$A:$A,$A208)),IF(RIGHT($B208,8)="Scotland",SUMIFS(inputdataWeek!J:J,inputdataWeek!$B:$B,$B208,inputdataWeek!$A:$A,$A208),SUMIFS(inputdataWeek!J:J,inputdataWeek!$D:$D,$B208,inputdataWeek!$A:$A,$A208)))</f>
        <v>0</v>
      </c>
      <c r="H208" s="181">
        <f t="shared" ref="H208:H271" si="20">1-G208/$C208</f>
        <v>1</v>
      </c>
      <c r="I208" s="180">
        <f>IF($A208&lt;=MonthDate,IF(RIGHT($B208,8)="Scotland",SUMIFS(inputdata!K:K,inputdata!$B:$B,$B208,inputdata!$A:$A,$A208),SUMIFS(inputdata!K:K,inputdata!$D:$D,$B208,inputdata!$A:$A,$A208)),IF(RIGHT(B208,8)="Scotland",SUMIFS(inputdataWeek!K:K,inputdataWeek!$B:$B,$B208,inputdataWeek!$A:$A,$A208),SUMIFS(inputdataWeek!K:K,inputdataWeek!$D:$D,$B208,inputdataWeek!$A:$A,$A208)))</f>
        <v>0</v>
      </c>
      <c r="J208" s="181">
        <f t="shared" si="18"/>
        <v>1</v>
      </c>
      <c r="K208" s="194" t="str">
        <f t="shared" si="17"/>
        <v>ISD A&amp;E Datamart</v>
      </c>
    </row>
    <row r="209" spans="1:11">
      <c r="A209" s="178">
        <f t="shared" si="16"/>
        <v>42407</v>
      </c>
      <c r="B209" s="179" t="s">
        <v>136</v>
      </c>
      <c r="C209" s="180">
        <f>IF($A209&lt;=MonthDate,IF(RIGHT($B209,8)="Scotland",SUMIFS(inputdata!G:G,inputdata!$B:$B,$B209,inputdata!$A:$A,$A209),SUMIFS(inputdata!G:G,inputdata!$D:$D,$B209,inputdata!$A:$A,$A209)),IF(RIGHT($B209,8)="Scotland",SUMIFS(inputdataWeek!G:G,inputdataWeek!$B:$B,$B209,inputdataWeek!$A:$A,$A209),SUMIFS(inputdataWeek!G:G,inputdataWeek!$D:$D,$B209,inputdataWeek!$A:$A,$A209)))</f>
        <v>1345</v>
      </c>
      <c r="D209" s="180">
        <f>IF($A209&lt;=MonthDate,IF(RIGHT($B209,8)="Scotland",SUMIFS(inputdata!H:H,inputdata!$B:$B,$B209,inputdata!$A:$A,$A209),SUMIFS(inputdata!H:H,inputdata!$D:$D,$B209,inputdata!$A:$A,$A209)),IF(RIGHT($B209,8)="Scotland",SUMIFS(inputdataWeek!H:H,inputdataWeek!$B:$B,$B209,inputdataWeek!$A:$A,$A209),SUMIFS(inputdataWeek!H:H,inputdataWeek!$D:$D,$B209,inputdataWeek!$A:$A,$A209)))</f>
        <v>1330</v>
      </c>
      <c r="E209" s="180">
        <f>IF($A209&lt;=MonthDate,IF(RIGHT($B209,8)="Scotland",SUMIFS(inputdata!I:I,inputdata!$B:$B,$B209,inputdata!$A:$A,$A209),SUMIFS(inputdata!I:I,inputdata!$D:$D,$B209,inputdata!$A:$A,$A209)),IF(RIGHT($B209,8)="Scotland",SUMIFS(inputdataWeek!I:I,inputdataWeek!$B:$B,$B209,inputdataWeek!$A:$A,$A209),SUMIFS(inputdataWeek!I:I,inputdataWeek!$D:$D,$B209,inputdataWeek!$A:$A,$A209)))</f>
        <v>15</v>
      </c>
      <c r="F209" s="181">
        <f t="shared" si="19"/>
        <v>0.98884758364312264</v>
      </c>
      <c r="G209" s="180">
        <f>IF($A209&lt;=MonthDate,IF(RIGHT($B209,8)="Scotland",SUMIFS(inputdata!J:J,inputdata!$B:$B,$B209,inputdata!$A:$A,$A209),SUMIFS(inputdata!J:J,inputdata!$D:$D,$B209,inputdata!$A:$A,$A209)),IF(RIGHT($B209,8)="Scotland",SUMIFS(inputdataWeek!J:J,inputdataWeek!$B:$B,$B209,inputdataWeek!$A:$A,$A209),SUMIFS(inputdataWeek!J:J,inputdataWeek!$D:$D,$B209,inputdataWeek!$A:$A,$A209)))</f>
        <v>0</v>
      </c>
      <c r="H209" s="181">
        <f t="shared" si="20"/>
        <v>1</v>
      </c>
      <c r="I209" s="180">
        <f>IF($A209&lt;=MonthDate,IF(RIGHT($B209,8)="Scotland",SUMIFS(inputdata!K:K,inputdata!$B:$B,$B209,inputdata!$A:$A,$A209),SUMIFS(inputdata!K:K,inputdata!$D:$D,$B209,inputdata!$A:$A,$A209)),IF(RIGHT(B209,8)="Scotland",SUMIFS(inputdataWeek!K:K,inputdataWeek!$B:$B,$B209,inputdataWeek!$A:$A,$A209),SUMIFS(inputdataWeek!K:K,inputdataWeek!$D:$D,$B209,inputdataWeek!$A:$A,$A209)))</f>
        <v>0</v>
      </c>
      <c r="J209" s="181">
        <f t="shared" si="18"/>
        <v>1</v>
      </c>
      <c r="K209" s="194" t="str">
        <f t="shared" si="17"/>
        <v>ISD A&amp;E Datamart</v>
      </c>
    </row>
    <row r="210" spans="1:11">
      <c r="A210" s="178">
        <f t="shared" si="16"/>
        <v>42407</v>
      </c>
      <c r="B210" s="179" t="s">
        <v>139</v>
      </c>
      <c r="C210" s="180">
        <f>IF($A210&lt;=MonthDate,IF(RIGHT($B210,8)="Scotland",SUMIFS(inputdata!G:G,inputdata!$B:$B,$B210,inputdata!$A:$A,$A210),SUMIFS(inputdata!G:G,inputdata!$D:$D,$B210,inputdata!$A:$A,$A210)),IF(RIGHT($B210,8)="Scotland",SUMIFS(inputdataWeek!G:G,inputdataWeek!$B:$B,$B210,inputdataWeek!$A:$A,$A210),SUMIFS(inputdataWeek!G:G,inputdataWeek!$D:$D,$B210,inputdataWeek!$A:$A,$A210)))</f>
        <v>94</v>
      </c>
      <c r="D210" s="180">
        <f>IF($A210&lt;=MonthDate,IF(RIGHT($B210,8)="Scotland",SUMIFS(inputdata!H:H,inputdata!$B:$B,$B210,inputdata!$A:$A,$A210),SUMIFS(inputdata!H:H,inputdata!$D:$D,$B210,inputdata!$A:$A,$A210)),IF(RIGHT($B210,8)="Scotland",SUMIFS(inputdataWeek!H:H,inputdataWeek!$B:$B,$B210,inputdataWeek!$A:$A,$A210),SUMIFS(inputdataWeek!H:H,inputdataWeek!$D:$D,$B210,inputdataWeek!$A:$A,$A210)))</f>
        <v>93</v>
      </c>
      <c r="E210" s="180">
        <f>IF($A210&lt;=MonthDate,IF(RIGHT($B210,8)="Scotland",SUMIFS(inputdata!I:I,inputdata!$B:$B,$B210,inputdata!$A:$A,$A210),SUMIFS(inputdata!I:I,inputdata!$D:$D,$B210,inputdata!$A:$A,$A210)),IF(RIGHT($B210,8)="Scotland",SUMIFS(inputdataWeek!I:I,inputdataWeek!$B:$B,$B210,inputdataWeek!$A:$A,$A210),SUMIFS(inputdataWeek!I:I,inputdataWeek!$D:$D,$B210,inputdataWeek!$A:$A,$A210)))</f>
        <v>1</v>
      </c>
      <c r="F210" s="181">
        <f t="shared" si="19"/>
        <v>0.98936170212765961</v>
      </c>
      <c r="G210" s="180">
        <f>IF($A210&lt;=MonthDate,IF(RIGHT($B210,8)="Scotland",SUMIFS(inputdata!J:J,inputdata!$B:$B,$B210,inputdata!$A:$A,$A210),SUMIFS(inputdata!J:J,inputdata!$D:$D,$B210,inputdata!$A:$A,$A210)),IF(RIGHT($B210,8)="Scotland",SUMIFS(inputdataWeek!J:J,inputdataWeek!$B:$B,$B210,inputdataWeek!$A:$A,$A210),SUMIFS(inputdataWeek!J:J,inputdataWeek!$D:$D,$B210,inputdataWeek!$A:$A,$A210)))</f>
        <v>0</v>
      </c>
      <c r="H210" s="181">
        <f t="shared" si="20"/>
        <v>1</v>
      </c>
      <c r="I210" s="180">
        <f>IF($A210&lt;=MonthDate,IF(RIGHT($B210,8)="Scotland",SUMIFS(inputdata!K:K,inputdata!$B:$B,$B210,inputdata!$A:$A,$A210),SUMIFS(inputdata!K:K,inputdata!$D:$D,$B210,inputdata!$A:$A,$A210)),IF(RIGHT(B210,8)="Scotland",SUMIFS(inputdataWeek!K:K,inputdataWeek!$B:$B,$B210,inputdataWeek!$A:$A,$A210),SUMIFS(inputdataWeek!K:K,inputdataWeek!$D:$D,$B210,inputdataWeek!$A:$A,$A210)))</f>
        <v>0</v>
      </c>
      <c r="J210" s="181">
        <f t="shared" si="18"/>
        <v>1</v>
      </c>
      <c r="K210" s="194" t="str">
        <f t="shared" si="17"/>
        <v>ISD A&amp;E Datamart</v>
      </c>
    </row>
    <row r="211" spans="1:11">
      <c r="A211" s="178">
        <f t="shared" si="16"/>
        <v>42407</v>
      </c>
      <c r="B211" s="179" t="s">
        <v>277</v>
      </c>
      <c r="C211" s="180">
        <f>IF($A211&lt;=MonthDate,IF(RIGHT($B211,8)="Scotland",SUMIFS(inputdata!G:G,inputdata!$B:$B,$B211,inputdata!$A:$A,$A211),SUMIFS(inputdata!G:G,inputdata!$D:$D,$B211,inputdata!$A:$A,$A211)),IF(RIGHT($B211,8)="Scotland",SUMIFS(inputdataWeek!G:G,inputdataWeek!$B:$B,$B211,inputdataWeek!$A:$A,$A211),SUMIFS(inputdataWeek!G:G,inputdataWeek!$D:$D,$B211,inputdataWeek!$A:$A,$A211)))</f>
        <v>25014</v>
      </c>
      <c r="D211" s="180">
        <f>IF($A211&lt;=MonthDate,IF(RIGHT($B211,8)="Scotland",SUMIFS(inputdata!H:H,inputdata!$B:$B,$B211,inputdata!$A:$A,$A211),SUMIFS(inputdata!H:H,inputdata!$D:$D,$B211,inputdata!$A:$A,$A211)),IF(RIGHT($B211,8)="Scotland",SUMIFS(inputdataWeek!H:H,inputdataWeek!$B:$B,$B211,inputdataWeek!$A:$A,$A211),SUMIFS(inputdataWeek!H:H,inputdataWeek!$D:$D,$B211,inputdataWeek!$A:$A,$A211)))</f>
        <v>22899</v>
      </c>
      <c r="E211" s="180">
        <f>IF($A211&lt;=MonthDate,IF(RIGHT($B211,8)="Scotland",SUMIFS(inputdata!I:I,inputdata!$B:$B,$B211,inputdata!$A:$A,$A211),SUMIFS(inputdata!I:I,inputdata!$D:$D,$B211,inputdata!$A:$A,$A211)),IF(RIGHT($B211,8)="Scotland",SUMIFS(inputdataWeek!I:I,inputdataWeek!$B:$B,$B211,inputdataWeek!$A:$A,$A211),SUMIFS(inputdataWeek!I:I,inputdataWeek!$D:$D,$B211,inputdataWeek!$A:$A,$A211)))</f>
        <v>2115</v>
      </c>
      <c r="F211" s="181">
        <f t="shared" si="19"/>
        <v>0.91544734948428874</v>
      </c>
      <c r="G211" s="180">
        <f>IF($A211&lt;=MonthDate,IF(RIGHT($B211,8)="Scotland",SUMIFS(inputdata!J:J,inputdata!$B:$B,$B211,inputdata!$A:$A,$A211),SUMIFS(inputdata!J:J,inputdata!$D:$D,$B211,inputdata!$A:$A,$A211)),IF(RIGHT($B211,8)="Scotland",SUMIFS(inputdataWeek!J:J,inputdataWeek!$B:$B,$B211,inputdataWeek!$A:$A,$A211),SUMIFS(inputdataWeek!J:J,inputdataWeek!$D:$D,$B211,inputdataWeek!$A:$A,$A211)))</f>
        <v>258</v>
      </c>
      <c r="H211" s="181">
        <f t="shared" si="20"/>
        <v>0.98968577596545937</v>
      </c>
      <c r="I211" s="180">
        <f>IF($A211&lt;=MonthDate,IF(RIGHT($B211,8)="Scotland",SUMIFS(inputdata!K:K,inputdata!$B:$B,$B211,inputdata!$A:$A,$A211),SUMIFS(inputdata!K:K,inputdata!$D:$D,$B211,inputdata!$A:$A,$A211)),IF(RIGHT(B211,8)="Scotland",SUMIFS(inputdataWeek!K:K,inputdataWeek!$B:$B,$B211,inputdataWeek!$A:$A,$A211),SUMIFS(inputdataWeek!K:K,inputdataWeek!$D:$D,$B211,inputdataWeek!$A:$A,$A211)))</f>
        <v>42</v>
      </c>
      <c r="J211" s="181">
        <f t="shared" si="18"/>
        <v>0.99832094027344687</v>
      </c>
      <c r="K211" s="194" t="str">
        <f t="shared" si="17"/>
        <v>ISD A&amp;E Datamart</v>
      </c>
    </row>
    <row r="212" spans="1:11">
      <c r="A212" s="178">
        <f t="shared" si="16"/>
        <v>42414</v>
      </c>
      <c r="B212" s="179" t="s">
        <v>121</v>
      </c>
      <c r="C212" s="180">
        <f>IF($A212&lt;=MonthDate,IF(RIGHT($B212,8)="Scotland",SUMIFS(inputdata!G:G,inputdata!$B:$B,$B212,inputdata!$A:$A,$A212),SUMIFS(inputdata!G:G,inputdata!$D:$D,$B212,inputdata!$A:$A,$A212)),IF(RIGHT($B212,8)="Scotland",SUMIFS(inputdataWeek!G:G,inputdataWeek!$B:$B,$B212,inputdataWeek!$A:$A,$A212),SUMIFS(inputdataWeek!G:G,inputdataWeek!$D:$D,$B212,inputdataWeek!$A:$A,$A212)))</f>
        <v>2267</v>
      </c>
      <c r="D212" s="180">
        <f>IF($A212&lt;=MonthDate,IF(RIGHT($B212,8)="Scotland",SUMIFS(inputdata!H:H,inputdata!$B:$B,$B212,inputdata!$A:$A,$A212),SUMIFS(inputdata!H:H,inputdata!$D:$D,$B212,inputdata!$A:$A,$A212)),IF(RIGHT($B212,8)="Scotland",SUMIFS(inputdataWeek!H:H,inputdataWeek!$B:$B,$B212,inputdataWeek!$A:$A,$A212),SUMIFS(inputdataWeek!H:H,inputdataWeek!$D:$D,$B212,inputdataWeek!$A:$A,$A212)))</f>
        <v>1913</v>
      </c>
      <c r="E212" s="180">
        <f>IF($A212&lt;=MonthDate,IF(RIGHT($B212,8)="Scotland",SUMIFS(inputdata!I:I,inputdata!$B:$B,$B212,inputdata!$A:$A,$A212),SUMIFS(inputdata!I:I,inputdata!$D:$D,$B212,inputdata!$A:$A,$A212)),IF(RIGHT($B212,8)="Scotland",SUMIFS(inputdataWeek!I:I,inputdataWeek!$B:$B,$B212,inputdataWeek!$A:$A,$A212),SUMIFS(inputdataWeek!I:I,inputdataWeek!$D:$D,$B212,inputdataWeek!$A:$A,$A212)))</f>
        <v>354</v>
      </c>
      <c r="F212" s="181">
        <f t="shared" si="19"/>
        <v>0.84384649316277016</v>
      </c>
      <c r="G212" s="180">
        <f>IF($A212&lt;=MonthDate,IF(RIGHT($B212,8)="Scotland",SUMIFS(inputdata!J:J,inputdata!$B:$B,$B212,inputdata!$A:$A,$A212),SUMIFS(inputdata!J:J,inputdata!$D:$D,$B212,inputdata!$A:$A,$A212)),IF(RIGHT($B212,8)="Scotland",SUMIFS(inputdataWeek!J:J,inputdataWeek!$B:$B,$B212,inputdataWeek!$A:$A,$A212),SUMIFS(inputdataWeek!J:J,inputdataWeek!$D:$D,$B212,inputdataWeek!$A:$A,$A212)))</f>
        <v>67</v>
      </c>
      <c r="H212" s="181">
        <f t="shared" si="20"/>
        <v>0.97044552271724749</v>
      </c>
      <c r="I212" s="180">
        <f>IF($A212&lt;=MonthDate,IF(RIGHT($B212,8)="Scotland",SUMIFS(inputdata!K:K,inputdata!$B:$B,$B212,inputdata!$A:$A,$A212),SUMIFS(inputdata!K:K,inputdata!$D:$D,$B212,inputdata!$A:$A,$A212)),IF(RIGHT(B212,8)="Scotland",SUMIFS(inputdataWeek!K:K,inputdataWeek!$B:$B,$B212,inputdataWeek!$A:$A,$A212),SUMIFS(inputdataWeek!K:K,inputdataWeek!$D:$D,$B212,inputdataWeek!$A:$A,$A212)))</f>
        <v>23</v>
      </c>
      <c r="J212" s="181">
        <f t="shared" si="18"/>
        <v>0.98985443317159238</v>
      </c>
      <c r="K212" s="194" t="str">
        <f t="shared" si="17"/>
        <v>ISD A&amp;E Datamart</v>
      </c>
    </row>
    <row r="213" spans="1:11">
      <c r="A213" s="178">
        <f t="shared" si="16"/>
        <v>42414</v>
      </c>
      <c r="B213" s="179" t="s">
        <v>70</v>
      </c>
      <c r="C213" s="180">
        <f>IF($A213&lt;=MonthDate,IF(RIGHT($B213,8)="Scotland",SUMIFS(inputdata!G:G,inputdata!$B:$B,$B213,inputdata!$A:$A,$A213),SUMIFS(inputdata!G:G,inputdata!$D:$D,$B213,inputdata!$A:$A,$A213)),IF(RIGHT($B213,8)="Scotland",SUMIFS(inputdataWeek!G:G,inputdataWeek!$B:$B,$B213,inputdataWeek!$A:$A,$A213),SUMIFS(inputdataWeek!G:G,inputdataWeek!$D:$D,$B213,inputdataWeek!$A:$A,$A213)))</f>
        <v>493</v>
      </c>
      <c r="D213" s="180">
        <f>IF($A213&lt;=MonthDate,IF(RIGHT($B213,8)="Scotland",SUMIFS(inputdata!H:H,inputdata!$B:$B,$B213,inputdata!$A:$A,$A213),SUMIFS(inputdata!H:H,inputdata!$D:$D,$B213,inputdata!$A:$A,$A213)),IF(RIGHT($B213,8)="Scotland",SUMIFS(inputdataWeek!H:H,inputdataWeek!$B:$B,$B213,inputdataWeek!$A:$A,$A213),SUMIFS(inputdataWeek!H:H,inputdataWeek!$D:$D,$B213,inputdataWeek!$A:$A,$A213)))</f>
        <v>457</v>
      </c>
      <c r="E213" s="180">
        <f>IF($A213&lt;=MonthDate,IF(RIGHT($B213,8)="Scotland",SUMIFS(inputdata!I:I,inputdata!$B:$B,$B213,inputdata!$A:$A,$A213),SUMIFS(inputdata!I:I,inputdata!$D:$D,$B213,inputdata!$A:$A,$A213)),IF(RIGHT($B213,8)="Scotland",SUMIFS(inputdataWeek!I:I,inputdataWeek!$B:$B,$B213,inputdataWeek!$A:$A,$A213),SUMIFS(inputdataWeek!I:I,inputdataWeek!$D:$D,$B213,inputdataWeek!$A:$A,$A213)))</f>
        <v>36</v>
      </c>
      <c r="F213" s="181">
        <f t="shared" si="19"/>
        <v>0.92697768762677479</v>
      </c>
      <c r="G213" s="180">
        <f>IF($A213&lt;=MonthDate,IF(RIGHT($B213,8)="Scotland",SUMIFS(inputdata!J:J,inputdata!$B:$B,$B213,inputdata!$A:$A,$A213),SUMIFS(inputdata!J:J,inputdata!$D:$D,$B213,inputdata!$A:$A,$A213)),IF(RIGHT($B213,8)="Scotland",SUMIFS(inputdataWeek!J:J,inputdataWeek!$B:$B,$B213,inputdataWeek!$A:$A,$A213),SUMIFS(inputdataWeek!J:J,inputdataWeek!$D:$D,$B213,inputdataWeek!$A:$A,$A213)))</f>
        <v>0</v>
      </c>
      <c r="H213" s="181">
        <f t="shared" si="20"/>
        <v>1</v>
      </c>
      <c r="I213" s="180">
        <f>IF($A213&lt;=MonthDate,IF(RIGHT($B213,8)="Scotland",SUMIFS(inputdata!K:K,inputdata!$B:$B,$B213,inputdata!$A:$A,$A213),SUMIFS(inputdata!K:K,inputdata!$D:$D,$B213,inputdata!$A:$A,$A213)),IF(RIGHT(B213,8)="Scotland",SUMIFS(inputdataWeek!K:K,inputdataWeek!$B:$B,$B213,inputdataWeek!$A:$A,$A213),SUMIFS(inputdataWeek!K:K,inputdataWeek!$D:$D,$B213,inputdataWeek!$A:$A,$A213)))</f>
        <v>0</v>
      </c>
      <c r="J213" s="181">
        <f t="shared" si="18"/>
        <v>1</v>
      </c>
      <c r="K213" s="194" t="str">
        <f t="shared" si="17"/>
        <v>ISD A&amp;E Datamart</v>
      </c>
    </row>
    <row r="214" spans="1:11">
      <c r="A214" s="178">
        <f t="shared" si="16"/>
        <v>42414</v>
      </c>
      <c r="B214" s="179" t="s">
        <v>140</v>
      </c>
      <c r="C214" s="180">
        <f>IF($A214&lt;=MonthDate,IF(RIGHT($B214,8)="Scotland",SUMIFS(inputdata!G:G,inputdata!$B:$B,$B214,inputdata!$A:$A,$A214),SUMIFS(inputdata!G:G,inputdata!$D:$D,$B214,inputdata!$A:$A,$A214)),IF(RIGHT($B214,8)="Scotland",SUMIFS(inputdataWeek!G:G,inputdataWeek!$B:$B,$B214,inputdataWeek!$A:$A,$A214),SUMIFS(inputdataWeek!G:G,inputdataWeek!$D:$D,$B214,inputdataWeek!$A:$A,$A214)))</f>
        <v>881</v>
      </c>
      <c r="D214" s="180">
        <f>IF($A214&lt;=MonthDate,IF(RIGHT($B214,8)="Scotland",SUMIFS(inputdata!H:H,inputdata!$B:$B,$B214,inputdata!$A:$A,$A214),SUMIFS(inputdata!H:H,inputdata!$D:$D,$B214,inputdata!$A:$A,$A214)),IF(RIGHT($B214,8)="Scotland",SUMIFS(inputdataWeek!H:H,inputdataWeek!$B:$B,$B214,inputdataWeek!$A:$A,$A214),SUMIFS(inputdataWeek!H:H,inputdataWeek!$D:$D,$B214,inputdataWeek!$A:$A,$A214)))</f>
        <v>828</v>
      </c>
      <c r="E214" s="180">
        <f>IF($A214&lt;=MonthDate,IF(RIGHT($B214,8)="Scotland",SUMIFS(inputdata!I:I,inputdata!$B:$B,$B214,inputdata!$A:$A,$A214),SUMIFS(inputdata!I:I,inputdata!$D:$D,$B214,inputdata!$A:$A,$A214)),IF(RIGHT($B214,8)="Scotland",SUMIFS(inputdataWeek!I:I,inputdataWeek!$B:$B,$B214,inputdataWeek!$A:$A,$A214),SUMIFS(inputdataWeek!I:I,inputdataWeek!$D:$D,$B214,inputdataWeek!$A:$A,$A214)))</f>
        <v>53</v>
      </c>
      <c r="F214" s="181">
        <f t="shared" si="19"/>
        <v>0.93984108967082858</v>
      </c>
      <c r="G214" s="180">
        <f>IF($A214&lt;=MonthDate,IF(RIGHT($B214,8)="Scotland",SUMIFS(inputdata!J:J,inputdata!$B:$B,$B214,inputdata!$A:$A,$A214),SUMIFS(inputdata!J:J,inputdata!$D:$D,$B214,inputdata!$A:$A,$A214)),IF(RIGHT($B214,8)="Scotland",SUMIFS(inputdataWeek!J:J,inputdataWeek!$B:$B,$B214,inputdataWeek!$A:$A,$A214),SUMIFS(inputdataWeek!J:J,inputdataWeek!$D:$D,$B214,inputdataWeek!$A:$A,$A214)))</f>
        <v>2</v>
      </c>
      <c r="H214" s="181">
        <f t="shared" si="20"/>
        <v>0.99772985244040857</v>
      </c>
      <c r="I214" s="180">
        <f>IF($A214&lt;=MonthDate,IF(RIGHT($B214,8)="Scotland",SUMIFS(inputdata!K:K,inputdata!$B:$B,$B214,inputdata!$A:$A,$A214),SUMIFS(inputdata!K:K,inputdata!$D:$D,$B214,inputdata!$A:$A,$A214)),IF(RIGHT(B214,8)="Scotland",SUMIFS(inputdataWeek!K:K,inputdataWeek!$B:$B,$B214,inputdataWeek!$A:$A,$A214),SUMIFS(inputdataWeek!K:K,inputdataWeek!$D:$D,$B214,inputdataWeek!$A:$A,$A214)))</f>
        <v>0</v>
      </c>
      <c r="J214" s="181">
        <f t="shared" si="18"/>
        <v>1</v>
      </c>
      <c r="K214" s="194" t="str">
        <f t="shared" si="17"/>
        <v>ISD A&amp;E Datamart</v>
      </c>
    </row>
    <row r="215" spans="1:11">
      <c r="A215" s="178">
        <f t="shared" si="16"/>
        <v>42414</v>
      </c>
      <c r="B215" s="179" t="s">
        <v>71</v>
      </c>
      <c r="C215" s="180">
        <f>IF($A215&lt;=MonthDate,IF(RIGHT($B215,8)="Scotland",SUMIFS(inputdata!G:G,inputdata!$B:$B,$B215,inputdata!$A:$A,$A215),SUMIFS(inputdata!G:G,inputdata!$D:$D,$B215,inputdata!$A:$A,$A215)),IF(RIGHT($B215,8)="Scotland",SUMIFS(inputdataWeek!G:G,inputdataWeek!$B:$B,$B215,inputdataWeek!$A:$A,$A215),SUMIFS(inputdataWeek!G:G,inputdataWeek!$D:$D,$B215,inputdataWeek!$A:$A,$A215)))</f>
        <v>1134</v>
      </c>
      <c r="D215" s="180">
        <f>IF($A215&lt;=MonthDate,IF(RIGHT($B215,8)="Scotland",SUMIFS(inputdata!H:H,inputdata!$B:$B,$B215,inputdata!$A:$A,$A215),SUMIFS(inputdata!H:H,inputdata!$D:$D,$B215,inputdata!$A:$A,$A215)),IF(RIGHT($B215,8)="Scotland",SUMIFS(inputdataWeek!H:H,inputdataWeek!$B:$B,$B215,inputdataWeek!$A:$A,$A215),SUMIFS(inputdataWeek!H:H,inputdataWeek!$D:$D,$B215,inputdataWeek!$A:$A,$A215)))</f>
        <v>1055</v>
      </c>
      <c r="E215" s="180">
        <f>IF($A215&lt;=MonthDate,IF(RIGHT($B215,8)="Scotland",SUMIFS(inputdata!I:I,inputdata!$B:$B,$B215,inputdata!$A:$A,$A215),SUMIFS(inputdata!I:I,inputdata!$D:$D,$B215,inputdata!$A:$A,$A215)),IF(RIGHT($B215,8)="Scotland",SUMIFS(inputdataWeek!I:I,inputdataWeek!$B:$B,$B215,inputdataWeek!$A:$A,$A215),SUMIFS(inputdataWeek!I:I,inputdataWeek!$D:$D,$B215,inputdataWeek!$A:$A,$A215)))</f>
        <v>79</v>
      </c>
      <c r="F215" s="181">
        <f t="shared" si="19"/>
        <v>0.93033509700176364</v>
      </c>
      <c r="G215" s="180">
        <f>IF($A215&lt;=MonthDate,IF(RIGHT($B215,8)="Scotland",SUMIFS(inputdata!J:J,inputdata!$B:$B,$B215,inputdata!$A:$A,$A215),SUMIFS(inputdata!J:J,inputdata!$D:$D,$B215,inputdata!$A:$A,$A215)),IF(RIGHT($B215,8)="Scotland",SUMIFS(inputdataWeek!J:J,inputdataWeek!$B:$B,$B215,inputdataWeek!$A:$A,$A215),SUMIFS(inputdataWeek!J:J,inputdataWeek!$D:$D,$B215,inputdataWeek!$A:$A,$A215)))</f>
        <v>14</v>
      </c>
      <c r="H215" s="181">
        <f t="shared" si="20"/>
        <v>0.98765432098765427</v>
      </c>
      <c r="I215" s="180">
        <f>IF($A215&lt;=MonthDate,IF(RIGHT($B215,8)="Scotland",SUMIFS(inputdata!K:K,inputdata!$B:$B,$B215,inputdata!$A:$A,$A215),SUMIFS(inputdata!K:K,inputdata!$D:$D,$B215,inputdata!$A:$A,$A215)),IF(RIGHT(B215,8)="Scotland",SUMIFS(inputdataWeek!K:K,inputdataWeek!$B:$B,$B215,inputdataWeek!$A:$A,$A215),SUMIFS(inputdataWeek!K:K,inputdataWeek!$D:$D,$B215,inputdataWeek!$A:$A,$A215)))</f>
        <v>1</v>
      </c>
      <c r="J215" s="181">
        <f t="shared" si="18"/>
        <v>0.99911816578483248</v>
      </c>
      <c r="K215" s="194" t="str">
        <f t="shared" si="17"/>
        <v>ISD A&amp;E Datamart</v>
      </c>
    </row>
    <row r="216" spans="1:11">
      <c r="A216" s="178">
        <f t="shared" si="16"/>
        <v>42414</v>
      </c>
      <c r="B216" s="179" t="s">
        <v>69</v>
      </c>
      <c r="C216" s="180">
        <f>IF($A216&lt;=MonthDate,IF(RIGHT($B216,8)="Scotland",SUMIFS(inputdata!G:G,inputdata!$B:$B,$B216,inputdata!$A:$A,$A216),SUMIFS(inputdata!G:G,inputdata!$D:$D,$B216,inputdata!$A:$A,$A216)),IF(RIGHT($B216,8)="Scotland",SUMIFS(inputdataWeek!G:G,inputdataWeek!$B:$B,$B216,inputdataWeek!$A:$A,$A216),SUMIFS(inputdataWeek!G:G,inputdataWeek!$D:$D,$B216,inputdataWeek!$A:$A,$A216)))</f>
        <v>1193</v>
      </c>
      <c r="D216" s="180">
        <f>IF($A216&lt;=MonthDate,IF(RIGHT($B216,8)="Scotland",SUMIFS(inputdata!H:H,inputdata!$B:$B,$B216,inputdata!$A:$A,$A216),SUMIFS(inputdata!H:H,inputdata!$D:$D,$B216,inputdata!$A:$A,$A216)),IF(RIGHT($B216,8)="Scotland",SUMIFS(inputdataWeek!H:H,inputdataWeek!$B:$B,$B216,inputdataWeek!$A:$A,$A216),SUMIFS(inputdataWeek!H:H,inputdataWeek!$D:$D,$B216,inputdataWeek!$A:$A,$A216)))</f>
        <v>1081</v>
      </c>
      <c r="E216" s="180">
        <f>IF($A216&lt;=MonthDate,IF(RIGHT($B216,8)="Scotland",SUMIFS(inputdata!I:I,inputdata!$B:$B,$B216,inputdata!$A:$A,$A216),SUMIFS(inputdata!I:I,inputdata!$D:$D,$B216,inputdata!$A:$A,$A216)),IF(RIGHT($B216,8)="Scotland",SUMIFS(inputdataWeek!I:I,inputdataWeek!$B:$B,$B216,inputdataWeek!$A:$A,$A216),SUMIFS(inputdataWeek!I:I,inputdataWeek!$D:$D,$B216,inputdataWeek!$A:$A,$A216)))</f>
        <v>112</v>
      </c>
      <c r="F216" s="181">
        <f t="shared" si="19"/>
        <v>0.90611902766135788</v>
      </c>
      <c r="G216" s="180">
        <f>IF($A216&lt;=MonthDate,IF(RIGHT($B216,8)="Scotland",SUMIFS(inputdata!J:J,inputdata!$B:$B,$B216,inputdata!$A:$A,$A216),SUMIFS(inputdata!J:J,inputdata!$D:$D,$B216,inputdata!$A:$A,$A216)),IF(RIGHT($B216,8)="Scotland",SUMIFS(inputdataWeek!J:J,inputdataWeek!$B:$B,$B216,inputdataWeek!$A:$A,$A216),SUMIFS(inputdataWeek!J:J,inputdataWeek!$D:$D,$B216,inputdataWeek!$A:$A,$A216)))</f>
        <v>10</v>
      </c>
      <c r="H216" s="181">
        <f t="shared" si="20"/>
        <v>0.99161777032690701</v>
      </c>
      <c r="I216" s="180">
        <f>IF($A216&lt;=MonthDate,IF(RIGHT($B216,8)="Scotland",SUMIFS(inputdata!K:K,inputdata!$B:$B,$B216,inputdata!$A:$A,$A216),SUMIFS(inputdata!K:K,inputdata!$D:$D,$B216,inputdata!$A:$A,$A216)),IF(RIGHT(B216,8)="Scotland",SUMIFS(inputdataWeek!K:K,inputdataWeek!$B:$B,$B216,inputdataWeek!$A:$A,$A216),SUMIFS(inputdataWeek!K:K,inputdataWeek!$D:$D,$B216,inputdataWeek!$A:$A,$A216)))</f>
        <v>0</v>
      </c>
      <c r="J216" s="181">
        <f t="shared" si="18"/>
        <v>1</v>
      </c>
      <c r="K216" s="194" t="str">
        <f t="shared" si="17"/>
        <v>ISD A&amp;E Datamart</v>
      </c>
    </row>
    <row r="217" spans="1:11">
      <c r="A217" s="178">
        <f t="shared" si="16"/>
        <v>42414</v>
      </c>
      <c r="B217" s="179" t="s">
        <v>122</v>
      </c>
      <c r="C217" s="180">
        <f>IF($A217&lt;=MonthDate,IF(RIGHT($B217,8)="Scotland",SUMIFS(inputdata!G:G,inputdata!$B:$B,$B217,inputdata!$A:$A,$A217),SUMIFS(inputdata!G:G,inputdata!$D:$D,$B217,inputdata!$A:$A,$A217)),IF(RIGHT($B217,8)="Scotland",SUMIFS(inputdataWeek!G:G,inputdataWeek!$B:$B,$B217,inputdataWeek!$A:$A,$A217),SUMIFS(inputdataWeek!G:G,inputdataWeek!$D:$D,$B217,inputdataWeek!$A:$A,$A217)))</f>
        <v>1908</v>
      </c>
      <c r="D217" s="180">
        <f>IF($A217&lt;=MonthDate,IF(RIGHT($B217,8)="Scotland",SUMIFS(inputdata!H:H,inputdata!$B:$B,$B217,inputdata!$A:$A,$A217),SUMIFS(inputdata!H:H,inputdata!$D:$D,$B217,inputdata!$A:$A,$A217)),IF(RIGHT($B217,8)="Scotland",SUMIFS(inputdataWeek!H:H,inputdataWeek!$B:$B,$B217,inputdataWeek!$A:$A,$A217),SUMIFS(inputdataWeek!H:H,inputdataWeek!$D:$D,$B217,inputdataWeek!$A:$A,$A217)))</f>
        <v>1804</v>
      </c>
      <c r="E217" s="180">
        <f>IF($A217&lt;=MonthDate,IF(RIGHT($B217,8)="Scotland",SUMIFS(inputdata!I:I,inputdata!$B:$B,$B217,inputdata!$A:$A,$A217),SUMIFS(inputdata!I:I,inputdata!$D:$D,$B217,inputdata!$A:$A,$A217)),IF(RIGHT($B217,8)="Scotland",SUMIFS(inputdataWeek!I:I,inputdataWeek!$B:$B,$B217,inputdataWeek!$A:$A,$A217),SUMIFS(inputdataWeek!I:I,inputdataWeek!$D:$D,$B217,inputdataWeek!$A:$A,$A217)))</f>
        <v>104</v>
      </c>
      <c r="F217" s="181">
        <f t="shared" si="19"/>
        <v>0.9454926624737946</v>
      </c>
      <c r="G217" s="180">
        <f>IF($A217&lt;=MonthDate,IF(RIGHT($B217,8)="Scotland",SUMIFS(inputdata!J:J,inputdata!$B:$B,$B217,inputdata!$A:$A,$A217),SUMIFS(inputdata!J:J,inputdata!$D:$D,$B217,inputdata!$A:$A,$A217)),IF(RIGHT($B217,8)="Scotland",SUMIFS(inputdataWeek!J:J,inputdataWeek!$B:$B,$B217,inputdataWeek!$A:$A,$A217),SUMIFS(inputdataWeek!J:J,inputdataWeek!$D:$D,$B217,inputdataWeek!$A:$A,$A217)))</f>
        <v>2</v>
      </c>
      <c r="H217" s="181">
        <f t="shared" si="20"/>
        <v>0.99895178197064993</v>
      </c>
      <c r="I217" s="180">
        <f>IF($A217&lt;=MonthDate,IF(RIGHT($B217,8)="Scotland",SUMIFS(inputdata!K:K,inputdata!$B:$B,$B217,inputdata!$A:$A,$A217),SUMIFS(inputdata!K:K,inputdata!$D:$D,$B217,inputdata!$A:$A,$A217)),IF(RIGHT(B217,8)="Scotland",SUMIFS(inputdataWeek!K:K,inputdataWeek!$B:$B,$B217,inputdataWeek!$A:$A,$A217),SUMIFS(inputdataWeek!K:K,inputdataWeek!$D:$D,$B217,inputdataWeek!$A:$A,$A217)))</f>
        <v>0</v>
      </c>
      <c r="J217" s="181">
        <f t="shared" si="18"/>
        <v>1</v>
      </c>
      <c r="K217" s="194" t="str">
        <f t="shared" si="17"/>
        <v>ISD A&amp;E Datamart</v>
      </c>
    </row>
    <row r="218" spans="1:11">
      <c r="A218" s="178">
        <f t="shared" si="16"/>
        <v>42414</v>
      </c>
      <c r="B218" s="179" t="s">
        <v>72</v>
      </c>
      <c r="C218" s="180">
        <f>IF($A218&lt;=MonthDate,IF(RIGHT($B218,8)="Scotland",SUMIFS(inputdata!G:G,inputdata!$B:$B,$B218,inputdata!$A:$A,$A218),SUMIFS(inputdata!G:G,inputdata!$D:$D,$B218,inputdata!$A:$A,$A218)),IF(RIGHT($B218,8)="Scotland",SUMIFS(inputdataWeek!G:G,inputdataWeek!$B:$B,$B218,inputdataWeek!$A:$A,$A218),SUMIFS(inputdataWeek!G:G,inputdataWeek!$D:$D,$B218,inputdataWeek!$A:$A,$A218)))</f>
        <v>6582</v>
      </c>
      <c r="D218" s="180">
        <f>IF($A218&lt;=MonthDate,IF(RIGHT($B218,8)="Scotland",SUMIFS(inputdata!H:H,inputdata!$B:$B,$B218,inputdata!$A:$A,$A218),SUMIFS(inputdata!H:H,inputdata!$D:$D,$B218,inputdata!$A:$A,$A218)),IF(RIGHT($B218,8)="Scotland",SUMIFS(inputdataWeek!H:H,inputdataWeek!$B:$B,$B218,inputdataWeek!$A:$A,$A218),SUMIFS(inputdataWeek!H:H,inputdataWeek!$D:$D,$B218,inputdataWeek!$A:$A,$A218)))</f>
        <v>5820</v>
      </c>
      <c r="E218" s="180">
        <f>IF($A218&lt;=MonthDate,IF(RIGHT($B218,8)="Scotland",SUMIFS(inputdata!I:I,inputdata!$B:$B,$B218,inputdata!$A:$A,$A218),SUMIFS(inputdata!I:I,inputdata!$D:$D,$B218,inputdata!$A:$A,$A218)),IF(RIGHT($B218,8)="Scotland",SUMIFS(inputdataWeek!I:I,inputdataWeek!$B:$B,$B218,inputdataWeek!$A:$A,$A218),SUMIFS(inputdataWeek!I:I,inputdataWeek!$D:$D,$B218,inputdataWeek!$A:$A,$A218)))</f>
        <v>762</v>
      </c>
      <c r="F218" s="181">
        <f t="shared" si="19"/>
        <v>0.88422971741112122</v>
      </c>
      <c r="G218" s="180">
        <f>IF($A218&lt;=MonthDate,IF(RIGHT($B218,8)="Scotland",SUMIFS(inputdata!J:J,inputdata!$B:$B,$B218,inputdata!$A:$A,$A218),SUMIFS(inputdata!J:J,inputdata!$D:$D,$B218,inputdata!$A:$A,$A218)),IF(RIGHT($B218,8)="Scotland",SUMIFS(inputdataWeek!J:J,inputdataWeek!$B:$B,$B218,inputdataWeek!$A:$A,$A218),SUMIFS(inputdataWeek!J:J,inputdataWeek!$D:$D,$B218,inputdataWeek!$A:$A,$A218)))</f>
        <v>68</v>
      </c>
      <c r="H218" s="181">
        <f t="shared" si="20"/>
        <v>0.98966879367973259</v>
      </c>
      <c r="I218" s="180">
        <f>IF($A218&lt;=MonthDate,IF(RIGHT($B218,8)="Scotland",SUMIFS(inputdata!K:K,inputdata!$B:$B,$B218,inputdata!$A:$A,$A218),SUMIFS(inputdata!K:K,inputdata!$D:$D,$B218,inputdata!$A:$A,$A218)),IF(RIGHT(B218,8)="Scotland",SUMIFS(inputdataWeek!K:K,inputdataWeek!$B:$B,$B218,inputdataWeek!$A:$A,$A218),SUMIFS(inputdataWeek!K:K,inputdataWeek!$D:$D,$B218,inputdataWeek!$A:$A,$A218)))</f>
        <v>0</v>
      </c>
      <c r="J218" s="181">
        <f t="shared" si="18"/>
        <v>1</v>
      </c>
      <c r="K218" s="194" t="str">
        <f t="shared" si="17"/>
        <v>ISD A&amp;E Datamart</v>
      </c>
    </row>
    <row r="219" spans="1:11">
      <c r="A219" s="178">
        <f t="shared" si="16"/>
        <v>42414</v>
      </c>
      <c r="B219" s="179" t="s">
        <v>129</v>
      </c>
      <c r="C219" s="180">
        <f>IF($A219&lt;=MonthDate,IF(RIGHT($B219,8)="Scotland",SUMIFS(inputdata!G:G,inputdata!$B:$B,$B219,inputdata!$A:$A,$A219),SUMIFS(inputdata!G:G,inputdata!$D:$D,$B219,inputdata!$A:$A,$A219)),IF(RIGHT($B219,8)="Scotland",SUMIFS(inputdataWeek!G:G,inputdataWeek!$B:$B,$B219,inputdataWeek!$A:$A,$A219),SUMIFS(inputdataWeek!G:G,inputdataWeek!$D:$D,$B219,inputdataWeek!$A:$A,$A219)))</f>
        <v>1029</v>
      </c>
      <c r="D219" s="180">
        <f>IF($A219&lt;=MonthDate,IF(RIGHT($B219,8)="Scotland",SUMIFS(inputdata!H:H,inputdata!$B:$B,$B219,inputdata!$A:$A,$A219),SUMIFS(inputdata!H:H,inputdata!$D:$D,$B219,inputdata!$A:$A,$A219)),IF(RIGHT($B219,8)="Scotland",SUMIFS(inputdataWeek!H:H,inputdataWeek!$B:$B,$B219,inputdataWeek!$A:$A,$A219),SUMIFS(inputdataWeek!H:H,inputdataWeek!$D:$D,$B219,inputdataWeek!$A:$A,$A219)))</f>
        <v>982</v>
      </c>
      <c r="E219" s="180">
        <f>IF($A219&lt;=MonthDate,IF(RIGHT($B219,8)="Scotland",SUMIFS(inputdata!I:I,inputdata!$B:$B,$B219,inputdata!$A:$A,$A219),SUMIFS(inputdata!I:I,inputdata!$D:$D,$B219,inputdata!$A:$A,$A219)),IF(RIGHT($B219,8)="Scotland",SUMIFS(inputdataWeek!I:I,inputdataWeek!$B:$B,$B219,inputdataWeek!$A:$A,$A219),SUMIFS(inputdataWeek!I:I,inputdataWeek!$D:$D,$B219,inputdataWeek!$A:$A,$A219)))</f>
        <v>47</v>
      </c>
      <c r="F219" s="181">
        <f t="shared" si="19"/>
        <v>0.95432458697764821</v>
      </c>
      <c r="G219" s="180">
        <f>IF($A219&lt;=MonthDate,IF(RIGHT($B219,8)="Scotland",SUMIFS(inputdata!J:J,inputdata!$B:$B,$B219,inputdata!$A:$A,$A219),SUMIFS(inputdata!J:J,inputdata!$D:$D,$B219,inputdata!$A:$A,$A219)),IF(RIGHT($B219,8)="Scotland",SUMIFS(inputdataWeek!J:J,inputdataWeek!$B:$B,$B219,inputdataWeek!$A:$A,$A219),SUMIFS(inputdataWeek!J:J,inputdataWeek!$D:$D,$B219,inputdataWeek!$A:$A,$A219)))</f>
        <v>1</v>
      </c>
      <c r="H219" s="181">
        <f t="shared" si="20"/>
        <v>0.99902818270165206</v>
      </c>
      <c r="I219" s="180">
        <f>IF($A219&lt;=MonthDate,IF(RIGHT($B219,8)="Scotland",SUMIFS(inputdata!K:K,inputdata!$B:$B,$B219,inputdata!$A:$A,$A219),SUMIFS(inputdata!K:K,inputdata!$D:$D,$B219,inputdata!$A:$A,$A219)),IF(RIGHT(B219,8)="Scotland",SUMIFS(inputdataWeek!K:K,inputdataWeek!$B:$B,$B219,inputdataWeek!$A:$A,$A219),SUMIFS(inputdataWeek!K:K,inputdataWeek!$D:$D,$B219,inputdataWeek!$A:$A,$A219)))</f>
        <v>0</v>
      </c>
      <c r="J219" s="181">
        <f t="shared" si="18"/>
        <v>1</v>
      </c>
      <c r="K219" s="194" t="str">
        <f t="shared" si="17"/>
        <v>ISD A&amp;E Datamart</v>
      </c>
    </row>
    <row r="220" spans="1:11">
      <c r="A220" s="178">
        <f t="shared" ref="A220:A283" si="21">A205+7</f>
        <v>42414</v>
      </c>
      <c r="B220" s="179" t="s">
        <v>73</v>
      </c>
      <c r="C220" s="180">
        <f>IF($A220&lt;=MonthDate,IF(RIGHT($B220,8)="Scotland",SUMIFS(inputdata!G:G,inputdata!$B:$B,$B220,inputdata!$A:$A,$A220),SUMIFS(inputdata!G:G,inputdata!$D:$D,$B220,inputdata!$A:$A,$A220)),IF(RIGHT($B220,8)="Scotland",SUMIFS(inputdataWeek!G:G,inputdataWeek!$B:$B,$B220,inputdataWeek!$A:$A,$A220),SUMIFS(inputdataWeek!G:G,inputdataWeek!$D:$D,$B220,inputdataWeek!$A:$A,$A220)))</f>
        <v>3673</v>
      </c>
      <c r="D220" s="180">
        <f>IF($A220&lt;=MonthDate,IF(RIGHT($B220,8)="Scotland",SUMIFS(inputdata!H:H,inputdata!$B:$B,$B220,inputdata!$A:$A,$A220),SUMIFS(inputdata!H:H,inputdata!$D:$D,$B220,inputdata!$A:$A,$A220)),IF(RIGHT($B220,8)="Scotland",SUMIFS(inputdataWeek!H:H,inputdataWeek!$B:$B,$B220,inputdataWeek!$A:$A,$A220),SUMIFS(inputdataWeek!H:H,inputdataWeek!$D:$D,$B220,inputdataWeek!$A:$A,$A220)))</f>
        <v>3389</v>
      </c>
      <c r="E220" s="180">
        <f>IF($A220&lt;=MonthDate,IF(RIGHT($B220,8)="Scotland",SUMIFS(inputdata!I:I,inputdata!$B:$B,$B220,inputdata!$A:$A,$A220),SUMIFS(inputdata!I:I,inputdata!$D:$D,$B220,inputdata!$A:$A,$A220)),IF(RIGHT($B220,8)="Scotland",SUMIFS(inputdataWeek!I:I,inputdataWeek!$B:$B,$B220,inputdataWeek!$A:$A,$A220),SUMIFS(inputdataWeek!I:I,inputdataWeek!$D:$D,$B220,inputdataWeek!$A:$A,$A220)))</f>
        <v>284</v>
      </c>
      <c r="F220" s="181">
        <f t="shared" si="19"/>
        <v>0.92267900898448141</v>
      </c>
      <c r="G220" s="180">
        <f>IF($A220&lt;=MonthDate,IF(RIGHT($B220,8)="Scotland",SUMIFS(inputdata!J:J,inputdata!$B:$B,$B220,inputdata!$A:$A,$A220),SUMIFS(inputdata!J:J,inputdata!$D:$D,$B220,inputdata!$A:$A,$A220)),IF(RIGHT($B220,8)="Scotland",SUMIFS(inputdataWeek!J:J,inputdataWeek!$B:$B,$B220,inputdataWeek!$A:$A,$A220),SUMIFS(inputdataWeek!J:J,inputdataWeek!$D:$D,$B220,inputdataWeek!$A:$A,$A220)))</f>
        <v>31</v>
      </c>
      <c r="H220" s="181">
        <f t="shared" si="20"/>
        <v>0.99156003267084125</v>
      </c>
      <c r="I220" s="180">
        <f>IF($A220&lt;=MonthDate,IF(RIGHT($B220,8)="Scotland",SUMIFS(inputdata!K:K,inputdata!$B:$B,$B220,inputdata!$A:$A,$A220),SUMIFS(inputdata!K:K,inputdata!$D:$D,$B220,inputdata!$A:$A,$A220)),IF(RIGHT(B220,8)="Scotland",SUMIFS(inputdataWeek!K:K,inputdataWeek!$B:$B,$B220,inputdataWeek!$A:$A,$A220),SUMIFS(inputdataWeek!K:K,inputdataWeek!$D:$D,$B220,inputdataWeek!$A:$A,$A220)))</f>
        <v>10</v>
      </c>
      <c r="J220" s="181">
        <f t="shared" si="18"/>
        <v>0.99727742989381973</v>
      </c>
      <c r="K220" s="194" t="str">
        <f t="shared" si="17"/>
        <v>ISD A&amp;E Datamart</v>
      </c>
    </row>
    <row r="221" spans="1:11">
      <c r="A221" s="178">
        <f t="shared" si="21"/>
        <v>42414</v>
      </c>
      <c r="B221" s="179" t="s">
        <v>123</v>
      </c>
      <c r="C221" s="180">
        <f>IF($A221&lt;=MonthDate,IF(RIGHT($B221,8)="Scotland",SUMIFS(inputdata!G:G,inputdata!$B:$B,$B221,inputdata!$A:$A,$A221),SUMIFS(inputdata!G:G,inputdata!$D:$D,$B221,inputdata!$A:$A,$A221)),IF(RIGHT($B221,8)="Scotland",SUMIFS(inputdataWeek!G:G,inputdataWeek!$B:$B,$B221,inputdataWeek!$A:$A,$A221),SUMIFS(inputdataWeek!G:G,inputdataWeek!$D:$D,$B221,inputdataWeek!$A:$A,$A221)))</f>
        <v>4268</v>
      </c>
      <c r="D221" s="180">
        <f>IF($A221&lt;=MonthDate,IF(RIGHT($B221,8)="Scotland",SUMIFS(inputdata!H:H,inputdata!$B:$B,$B221,inputdata!$A:$A,$A221),SUMIFS(inputdata!H:H,inputdata!$D:$D,$B221,inputdata!$A:$A,$A221)),IF(RIGHT($B221,8)="Scotland",SUMIFS(inputdataWeek!H:H,inputdataWeek!$B:$B,$B221,inputdataWeek!$A:$A,$A221),SUMIFS(inputdataWeek!H:H,inputdataWeek!$D:$D,$B221,inputdataWeek!$A:$A,$A221)))</f>
        <v>3618</v>
      </c>
      <c r="E221" s="180">
        <f>IF($A221&lt;=MonthDate,IF(RIGHT($B221,8)="Scotland",SUMIFS(inputdata!I:I,inputdata!$B:$B,$B221,inputdata!$A:$A,$A221),SUMIFS(inputdata!I:I,inputdata!$D:$D,$B221,inputdata!$A:$A,$A221)),IF(RIGHT($B221,8)="Scotland",SUMIFS(inputdataWeek!I:I,inputdataWeek!$B:$B,$B221,inputdataWeek!$A:$A,$A221),SUMIFS(inputdataWeek!I:I,inputdataWeek!$D:$D,$B221,inputdataWeek!$A:$A,$A221)))</f>
        <v>650</v>
      </c>
      <c r="F221" s="181">
        <f t="shared" si="19"/>
        <v>0.84770384254920339</v>
      </c>
      <c r="G221" s="180">
        <f>IF($A221&lt;=MonthDate,IF(RIGHT($B221,8)="Scotland",SUMIFS(inputdata!J:J,inputdata!$B:$B,$B221,inputdata!$A:$A,$A221),SUMIFS(inputdata!J:J,inputdata!$D:$D,$B221,inputdata!$A:$A,$A221)),IF(RIGHT($B221,8)="Scotland",SUMIFS(inputdataWeek!J:J,inputdataWeek!$B:$B,$B221,inputdataWeek!$A:$A,$A221),SUMIFS(inputdataWeek!J:J,inputdataWeek!$D:$D,$B221,inputdataWeek!$A:$A,$A221)))</f>
        <v>148</v>
      </c>
      <c r="H221" s="181">
        <f t="shared" si="20"/>
        <v>0.96532333645735702</v>
      </c>
      <c r="I221" s="180">
        <f>IF($A221&lt;=MonthDate,IF(RIGHT($B221,8)="Scotland",SUMIFS(inputdata!K:K,inputdata!$B:$B,$B221,inputdata!$A:$A,$A221),SUMIFS(inputdata!K:K,inputdata!$D:$D,$B221,inputdata!$A:$A,$A221)),IF(RIGHT(B221,8)="Scotland",SUMIFS(inputdataWeek!K:K,inputdataWeek!$B:$B,$B221,inputdataWeek!$A:$A,$A221),SUMIFS(inputdataWeek!K:K,inputdataWeek!$D:$D,$B221,inputdataWeek!$A:$A,$A221)))</f>
        <v>44</v>
      </c>
      <c r="J221" s="181">
        <f t="shared" si="18"/>
        <v>0.98969072164948457</v>
      </c>
      <c r="K221" s="194" t="str">
        <f t="shared" si="17"/>
        <v>ISD A&amp;E Datamart</v>
      </c>
    </row>
    <row r="222" spans="1:11">
      <c r="A222" s="178">
        <f t="shared" si="21"/>
        <v>42414</v>
      </c>
      <c r="B222" s="179" t="s">
        <v>117</v>
      </c>
      <c r="C222" s="180">
        <f>IF($A222&lt;=MonthDate,IF(RIGHT($B222,8)="Scotland",SUMIFS(inputdata!G:G,inputdata!$B:$B,$B222,inputdata!$A:$A,$A222),SUMIFS(inputdata!G:G,inputdata!$D:$D,$B222,inputdata!$A:$A,$A222)),IF(RIGHT($B222,8)="Scotland",SUMIFS(inputdataWeek!G:G,inputdataWeek!$B:$B,$B222,inputdataWeek!$A:$A,$A222),SUMIFS(inputdataWeek!G:G,inputdataWeek!$D:$D,$B222,inputdataWeek!$A:$A,$A222)))</f>
        <v>100</v>
      </c>
      <c r="D222" s="180">
        <f>IF($A222&lt;=MonthDate,IF(RIGHT($B222,8)="Scotland",SUMIFS(inputdata!H:H,inputdata!$B:$B,$B222,inputdata!$A:$A,$A222),SUMIFS(inputdata!H:H,inputdata!$D:$D,$B222,inputdata!$A:$A,$A222)),IF(RIGHT($B222,8)="Scotland",SUMIFS(inputdataWeek!H:H,inputdataWeek!$B:$B,$B222,inputdataWeek!$A:$A,$A222),SUMIFS(inputdataWeek!H:H,inputdataWeek!$D:$D,$B222,inputdataWeek!$A:$A,$A222)))</f>
        <v>98</v>
      </c>
      <c r="E222" s="180">
        <f>IF($A222&lt;=MonthDate,IF(RIGHT($B222,8)="Scotland",SUMIFS(inputdata!I:I,inputdata!$B:$B,$B222,inputdata!$A:$A,$A222),SUMIFS(inputdata!I:I,inputdata!$D:$D,$B222,inputdata!$A:$A,$A222)),IF(RIGHT($B222,8)="Scotland",SUMIFS(inputdataWeek!I:I,inputdataWeek!$B:$B,$B222,inputdataWeek!$A:$A,$A222),SUMIFS(inputdataWeek!I:I,inputdataWeek!$D:$D,$B222,inputdataWeek!$A:$A,$A222)))</f>
        <v>2</v>
      </c>
      <c r="F222" s="181">
        <f t="shared" si="19"/>
        <v>0.98</v>
      </c>
      <c r="G222" s="180">
        <f>IF($A222&lt;=MonthDate,IF(RIGHT($B222,8)="Scotland",SUMIFS(inputdata!J:J,inputdata!$B:$B,$B222,inputdata!$A:$A,$A222),SUMIFS(inputdata!J:J,inputdata!$D:$D,$B222,inputdata!$A:$A,$A222)),IF(RIGHT($B222,8)="Scotland",SUMIFS(inputdataWeek!J:J,inputdataWeek!$B:$B,$B222,inputdataWeek!$A:$A,$A222),SUMIFS(inputdataWeek!J:J,inputdataWeek!$D:$D,$B222,inputdataWeek!$A:$A,$A222)))</f>
        <v>0</v>
      </c>
      <c r="H222" s="181">
        <f t="shared" si="20"/>
        <v>1</v>
      </c>
      <c r="I222" s="180">
        <f>IF($A222&lt;=MonthDate,IF(RIGHT($B222,8)="Scotland",SUMIFS(inputdata!K:K,inputdata!$B:$B,$B222,inputdata!$A:$A,$A222),SUMIFS(inputdata!K:K,inputdata!$D:$D,$B222,inputdata!$A:$A,$A222)),IF(RIGHT(B222,8)="Scotland",SUMIFS(inputdataWeek!K:K,inputdataWeek!$B:$B,$B222,inputdataWeek!$A:$A,$A222),SUMIFS(inputdataWeek!K:K,inputdataWeek!$D:$D,$B222,inputdataWeek!$A:$A,$A222)))</f>
        <v>0</v>
      </c>
      <c r="J222" s="181">
        <f t="shared" si="18"/>
        <v>1</v>
      </c>
      <c r="K222" s="194" t="str">
        <f t="shared" si="17"/>
        <v>ISD A&amp;E Datamart</v>
      </c>
    </row>
    <row r="223" spans="1:11">
      <c r="A223" s="178">
        <f t="shared" si="21"/>
        <v>42414</v>
      </c>
      <c r="B223" s="179" t="s">
        <v>141</v>
      </c>
      <c r="C223" s="180">
        <f>IF($A223&lt;=MonthDate,IF(RIGHT($B223,8)="Scotland",SUMIFS(inputdata!G:G,inputdata!$B:$B,$B223,inputdata!$A:$A,$A223),SUMIFS(inputdata!G:G,inputdata!$D:$D,$B223,inputdata!$A:$A,$A223)),IF(RIGHT($B223,8)="Scotland",SUMIFS(inputdataWeek!G:G,inputdataWeek!$B:$B,$B223,inputdataWeek!$A:$A,$A223),SUMIFS(inputdataWeek!G:G,inputdataWeek!$D:$D,$B223,inputdataWeek!$A:$A,$A223)))</f>
        <v>161</v>
      </c>
      <c r="D223" s="180">
        <f>IF($A223&lt;=MonthDate,IF(RIGHT($B223,8)="Scotland",SUMIFS(inputdata!H:H,inputdata!$B:$B,$B223,inputdata!$A:$A,$A223),SUMIFS(inputdata!H:H,inputdata!$D:$D,$B223,inputdata!$A:$A,$A223)),IF(RIGHT($B223,8)="Scotland",SUMIFS(inputdataWeek!H:H,inputdataWeek!$B:$B,$B223,inputdataWeek!$A:$A,$A223),SUMIFS(inputdataWeek!H:H,inputdataWeek!$D:$D,$B223,inputdataWeek!$A:$A,$A223)))</f>
        <v>140</v>
      </c>
      <c r="E223" s="180">
        <f>IF($A223&lt;=MonthDate,IF(RIGHT($B223,8)="Scotland",SUMIFS(inputdata!I:I,inputdata!$B:$B,$B223,inputdata!$A:$A,$A223),SUMIFS(inputdata!I:I,inputdata!$D:$D,$B223,inputdata!$A:$A,$A223)),IF(RIGHT($B223,8)="Scotland",SUMIFS(inputdataWeek!I:I,inputdataWeek!$B:$B,$B223,inputdataWeek!$A:$A,$A223),SUMIFS(inputdataWeek!I:I,inputdataWeek!$D:$D,$B223,inputdataWeek!$A:$A,$A223)))</f>
        <v>21</v>
      </c>
      <c r="F223" s="181">
        <f t="shared" si="19"/>
        <v>0.86956521739130432</v>
      </c>
      <c r="G223" s="180">
        <f>IF($A223&lt;=MonthDate,IF(RIGHT($B223,8)="Scotland",SUMIFS(inputdata!J:J,inputdata!$B:$B,$B223,inputdata!$A:$A,$A223),SUMIFS(inputdata!J:J,inputdata!$D:$D,$B223,inputdata!$A:$A,$A223)),IF(RIGHT($B223,8)="Scotland",SUMIFS(inputdataWeek!J:J,inputdataWeek!$B:$B,$B223,inputdataWeek!$A:$A,$A223),SUMIFS(inputdataWeek!J:J,inputdataWeek!$D:$D,$B223,inputdataWeek!$A:$A,$A223)))</f>
        <v>1</v>
      </c>
      <c r="H223" s="181">
        <f t="shared" si="20"/>
        <v>0.99378881987577639</v>
      </c>
      <c r="I223" s="180">
        <f>IF($A223&lt;=MonthDate,IF(RIGHT($B223,8)="Scotland",SUMIFS(inputdata!K:K,inputdata!$B:$B,$B223,inputdata!$A:$A,$A223),SUMIFS(inputdata!K:K,inputdata!$D:$D,$B223,inputdata!$A:$A,$A223)),IF(RIGHT(B223,8)="Scotland",SUMIFS(inputdataWeek!K:K,inputdataWeek!$B:$B,$B223,inputdataWeek!$A:$A,$A223),SUMIFS(inputdataWeek!K:K,inputdataWeek!$D:$D,$B223,inputdataWeek!$A:$A,$A223)))</f>
        <v>0</v>
      </c>
      <c r="J223" s="181">
        <f t="shared" si="18"/>
        <v>1</v>
      </c>
      <c r="K223" s="194" t="str">
        <f t="shared" si="17"/>
        <v>ISD A&amp;E Datamart</v>
      </c>
    </row>
    <row r="224" spans="1:11">
      <c r="A224" s="178">
        <f t="shared" si="21"/>
        <v>42414</v>
      </c>
      <c r="B224" s="179" t="s">
        <v>136</v>
      </c>
      <c r="C224" s="180">
        <f>IF($A224&lt;=MonthDate,IF(RIGHT($B224,8)="Scotland",SUMIFS(inputdata!G:G,inputdata!$B:$B,$B224,inputdata!$A:$A,$A224),SUMIFS(inputdata!G:G,inputdata!$D:$D,$B224,inputdata!$A:$A,$A224)),IF(RIGHT($B224,8)="Scotland",SUMIFS(inputdataWeek!G:G,inputdataWeek!$B:$B,$B224,inputdataWeek!$A:$A,$A224),SUMIFS(inputdataWeek!G:G,inputdataWeek!$D:$D,$B224,inputdataWeek!$A:$A,$A224)))</f>
        <v>1382</v>
      </c>
      <c r="D224" s="180">
        <f>IF($A224&lt;=MonthDate,IF(RIGHT($B224,8)="Scotland",SUMIFS(inputdata!H:H,inputdata!$B:$B,$B224,inputdata!$A:$A,$A224),SUMIFS(inputdata!H:H,inputdata!$D:$D,$B224,inputdata!$A:$A,$A224)),IF(RIGHT($B224,8)="Scotland",SUMIFS(inputdataWeek!H:H,inputdataWeek!$B:$B,$B224,inputdataWeek!$A:$A,$A224),SUMIFS(inputdataWeek!H:H,inputdataWeek!$D:$D,$B224,inputdataWeek!$A:$A,$A224)))</f>
        <v>1350</v>
      </c>
      <c r="E224" s="180">
        <f>IF($A224&lt;=MonthDate,IF(RIGHT($B224,8)="Scotland",SUMIFS(inputdata!I:I,inputdata!$B:$B,$B224,inputdata!$A:$A,$A224),SUMIFS(inputdata!I:I,inputdata!$D:$D,$B224,inputdata!$A:$A,$A224)),IF(RIGHT($B224,8)="Scotland",SUMIFS(inputdataWeek!I:I,inputdataWeek!$B:$B,$B224,inputdataWeek!$A:$A,$A224),SUMIFS(inputdataWeek!I:I,inputdataWeek!$D:$D,$B224,inputdataWeek!$A:$A,$A224)))</f>
        <v>32</v>
      </c>
      <c r="F224" s="181">
        <f t="shared" si="19"/>
        <v>0.97684515195369026</v>
      </c>
      <c r="G224" s="180">
        <f>IF($A224&lt;=MonthDate,IF(RIGHT($B224,8)="Scotland",SUMIFS(inputdata!J:J,inputdata!$B:$B,$B224,inputdata!$A:$A,$A224),SUMIFS(inputdata!J:J,inputdata!$D:$D,$B224,inputdata!$A:$A,$A224)),IF(RIGHT($B224,8)="Scotland",SUMIFS(inputdataWeek!J:J,inputdataWeek!$B:$B,$B224,inputdataWeek!$A:$A,$A224),SUMIFS(inputdataWeek!J:J,inputdataWeek!$D:$D,$B224,inputdataWeek!$A:$A,$A224)))</f>
        <v>2</v>
      </c>
      <c r="H224" s="181">
        <f t="shared" si="20"/>
        <v>0.9985528219971056</v>
      </c>
      <c r="I224" s="180">
        <f>IF($A224&lt;=MonthDate,IF(RIGHT($B224,8)="Scotland",SUMIFS(inputdata!K:K,inputdata!$B:$B,$B224,inputdata!$A:$A,$A224),SUMIFS(inputdata!K:K,inputdata!$D:$D,$B224,inputdata!$A:$A,$A224)),IF(RIGHT(B224,8)="Scotland",SUMIFS(inputdataWeek!K:K,inputdataWeek!$B:$B,$B224,inputdataWeek!$A:$A,$A224),SUMIFS(inputdataWeek!K:K,inputdataWeek!$D:$D,$B224,inputdataWeek!$A:$A,$A224)))</f>
        <v>0</v>
      </c>
      <c r="J224" s="181">
        <f t="shared" si="18"/>
        <v>1</v>
      </c>
      <c r="K224" s="194" t="str">
        <f t="shared" si="17"/>
        <v>ISD A&amp;E Datamart</v>
      </c>
    </row>
    <row r="225" spans="1:11">
      <c r="A225" s="178">
        <f t="shared" si="21"/>
        <v>42414</v>
      </c>
      <c r="B225" s="179" t="s">
        <v>139</v>
      </c>
      <c r="C225" s="180">
        <f>IF($A225&lt;=MonthDate,IF(RIGHT($B225,8)="Scotland",SUMIFS(inputdata!G:G,inputdata!$B:$B,$B225,inputdata!$A:$A,$A225),SUMIFS(inputdata!G:G,inputdata!$D:$D,$B225,inputdata!$A:$A,$A225)),IF(RIGHT($B225,8)="Scotland",SUMIFS(inputdataWeek!G:G,inputdataWeek!$B:$B,$B225,inputdataWeek!$A:$A,$A225),SUMIFS(inputdataWeek!G:G,inputdataWeek!$D:$D,$B225,inputdataWeek!$A:$A,$A225)))</f>
        <v>118</v>
      </c>
      <c r="D225" s="180">
        <f>IF($A225&lt;=MonthDate,IF(RIGHT($B225,8)="Scotland",SUMIFS(inputdata!H:H,inputdata!$B:$B,$B225,inputdata!$A:$A,$A225),SUMIFS(inputdata!H:H,inputdata!$D:$D,$B225,inputdata!$A:$A,$A225)),IF(RIGHT($B225,8)="Scotland",SUMIFS(inputdataWeek!H:H,inputdataWeek!$B:$B,$B225,inputdataWeek!$A:$A,$A225),SUMIFS(inputdataWeek!H:H,inputdataWeek!$D:$D,$B225,inputdataWeek!$A:$A,$A225)))</f>
        <v>117</v>
      </c>
      <c r="E225" s="180">
        <f>IF($A225&lt;=MonthDate,IF(RIGHT($B225,8)="Scotland",SUMIFS(inputdata!I:I,inputdata!$B:$B,$B225,inputdata!$A:$A,$A225),SUMIFS(inputdata!I:I,inputdata!$D:$D,$B225,inputdata!$A:$A,$A225)),IF(RIGHT($B225,8)="Scotland",SUMIFS(inputdataWeek!I:I,inputdataWeek!$B:$B,$B225,inputdataWeek!$A:$A,$A225),SUMIFS(inputdataWeek!I:I,inputdataWeek!$D:$D,$B225,inputdataWeek!$A:$A,$A225)))</f>
        <v>1</v>
      </c>
      <c r="F225" s="181">
        <f t="shared" si="19"/>
        <v>0.99152542372881358</v>
      </c>
      <c r="G225" s="180">
        <f>IF($A225&lt;=MonthDate,IF(RIGHT($B225,8)="Scotland",SUMIFS(inputdata!J:J,inputdata!$B:$B,$B225,inputdata!$A:$A,$A225),SUMIFS(inputdata!J:J,inputdata!$D:$D,$B225,inputdata!$A:$A,$A225)),IF(RIGHT($B225,8)="Scotland",SUMIFS(inputdataWeek!J:J,inputdataWeek!$B:$B,$B225,inputdataWeek!$A:$A,$A225),SUMIFS(inputdataWeek!J:J,inputdataWeek!$D:$D,$B225,inputdataWeek!$A:$A,$A225)))</f>
        <v>0</v>
      </c>
      <c r="H225" s="181">
        <f t="shared" si="20"/>
        <v>1</v>
      </c>
      <c r="I225" s="180">
        <f>IF($A225&lt;=MonthDate,IF(RIGHT($B225,8)="Scotland",SUMIFS(inputdata!K:K,inputdata!$B:$B,$B225,inputdata!$A:$A,$A225),SUMIFS(inputdata!K:K,inputdata!$D:$D,$B225,inputdata!$A:$A,$A225)),IF(RIGHT(B225,8)="Scotland",SUMIFS(inputdataWeek!K:K,inputdataWeek!$B:$B,$B225,inputdataWeek!$A:$A,$A225),SUMIFS(inputdataWeek!K:K,inputdataWeek!$D:$D,$B225,inputdataWeek!$A:$A,$A225)))</f>
        <v>0</v>
      </c>
      <c r="J225" s="181">
        <f t="shared" si="18"/>
        <v>1</v>
      </c>
      <c r="K225" s="194" t="str">
        <f t="shared" si="17"/>
        <v>ISD A&amp;E Datamart</v>
      </c>
    </row>
    <row r="226" spans="1:11">
      <c r="A226" s="178">
        <f t="shared" si="21"/>
        <v>42414</v>
      </c>
      <c r="B226" s="179" t="s">
        <v>277</v>
      </c>
      <c r="C226" s="180">
        <f>IF($A226&lt;=MonthDate,IF(RIGHT($B226,8)="Scotland",SUMIFS(inputdata!G:G,inputdata!$B:$B,$B226,inputdata!$A:$A,$A226),SUMIFS(inputdata!G:G,inputdata!$D:$D,$B226,inputdata!$A:$A,$A226)),IF(RIGHT($B226,8)="Scotland",SUMIFS(inputdataWeek!G:G,inputdataWeek!$B:$B,$B226,inputdataWeek!$A:$A,$A226),SUMIFS(inputdataWeek!G:G,inputdataWeek!$D:$D,$B226,inputdataWeek!$A:$A,$A226)))</f>
        <v>25189</v>
      </c>
      <c r="D226" s="180">
        <f>IF($A226&lt;=MonthDate,IF(RIGHT($B226,8)="Scotland",SUMIFS(inputdata!H:H,inputdata!$B:$B,$B226,inputdata!$A:$A,$A226),SUMIFS(inputdata!H:H,inputdata!$D:$D,$B226,inputdata!$A:$A,$A226)),IF(RIGHT($B226,8)="Scotland",SUMIFS(inputdataWeek!H:H,inputdataWeek!$B:$B,$B226,inputdataWeek!$A:$A,$A226),SUMIFS(inputdataWeek!H:H,inputdataWeek!$D:$D,$B226,inputdataWeek!$A:$A,$A226)))</f>
        <v>22652</v>
      </c>
      <c r="E226" s="180">
        <f>IF($A226&lt;=MonthDate,IF(RIGHT($B226,8)="Scotland",SUMIFS(inputdata!I:I,inputdata!$B:$B,$B226,inputdata!$A:$A,$A226),SUMIFS(inputdata!I:I,inputdata!$D:$D,$B226,inputdata!$A:$A,$A226)),IF(RIGHT($B226,8)="Scotland",SUMIFS(inputdataWeek!I:I,inputdataWeek!$B:$B,$B226,inputdataWeek!$A:$A,$A226),SUMIFS(inputdataWeek!I:I,inputdataWeek!$D:$D,$B226,inputdataWeek!$A:$A,$A226)))</f>
        <v>2537</v>
      </c>
      <c r="F226" s="181">
        <f t="shared" si="19"/>
        <v>0.89928143237127323</v>
      </c>
      <c r="G226" s="180">
        <f>IF($A226&lt;=MonthDate,IF(RIGHT($B226,8)="Scotland",SUMIFS(inputdata!J:J,inputdata!$B:$B,$B226,inputdata!$A:$A,$A226),SUMIFS(inputdata!J:J,inputdata!$D:$D,$B226,inputdata!$A:$A,$A226)),IF(RIGHT($B226,8)="Scotland",SUMIFS(inputdataWeek!J:J,inputdataWeek!$B:$B,$B226,inputdataWeek!$A:$A,$A226),SUMIFS(inputdataWeek!J:J,inputdataWeek!$D:$D,$B226,inputdataWeek!$A:$A,$A226)))</f>
        <v>346</v>
      </c>
      <c r="H226" s="181">
        <f t="shared" si="20"/>
        <v>0.98626384532931044</v>
      </c>
      <c r="I226" s="180">
        <f>IF($A226&lt;=MonthDate,IF(RIGHT($B226,8)="Scotland",SUMIFS(inputdata!K:K,inputdata!$B:$B,$B226,inputdata!$A:$A,$A226),SUMIFS(inputdata!K:K,inputdata!$D:$D,$B226,inputdata!$A:$A,$A226)),IF(RIGHT(B226,8)="Scotland",SUMIFS(inputdataWeek!K:K,inputdataWeek!$B:$B,$B226,inputdataWeek!$A:$A,$A226),SUMIFS(inputdataWeek!K:K,inputdataWeek!$D:$D,$B226,inputdataWeek!$A:$A,$A226)))</f>
        <v>78</v>
      </c>
      <c r="J226" s="181">
        <f t="shared" si="18"/>
        <v>0.99690341021874629</v>
      </c>
      <c r="K226" s="194" t="str">
        <f t="shared" si="17"/>
        <v>ISD A&amp;E Datamart</v>
      </c>
    </row>
    <row r="227" spans="1:11">
      <c r="A227" s="178">
        <f t="shared" si="21"/>
        <v>42421</v>
      </c>
      <c r="B227" s="179" t="s">
        <v>121</v>
      </c>
      <c r="C227" s="180">
        <f>IF($A227&lt;=MonthDate,IF(RIGHT($B227,8)="Scotland",SUMIFS(inputdata!G:G,inputdata!$B:$B,$B227,inputdata!$A:$A,$A227),SUMIFS(inputdata!G:G,inputdata!$D:$D,$B227,inputdata!$A:$A,$A227)),IF(RIGHT($B227,8)="Scotland",SUMIFS(inputdataWeek!G:G,inputdataWeek!$B:$B,$B227,inputdataWeek!$A:$A,$A227),SUMIFS(inputdataWeek!G:G,inputdataWeek!$D:$D,$B227,inputdataWeek!$A:$A,$A227)))</f>
        <v>2314</v>
      </c>
      <c r="D227" s="180">
        <f>IF($A227&lt;=MonthDate,IF(RIGHT($B227,8)="Scotland",SUMIFS(inputdata!H:H,inputdata!$B:$B,$B227,inputdata!$A:$A,$A227),SUMIFS(inputdata!H:H,inputdata!$D:$D,$B227,inputdata!$A:$A,$A227)),IF(RIGHT($B227,8)="Scotland",SUMIFS(inputdataWeek!H:H,inputdataWeek!$B:$B,$B227,inputdataWeek!$A:$A,$A227),SUMIFS(inputdataWeek!H:H,inputdataWeek!$D:$D,$B227,inputdataWeek!$A:$A,$A227)))</f>
        <v>2129</v>
      </c>
      <c r="E227" s="180">
        <f>IF($A227&lt;=MonthDate,IF(RIGHT($B227,8)="Scotland",SUMIFS(inputdata!I:I,inputdata!$B:$B,$B227,inputdata!$A:$A,$A227),SUMIFS(inputdata!I:I,inputdata!$D:$D,$B227,inputdata!$A:$A,$A227)),IF(RIGHT($B227,8)="Scotland",SUMIFS(inputdataWeek!I:I,inputdataWeek!$B:$B,$B227,inputdataWeek!$A:$A,$A227),SUMIFS(inputdataWeek!I:I,inputdataWeek!$D:$D,$B227,inputdataWeek!$A:$A,$A227)))</f>
        <v>185</v>
      </c>
      <c r="F227" s="181">
        <f t="shared" si="19"/>
        <v>0.9200518582541054</v>
      </c>
      <c r="G227" s="180">
        <f>IF($A227&lt;=MonthDate,IF(RIGHT($B227,8)="Scotland",SUMIFS(inputdata!J:J,inputdata!$B:$B,$B227,inputdata!$A:$A,$A227),SUMIFS(inputdata!J:J,inputdata!$D:$D,$B227,inputdata!$A:$A,$A227)),IF(RIGHT($B227,8)="Scotland",SUMIFS(inputdataWeek!J:J,inputdataWeek!$B:$B,$B227,inputdataWeek!$A:$A,$A227),SUMIFS(inputdataWeek!J:J,inputdataWeek!$D:$D,$B227,inputdataWeek!$A:$A,$A227)))</f>
        <v>23</v>
      </c>
      <c r="H227" s="181">
        <f t="shared" si="20"/>
        <v>0.9900605012964564</v>
      </c>
      <c r="I227" s="180">
        <f>IF($A227&lt;=MonthDate,IF(RIGHT($B227,8)="Scotland",SUMIFS(inputdata!K:K,inputdata!$B:$B,$B227,inputdata!$A:$A,$A227),SUMIFS(inputdata!K:K,inputdata!$D:$D,$B227,inputdata!$A:$A,$A227)),IF(RIGHT(B227,8)="Scotland",SUMIFS(inputdataWeek!K:K,inputdataWeek!$B:$B,$B227,inputdataWeek!$A:$A,$A227),SUMIFS(inputdataWeek!K:K,inputdataWeek!$D:$D,$B227,inputdataWeek!$A:$A,$A227)))</f>
        <v>10</v>
      </c>
      <c r="J227" s="181">
        <f t="shared" si="18"/>
        <v>0.99567847882454619</v>
      </c>
      <c r="K227" s="194" t="str">
        <f t="shared" si="17"/>
        <v>ISD A&amp;E Datamart</v>
      </c>
    </row>
    <row r="228" spans="1:11">
      <c r="A228" s="178">
        <f t="shared" si="21"/>
        <v>42421</v>
      </c>
      <c r="B228" s="179" t="s">
        <v>70</v>
      </c>
      <c r="C228" s="180">
        <f>IF($A228&lt;=MonthDate,IF(RIGHT($B228,8)="Scotland",SUMIFS(inputdata!G:G,inputdata!$B:$B,$B228,inputdata!$A:$A,$A228),SUMIFS(inputdata!G:G,inputdata!$D:$D,$B228,inputdata!$A:$A,$A228)),IF(RIGHT($B228,8)="Scotland",SUMIFS(inputdataWeek!G:G,inputdataWeek!$B:$B,$B228,inputdataWeek!$A:$A,$A228),SUMIFS(inputdataWeek!G:G,inputdataWeek!$D:$D,$B228,inputdataWeek!$A:$A,$A228)))</f>
        <v>451</v>
      </c>
      <c r="D228" s="180">
        <f>IF($A228&lt;=MonthDate,IF(RIGHT($B228,8)="Scotland",SUMIFS(inputdata!H:H,inputdata!$B:$B,$B228,inputdata!$A:$A,$A228),SUMIFS(inputdata!H:H,inputdata!$D:$D,$B228,inputdata!$A:$A,$A228)),IF(RIGHT($B228,8)="Scotland",SUMIFS(inputdataWeek!H:H,inputdataWeek!$B:$B,$B228,inputdataWeek!$A:$A,$A228),SUMIFS(inputdataWeek!H:H,inputdataWeek!$D:$D,$B228,inputdataWeek!$A:$A,$A228)))</f>
        <v>434</v>
      </c>
      <c r="E228" s="180">
        <f>IF($A228&lt;=MonthDate,IF(RIGHT($B228,8)="Scotland",SUMIFS(inputdata!I:I,inputdata!$B:$B,$B228,inputdata!$A:$A,$A228),SUMIFS(inputdata!I:I,inputdata!$D:$D,$B228,inputdata!$A:$A,$A228)),IF(RIGHT($B228,8)="Scotland",SUMIFS(inputdataWeek!I:I,inputdataWeek!$B:$B,$B228,inputdataWeek!$A:$A,$A228),SUMIFS(inputdataWeek!I:I,inputdataWeek!$D:$D,$B228,inputdataWeek!$A:$A,$A228)))</f>
        <v>17</v>
      </c>
      <c r="F228" s="181">
        <f t="shared" si="19"/>
        <v>0.96230598669623058</v>
      </c>
      <c r="G228" s="180">
        <f>IF($A228&lt;=MonthDate,IF(RIGHT($B228,8)="Scotland",SUMIFS(inputdata!J:J,inputdata!$B:$B,$B228,inputdata!$A:$A,$A228),SUMIFS(inputdata!J:J,inputdata!$D:$D,$B228,inputdata!$A:$A,$A228)),IF(RIGHT($B228,8)="Scotland",SUMIFS(inputdataWeek!J:J,inputdataWeek!$B:$B,$B228,inputdataWeek!$A:$A,$A228),SUMIFS(inputdataWeek!J:J,inputdataWeek!$D:$D,$B228,inputdataWeek!$A:$A,$A228)))</f>
        <v>0</v>
      </c>
      <c r="H228" s="181">
        <f t="shared" si="20"/>
        <v>1</v>
      </c>
      <c r="I228" s="180">
        <f>IF($A228&lt;=MonthDate,IF(RIGHT($B228,8)="Scotland",SUMIFS(inputdata!K:K,inputdata!$B:$B,$B228,inputdata!$A:$A,$A228),SUMIFS(inputdata!K:K,inputdata!$D:$D,$B228,inputdata!$A:$A,$A228)),IF(RIGHT(B228,8)="Scotland",SUMIFS(inputdataWeek!K:K,inputdataWeek!$B:$B,$B228,inputdataWeek!$A:$A,$A228),SUMIFS(inputdataWeek!K:K,inputdataWeek!$D:$D,$B228,inputdataWeek!$A:$A,$A228)))</f>
        <v>0</v>
      </c>
      <c r="J228" s="181">
        <f t="shared" si="18"/>
        <v>1</v>
      </c>
      <c r="K228" s="194" t="str">
        <f t="shared" si="17"/>
        <v>ISD A&amp;E Datamart</v>
      </c>
    </row>
    <row r="229" spans="1:11">
      <c r="A229" s="178">
        <f t="shared" si="21"/>
        <v>42421</v>
      </c>
      <c r="B229" s="179" t="s">
        <v>140</v>
      </c>
      <c r="C229" s="180">
        <f>IF($A229&lt;=MonthDate,IF(RIGHT($B229,8)="Scotland",SUMIFS(inputdata!G:G,inputdata!$B:$B,$B229,inputdata!$A:$A,$A229),SUMIFS(inputdata!G:G,inputdata!$D:$D,$B229,inputdata!$A:$A,$A229)),IF(RIGHT($B229,8)="Scotland",SUMIFS(inputdataWeek!G:G,inputdataWeek!$B:$B,$B229,inputdataWeek!$A:$A,$A229),SUMIFS(inputdataWeek!G:G,inputdataWeek!$D:$D,$B229,inputdataWeek!$A:$A,$A229)))</f>
        <v>855</v>
      </c>
      <c r="D229" s="180">
        <f>IF($A229&lt;=MonthDate,IF(RIGHT($B229,8)="Scotland",SUMIFS(inputdata!H:H,inputdata!$B:$B,$B229,inputdata!$A:$A,$A229),SUMIFS(inputdata!H:H,inputdata!$D:$D,$B229,inputdata!$A:$A,$A229)),IF(RIGHT($B229,8)="Scotland",SUMIFS(inputdataWeek!H:H,inputdataWeek!$B:$B,$B229,inputdataWeek!$A:$A,$A229),SUMIFS(inputdataWeek!H:H,inputdataWeek!$D:$D,$B229,inputdataWeek!$A:$A,$A229)))</f>
        <v>834</v>
      </c>
      <c r="E229" s="180">
        <f>IF($A229&lt;=MonthDate,IF(RIGHT($B229,8)="Scotland",SUMIFS(inputdata!I:I,inputdata!$B:$B,$B229,inputdata!$A:$A,$A229),SUMIFS(inputdata!I:I,inputdata!$D:$D,$B229,inputdata!$A:$A,$A229)),IF(RIGHT($B229,8)="Scotland",SUMIFS(inputdataWeek!I:I,inputdataWeek!$B:$B,$B229,inputdataWeek!$A:$A,$A229),SUMIFS(inputdataWeek!I:I,inputdataWeek!$D:$D,$B229,inputdataWeek!$A:$A,$A229)))</f>
        <v>21</v>
      </c>
      <c r="F229" s="181">
        <f t="shared" si="19"/>
        <v>0.9754385964912281</v>
      </c>
      <c r="G229" s="180">
        <f>IF($A229&lt;=MonthDate,IF(RIGHT($B229,8)="Scotland",SUMIFS(inputdata!J:J,inputdata!$B:$B,$B229,inputdata!$A:$A,$A229),SUMIFS(inputdata!J:J,inputdata!$D:$D,$B229,inputdata!$A:$A,$A229)),IF(RIGHT($B229,8)="Scotland",SUMIFS(inputdataWeek!J:J,inputdataWeek!$B:$B,$B229,inputdataWeek!$A:$A,$A229),SUMIFS(inputdataWeek!J:J,inputdataWeek!$D:$D,$B229,inputdataWeek!$A:$A,$A229)))</f>
        <v>0</v>
      </c>
      <c r="H229" s="181">
        <f t="shared" si="20"/>
        <v>1</v>
      </c>
      <c r="I229" s="180">
        <f>IF($A229&lt;=MonthDate,IF(RIGHT($B229,8)="Scotland",SUMIFS(inputdata!K:K,inputdata!$B:$B,$B229,inputdata!$A:$A,$A229),SUMIFS(inputdata!K:K,inputdata!$D:$D,$B229,inputdata!$A:$A,$A229)),IF(RIGHT(B229,8)="Scotland",SUMIFS(inputdataWeek!K:K,inputdataWeek!$B:$B,$B229,inputdataWeek!$A:$A,$A229),SUMIFS(inputdataWeek!K:K,inputdataWeek!$D:$D,$B229,inputdataWeek!$A:$A,$A229)))</f>
        <v>0</v>
      </c>
      <c r="J229" s="181">
        <f t="shared" si="18"/>
        <v>1</v>
      </c>
      <c r="K229" s="194" t="str">
        <f t="shared" si="17"/>
        <v>ISD A&amp;E Datamart</v>
      </c>
    </row>
    <row r="230" spans="1:11">
      <c r="A230" s="178">
        <f t="shared" si="21"/>
        <v>42421</v>
      </c>
      <c r="B230" s="179" t="s">
        <v>71</v>
      </c>
      <c r="C230" s="180">
        <f>IF($A230&lt;=MonthDate,IF(RIGHT($B230,8)="Scotland",SUMIFS(inputdata!G:G,inputdata!$B:$B,$B230,inputdata!$A:$A,$A230),SUMIFS(inputdata!G:G,inputdata!$D:$D,$B230,inputdata!$A:$A,$A230)),IF(RIGHT($B230,8)="Scotland",SUMIFS(inputdataWeek!G:G,inputdataWeek!$B:$B,$B230,inputdataWeek!$A:$A,$A230),SUMIFS(inputdataWeek!G:G,inputdataWeek!$D:$D,$B230,inputdataWeek!$A:$A,$A230)))</f>
        <v>1164</v>
      </c>
      <c r="D230" s="180">
        <f>IF($A230&lt;=MonthDate,IF(RIGHT($B230,8)="Scotland",SUMIFS(inputdata!H:H,inputdata!$B:$B,$B230,inputdata!$A:$A,$A230),SUMIFS(inputdata!H:H,inputdata!$D:$D,$B230,inputdata!$A:$A,$A230)),IF(RIGHT($B230,8)="Scotland",SUMIFS(inputdataWeek!H:H,inputdataWeek!$B:$B,$B230,inputdataWeek!$A:$A,$A230),SUMIFS(inputdataWeek!H:H,inputdataWeek!$D:$D,$B230,inputdataWeek!$A:$A,$A230)))</f>
        <v>1106</v>
      </c>
      <c r="E230" s="180">
        <f>IF($A230&lt;=MonthDate,IF(RIGHT($B230,8)="Scotland",SUMIFS(inputdata!I:I,inputdata!$B:$B,$B230,inputdata!$A:$A,$A230),SUMIFS(inputdata!I:I,inputdata!$D:$D,$B230,inputdata!$A:$A,$A230)),IF(RIGHT($B230,8)="Scotland",SUMIFS(inputdataWeek!I:I,inputdataWeek!$B:$B,$B230,inputdataWeek!$A:$A,$A230),SUMIFS(inputdataWeek!I:I,inputdataWeek!$D:$D,$B230,inputdataWeek!$A:$A,$A230)))</f>
        <v>58</v>
      </c>
      <c r="F230" s="181">
        <f t="shared" si="19"/>
        <v>0.95017182130584188</v>
      </c>
      <c r="G230" s="180">
        <f>IF($A230&lt;=MonthDate,IF(RIGHT($B230,8)="Scotland",SUMIFS(inputdata!J:J,inputdata!$B:$B,$B230,inputdata!$A:$A,$A230),SUMIFS(inputdata!J:J,inputdata!$D:$D,$B230,inputdata!$A:$A,$A230)),IF(RIGHT($B230,8)="Scotland",SUMIFS(inputdataWeek!J:J,inputdataWeek!$B:$B,$B230,inputdataWeek!$A:$A,$A230),SUMIFS(inputdataWeek!J:J,inputdataWeek!$D:$D,$B230,inputdataWeek!$A:$A,$A230)))</f>
        <v>2</v>
      </c>
      <c r="H230" s="181">
        <f t="shared" si="20"/>
        <v>0.99828178694158076</v>
      </c>
      <c r="I230" s="180">
        <f>IF($A230&lt;=MonthDate,IF(RIGHT($B230,8)="Scotland",SUMIFS(inputdata!K:K,inputdata!$B:$B,$B230,inputdata!$A:$A,$A230),SUMIFS(inputdata!K:K,inputdata!$D:$D,$B230,inputdata!$A:$A,$A230)),IF(RIGHT(B230,8)="Scotland",SUMIFS(inputdataWeek!K:K,inputdataWeek!$B:$B,$B230,inputdataWeek!$A:$A,$A230),SUMIFS(inputdataWeek!K:K,inputdataWeek!$D:$D,$B230,inputdataWeek!$A:$A,$A230)))</f>
        <v>0</v>
      </c>
      <c r="J230" s="181">
        <f t="shared" si="18"/>
        <v>1</v>
      </c>
      <c r="K230" s="194" t="str">
        <f t="shared" si="17"/>
        <v>ISD A&amp;E Datamart</v>
      </c>
    </row>
    <row r="231" spans="1:11">
      <c r="A231" s="178">
        <f t="shared" si="21"/>
        <v>42421</v>
      </c>
      <c r="B231" s="179" t="s">
        <v>69</v>
      </c>
      <c r="C231" s="180">
        <f>IF($A231&lt;=MonthDate,IF(RIGHT($B231,8)="Scotland",SUMIFS(inputdata!G:G,inputdata!$B:$B,$B231,inputdata!$A:$A,$A231),SUMIFS(inputdata!G:G,inputdata!$D:$D,$B231,inputdata!$A:$A,$A231)),IF(RIGHT($B231,8)="Scotland",SUMIFS(inputdataWeek!G:G,inputdataWeek!$B:$B,$B231,inputdataWeek!$A:$A,$A231),SUMIFS(inputdataWeek!G:G,inputdataWeek!$D:$D,$B231,inputdataWeek!$A:$A,$A231)))</f>
        <v>1182</v>
      </c>
      <c r="D231" s="180">
        <f>IF($A231&lt;=MonthDate,IF(RIGHT($B231,8)="Scotland",SUMIFS(inputdata!H:H,inputdata!$B:$B,$B231,inputdata!$A:$A,$A231),SUMIFS(inputdata!H:H,inputdata!$D:$D,$B231,inputdata!$A:$A,$A231)),IF(RIGHT($B231,8)="Scotland",SUMIFS(inputdataWeek!H:H,inputdataWeek!$B:$B,$B231,inputdataWeek!$A:$A,$A231),SUMIFS(inputdataWeek!H:H,inputdataWeek!$D:$D,$B231,inputdataWeek!$A:$A,$A231)))</f>
        <v>1109</v>
      </c>
      <c r="E231" s="180">
        <f>IF($A231&lt;=MonthDate,IF(RIGHT($B231,8)="Scotland",SUMIFS(inputdata!I:I,inputdata!$B:$B,$B231,inputdata!$A:$A,$A231),SUMIFS(inputdata!I:I,inputdata!$D:$D,$B231,inputdata!$A:$A,$A231)),IF(RIGHT($B231,8)="Scotland",SUMIFS(inputdataWeek!I:I,inputdataWeek!$B:$B,$B231,inputdataWeek!$A:$A,$A231),SUMIFS(inputdataWeek!I:I,inputdataWeek!$D:$D,$B231,inputdataWeek!$A:$A,$A231)))</f>
        <v>73</v>
      </c>
      <c r="F231" s="181">
        <f t="shared" si="19"/>
        <v>0.93824027072758032</v>
      </c>
      <c r="G231" s="180">
        <f>IF($A231&lt;=MonthDate,IF(RIGHT($B231,8)="Scotland",SUMIFS(inputdata!J:J,inputdata!$B:$B,$B231,inputdata!$A:$A,$A231),SUMIFS(inputdata!J:J,inputdata!$D:$D,$B231,inputdata!$A:$A,$A231)),IF(RIGHT($B231,8)="Scotland",SUMIFS(inputdataWeek!J:J,inputdataWeek!$B:$B,$B231,inputdataWeek!$A:$A,$A231),SUMIFS(inputdataWeek!J:J,inputdataWeek!$D:$D,$B231,inputdataWeek!$A:$A,$A231)))</f>
        <v>1</v>
      </c>
      <c r="H231" s="181">
        <f t="shared" si="20"/>
        <v>0.99915397631133673</v>
      </c>
      <c r="I231" s="180">
        <f>IF($A231&lt;=MonthDate,IF(RIGHT($B231,8)="Scotland",SUMIFS(inputdata!K:K,inputdata!$B:$B,$B231,inputdata!$A:$A,$A231),SUMIFS(inputdata!K:K,inputdata!$D:$D,$B231,inputdata!$A:$A,$A231)),IF(RIGHT(B231,8)="Scotland",SUMIFS(inputdataWeek!K:K,inputdataWeek!$B:$B,$B231,inputdataWeek!$A:$A,$A231),SUMIFS(inputdataWeek!K:K,inputdataWeek!$D:$D,$B231,inputdataWeek!$A:$A,$A231)))</f>
        <v>0</v>
      </c>
      <c r="J231" s="181">
        <f t="shared" si="18"/>
        <v>1</v>
      </c>
      <c r="K231" s="194" t="str">
        <f t="shared" si="17"/>
        <v>ISD A&amp;E Datamart</v>
      </c>
    </row>
    <row r="232" spans="1:11">
      <c r="A232" s="178">
        <f t="shared" si="21"/>
        <v>42421</v>
      </c>
      <c r="B232" s="179" t="s">
        <v>122</v>
      </c>
      <c r="C232" s="180">
        <f>IF($A232&lt;=MonthDate,IF(RIGHT($B232,8)="Scotland",SUMIFS(inputdata!G:G,inputdata!$B:$B,$B232,inputdata!$A:$A,$A232),SUMIFS(inputdata!G:G,inputdata!$D:$D,$B232,inputdata!$A:$A,$A232)),IF(RIGHT($B232,8)="Scotland",SUMIFS(inputdataWeek!G:G,inputdataWeek!$B:$B,$B232,inputdataWeek!$A:$A,$A232),SUMIFS(inputdataWeek!G:G,inputdataWeek!$D:$D,$B232,inputdataWeek!$A:$A,$A232)))</f>
        <v>1838</v>
      </c>
      <c r="D232" s="180">
        <f>IF($A232&lt;=MonthDate,IF(RIGHT($B232,8)="Scotland",SUMIFS(inputdata!H:H,inputdata!$B:$B,$B232,inputdata!$A:$A,$A232),SUMIFS(inputdata!H:H,inputdata!$D:$D,$B232,inputdata!$A:$A,$A232)),IF(RIGHT($B232,8)="Scotland",SUMIFS(inputdataWeek!H:H,inputdataWeek!$B:$B,$B232,inputdataWeek!$A:$A,$A232),SUMIFS(inputdataWeek!H:H,inputdataWeek!$D:$D,$B232,inputdataWeek!$A:$A,$A232)))</f>
        <v>1770</v>
      </c>
      <c r="E232" s="180">
        <f>IF($A232&lt;=MonthDate,IF(RIGHT($B232,8)="Scotland",SUMIFS(inputdata!I:I,inputdata!$B:$B,$B232,inputdata!$A:$A,$A232),SUMIFS(inputdata!I:I,inputdata!$D:$D,$B232,inputdata!$A:$A,$A232)),IF(RIGHT($B232,8)="Scotland",SUMIFS(inputdataWeek!I:I,inputdataWeek!$B:$B,$B232,inputdataWeek!$A:$A,$A232),SUMIFS(inputdataWeek!I:I,inputdataWeek!$D:$D,$B232,inputdataWeek!$A:$A,$A232)))</f>
        <v>68</v>
      </c>
      <c r="F232" s="181">
        <f t="shared" si="19"/>
        <v>0.96300326441784545</v>
      </c>
      <c r="G232" s="180">
        <f>IF($A232&lt;=MonthDate,IF(RIGHT($B232,8)="Scotland",SUMIFS(inputdata!J:J,inputdata!$B:$B,$B232,inputdata!$A:$A,$A232),SUMIFS(inputdata!J:J,inputdata!$D:$D,$B232,inputdata!$A:$A,$A232)),IF(RIGHT($B232,8)="Scotland",SUMIFS(inputdataWeek!J:J,inputdataWeek!$B:$B,$B232,inputdataWeek!$A:$A,$A232),SUMIFS(inputdataWeek!J:J,inputdataWeek!$D:$D,$B232,inputdataWeek!$A:$A,$A232)))</f>
        <v>0</v>
      </c>
      <c r="H232" s="181">
        <f t="shared" si="20"/>
        <v>1</v>
      </c>
      <c r="I232" s="180">
        <f>IF($A232&lt;=MonthDate,IF(RIGHT($B232,8)="Scotland",SUMIFS(inputdata!K:K,inputdata!$B:$B,$B232,inputdata!$A:$A,$A232),SUMIFS(inputdata!K:K,inputdata!$D:$D,$B232,inputdata!$A:$A,$A232)),IF(RIGHT(B232,8)="Scotland",SUMIFS(inputdataWeek!K:K,inputdataWeek!$B:$B,$B232,inputdataWeek!$A:$A,$A232),SUMIFS(inputdataWeek!K:K,inputdataWeek!$D:$D,$B232,inputdataWeek!$A:$A,$A232)))</f>
        <v>0</v>
      </c>
      <c r="J232" s="181">
        <f t="shared" si="18"/>
        <v>1</v>
      </c>
      <c r="K232" s="194" t="str">
        <f t="shared" si="17"/>
        <v>ISD A&amp;E Datamart</v>
      </c>
    </row>
    <row r="233" spans="1:11">
      <c r="A233" s="178">
        <f t="shared" si="21"/>
        <v>42421</v>
      </c>
      <c r="B233" s="179" t="s">
        <v>72</v>
      </c>
      <c r="C233" s="180">
        <f>IF($A233&lt;=MonthDate,IF(RIGHT($B233,8)="Scotland",SUMIFS(inputdata!G:G,inputdata!$B:$B,$B233,inputdata!$A:$A,$A233),SUMIFS(inputdata!G:G,inputdata!$D:$D,$B233,inputdata!$A:$A,$A233)),IF(RIGHT($B233,8)="Scotland",SUMIFS(inputdataWeek!G:G,inputdataWeek!$B:$B,$B233,inputdataWeek!$A:$A,$A233),SUMIFS(inputdataWeek!G:G,inputdataWeek!$D:$D,$B233,inputdataWeek!$A:$A,$A233)))</f>
        <v>6375</v>
      </c>
      <c r="D233" s="180">
        <f>IF($A233&lt;=MonthDate,IF(RIGHT($B233,8)="Scotland",SUMIFS(inputdata!H:H,inputdata!$B:$B,$B233,inputdata!$A:$A,$A233),SUMIFS(inputdata!H:H,inputdata!$D:$D,$B233,inputdata!$A:$A,$A233)),IF(RIGHT($B233,8)="Scotland",SUMIFS(inputdataWeek!H:H,inputdataWeek!$B:$B,$B233,inputdataWeek!$A:$A,$A233),SUMIFS(inputdataWeek!H:H,inputdataWeek!$D:$D,$B233,inputdataWeek!$A:$A,$A233)))</f>
        <v>5991</v>
      </c>
      <c r="E233" s="180">
        <f>IF($A233&lt;=MonthDate,IF(RIGHT($B233,8)="Scotland",SUMIFS(inputdata!I:I,inputdata!$B:$B,$B233,inputdata!$A:$A,$A233),SUMIFS(inputdata!I:I,inputdata!$D:$D,$B233,inputdata!$A:$A,$A233)),IF(RIGHT($B233,8)="Scotland",SUMIFS(inputdataWeek!I:I,inputdataWeek!$B:$B,$B233,inputdataWeek!$A:$A,$A233),SUMIFS(inputdataWeek!I:I,inputdataWeek!$D:$D,$B233,inputdataWeek!$A:$A,$A233)))</f>
        <v>384</v>
      </c>
      <c r="F233" s="181">
        <f t="shared" si="19"/>
        <v>0.93976470588235295</v>
      </c>
      <c r="G233" s="180">
        <f>IF($A233&lt;=MonthDate,IF(RIGHT($B233,8)="Scotland",SUMIFS(inputdata!J:J,inputdata!$B:$B,$B233,inputdata!$A:$A,$A233),SUMIFS(inputdata!J:J,inputdata!$D:$D,$B233,inputdata!$A:$A,$A233)),IF(RIGHT($B233,8)="Scotland",SUMIFS(inputdataWeek!J:J,inputdataWeek!$B:$B,$B233,inputdataWeek!$A:$A,$A233),SUMIFS(inputdataWeek!J:J,inputdataWeek!$D:$D,$B233,inputdataWeek!$A:$A,$A233)))</f>
        <v>7</v>
      </c>
      <c r="H233" s="181">
        <f t="shared" si="20"/>
        <v>0.9989019607843137</v>
      </c>
      <c r="I233" s="180">
        <f>IF($A233&lt;=MonthDate,IF(RIGHT($B233,8)="Scotland",SUMIFS(inputdata!K:K,inputdata!$B:$B,$B233,inputdata!$A:$A,$A233),SUMIFS(inputdata!K:K,inputdata!$D:$D,$B233,inputdata!$A:$A,$A233)),IF(RIGHT(B233,8)="Scotland",SUMIFS(inputdataWeek!K:K,inputdataWeek!$B:$B,$B233,inputdataWeek!$A:$A,$A233),SUMIFS(inputdataWeek!K:K,inputdataWeek!$D:$D,$B233,inputdataWeek!$A:$A,$A233)))</f>
        <v>0</v>
      </c>
      <c r="J233" s="181">
        <f t="shared" si="18"/>
        <v>1</v>
      </c>
      <c r="K233" s="194" t="str">
        <f t="shared" si="17"/>
        <v>ISD A&amp;E Datamart</v>
      </c>
    </row>
    <row r="234" spans="1:11">
      <c r="A234" s="178">
        <f t="shared" si="21"/>
        <v>42421</v>
      </c>
      <c r="B234" s="179" t="s">
        <v>129</v>
      </c>
      <c r="C234" s="180">
        <f>IF($A234&lt;=MonthDate,IF(RIGHT($B234,8)="Scotland",SUMIFS(inputdata!G:G,inputdata!$B:$B,$B234,inputdata!$A:$A,$A234),SUMIFS(inputdata!G:G,inputdata!$D:$D,$B234,inputdata!$A:$A,$A234)),IF(RIGHT($B234,8)="Scotland",SUMIFS(inputdataWeek!G:G,inputdataWeek!$B:$B,$B234,inputdataWeek!$A:$A,$A234),SUMIFS(inputdataWeek!G:G,inputdataWeek!$D:$D,$B234,inputdataWeek!$A:$A,$A234)))</f>
        <v>1052</v>
      </c>
      <c r="D234" s="180">
        <f>IF($A234&lt;=MonthDate,IF(RIGHT($B234,8)="Scotland",SUMIFS(inputdata!H:H,inputdata!$B:$B,$B234,inputdata!$A:$A,$A234),SUMIFS(inputdata!H:H,inputdata!$D:$D,$B234,inputdata!$A:$A,$A234)),IF(RIGHT($B234,8)="Scotland",SUMIFS(inputdataWeek!H:H,inputdataWeek!$B:$B,$B234,inputdataWeek!$A:$A,$A234),SUMIFS(inputdataWeek!H:H,inputdataWeek!$D:$D,$B234,inputdataWeek!$A:$A,$A234)))</f>
        <v>1003</v>
      </c>
      <c r="E234" s="180">
        <f>IF($A234&lt;=MonthDate,IF(RIGHT($B234,8)="Scotland",SUMIFS(inputdata!I:I,inputdata!$B:$B,$B234,inputdata!$A:$A,$A234),SUMIFS(inputdata!I:I,inputdata!$D:$D,$B234,inputdata!$A:$A,$A234)),IF(RIGHT($B234,8)="Scotland",SUMIFS(inputdataWeek!I:I,inputdataWeek!$B:$B,$B234,inputdataWeek!$A:$A,$A234),SUMIFS(inputdataWeek!I:I,inputdataWeek!$D:$D,$B234,inputdataWeek!$A:$A,$A234)))</f>
        <v>49</v>
      </c>
      <c r="F234" s="181">
        <f t="shared" si="19"/>
        <v>0.95342205323193918</v>
      </c>
      <c r="G234" s="180">
        <f>IF($A234&lt;=MonthDate,IF(RIGHT($B234,8)="Scotland",SUMIFS(inputdata!J:J,inputdata!$B:$B,$B234,inputdata!$A:$A,$A234),SUMIFS(inputdata!J:J,inputdata!$D:$D,$B234,inputdata!$A:$A,$A234)),IF(RIGHT($B234,8)="Scotland",SUMIFS(inputdataWeek!J:J,inputdataWeek!$B:$B,$B234,inputdataWeek!$A:$A,$A234),SUMIFS(inputdataWeek!J:J,inputdataWeek!$D:$D,$B234,inputdataWeek!$A:$A,$A234)))</f>
        <v>3</v>
      </c>
      <c r="H234" s="181">
        <f t="shared" si="20"/>
        <v>0.99714828897338403</v>
      </c>
      <c r="I234" s="180">
        <f>IF($A234&lt;=MonthDate,IF(RIGHT($B234,8)="Scotland",SUMIFS(inputdata!K:K,inputdata!$B:$B,$B234,inputdata!$A:$A,$A234),SUMIFS(inputdata!K:K,inputdata!$D:$D,$B234,inputdata!$A:$A,$A234)),IF(RIGHT(B234,8)="Scotland",SUMIFS(inputdataWeek!K:K,inputdataWeek!$B:$B,$B234,inputdataWeek!$A:$A,$A234),SUMIFS(inputdataWeek!K:K,inputdataWeek!$D:$D,$B234,inputdataWeek!$A:$A,$A234)))</f>
        <v>0</v>
      </c>
      <c r="J234" s="181">
        <f t="shared" si="18"/>
        <v>1</v>
      </c>
      <c r="K234" s="194" t="str">
        <f t="shared" si="17"/>
        <v>ISD A&amp;E Datamart</v>
      </c>
    </row>
    <row r="235" spans="1:11">
      <c r="A235" s="178">
        <f t="shared" si="21"/>
        <v>42421</v>
      </c>
      <c r="B235" s="179" t="s">
        <v>73</v>
      </c>
      <c r="C235" s="180">
        <f>IF($A235&lt;=MonthDate,IF(RIGHT($B235,8)="Scotland",SUMIFS(inputdata!G:G,inputdata!$B:$B,$B235,inputdata!$A:$A,$A235),SUMIFS(inputdata!G:G,inputdata!$D:$D,$B235,inputdata!$A:$A,$A235)),IF(RIGHT($B235,8)="Scotland",SUMIFS(inputdataWeek!G:G,inputdataWeek!$B:$B,$B235,inputdataWeek!$A:$A,$A235),SUMIFS(inputdataWeek!G:G,inputdataWeek!$D:$D,$B235,inputdataWeek!$A:$A,$A235)))</f>
        <v>3574</v>
      </c>
      <c r="D235" s="180">
        <f>IF($A235&lt;=MonthDate,IF(RIGHT($B235,8)="Scotland",SUMIFS(inputdata!H:H,inputdata!$B:$B,$B235,inputdata!$A:$A,$A235),SUMIFS(inputdata!H:H,inputdata!$D:$D,$B235,inputdata!$A:$A,$A235)),IF(RIGHT($B235,8)="Scotland",SUMIFS(inputdataWeek!H:H,inputdataWeek!$B:$B,$B235,inputdataWeek!$A:$A,$A235),SUMIFS(inputdataWeek!H:H,inputdataWeek!$D:$D,$B235,inputdataWeek!$A:$A,$A235)))</f>
        <v>3402</v>
      </c>
      <c r="E235" s="180">
        <f>IF($A235&lt;=MonthDate,IF(RIGHT($B235,8)="Scotland",SUMIFS(inputdata!I:I,inputdata!$B:$B,$B235,inputdata!$A:$A,$A235),SUMIFS(inputdata!I:I,inputdata!$D:$D,$B235,inputdata!$A:$A,$A235)),IF(RIGHT($B235,8)="Scotland",SUMIFS(inputdataWeek!I:I,inputdataWeek!$B:$B,$B235,inputdataWeek!$A:$A,$A235),SUMIFS(inputdataWeek!I:I,inputdataWeek!$D:$D,$B235,inputdataWeek!$A:$A,$A235)))</f>
        <v>172</v>
      </c>
      <c r="F235" s="181">
        <f t="shared" si="19"/>
        <v>0.95187465025181872</v>
      </c>
      <c r="G235" s="180">
        <f>IF($A235&lt;=MonthDate,IF(RIGHT($B235,8)="Scotland",SUMIFS(inputdata!J:J,inputdata!$B:$B,$B235,inputdata!$A:$A,$A235),SUMIFS(inputdata!J:J,inputdata!$D:$D,$B235,inputdata!$A:$A,$A235)),IF(RIGHT($B235,8)="Scotland",SUMIFS(inputdataWeek!J:J,inputdataWeek!$B:$B,$B235,inputdataWeek!$A:$A,$A235),SUMIFS(inputdataWeek!J:J,inputdataWeek!$D:$D,$B235,inputdataWeek!$A:$A,$A235)))</f>
        <v>3</v>
      </c>
      <c r="H235" s="181">
        <f t="shared" si="20"/>
        <v>0.99916060436485732</v>
      </c>
      <c r="I235" s="180">
        <f>IF($A235&lt;=MonthDate,IF(RIGHT($B235,8)="Scotland",SUMIFS(inputdata!K:K,inputdata!$B:$B,$B235,inputdata!$A:$A,$A235),SUMIFS(inputdata!K:K,inputdata!$D:$D,$B235,inputdata!$A:$A,$A235)),IF(RIGHT(B235,8)="Scotland",SUMIFS(inputdataWeek!K:K,inputdataWeek!$B:$B,$B235,inputdataWeek!$A:$A,$A235),SUMIFS(inputdataWeek!K:K,inputdataWeek!$D:$D,$B235,inputdataWeek!$A:$A,$A235)))</f>
        <v>0</v>
      </c>
      <c r="J235" s="181">
        <f t="shared" si="18"/>
        <v>1</v>
      </c>
      <c r="K235" s="194" t="str">
        <f t="shared" si="17"/>
        <v>ISD A&amp;E Datamart</v>
      </c>
    </row>
    <row r="236" spans="1:11">
      <c r="A236" s="178">
        <f t="shared" si="21"/>
        <v>42421</v>
      </c>
      <c r="B236" s="179" t="s">
        <v>123</v>
      </c>
      <c r="C236" s="180">
        <f>IF($A236&lt;=MonthDate,IF(RIGHT($B236,8)="Scotland",SUMIFS(inputdata!G:G,inputdata!$B:$B,$B236,inputdata!$A:$A,$A236),SUMIFS(inputdata!G:G,inputdata!$D:$D,$B236,inputdata!$A:$A,$A236)),IF(RIGHT($B236,8)="Scotland",SUMIFS(inputdataWeek!G:G,inputdataWeek!$B:$B,$B236,inputdataWeek!$A:$A,$A236),SUMIFS(inputdataWeek!G:G,inputdataWeek!$D:$D,$B236,inputdataWeek!$A:$A,$A236)))</f>
        <v>4130</v>
      </c>
      <c r="D236" s="180">
        <f>IF($A236&lt;=MonthDate,IF(RIGHT($B236,8)="Scotland",SUMIFS(inputdata!H:H,inputdata!$B:$B,$B236,inputdata!$A:$A,$A236),SUMIFS(inputdata!H:H,inputdata!$D:$D,$B236,inputdata!$A:$A,$A236)),IF(RIGHT($B236,8)="Scotland",SUMIFS(inputdataWeek!H:H,inputdataWeek!$B:$B,$B236,inputdataWeek!$A:$A,$A236),SUMIFS(inputdataWeek!H:H,inputdataWeek!$D:$D,$B236,inputdataWeek!$A:$A,$A236)))</f>
        <v>3653</v>
      </c>
      <c r="E236" s="180">
        <f>IF($A236&lt;=MonthDate,IF(RIGHT($B236,8)="Scotland",SUMIFS(inputdata!I:I,inputdata!$B:$B,$B236,inputdata!$A:$A,$A236),SUMIFS(inputdata!I:I,inputdata!$D:$D,$B236,inputdata!$A:$A,$A236)),IF(RIGHT($B236,8)="Scotland",SUMIFS(inputdataWeek!I:I,inputdataWeek!$B:$B,$B236,inputdataWeek!$A:$A,$A236),SUMIFS(inputdataWeek!I:I,inputdataWeek!$D:$D,$B236,inputdataWeek!$A:$A,$A236)))</f>
        <v>477</v>
      </c>
      <c r="F236" s="181">
        <f t="shared" si="19"/>
        <v>0.88450363196125914</v>
      </c>
      <c r="G236" s="180">
        <f>IF($A236&lt;=MonthDate,IF(RIGHT($B236,8)="Scotland",SUMIFS(inputdata!J:J,inputdata!$B:$B,$B236,inputdata!$A:$A,$A236),SUMIFS(inputdata!J:J,inputdata!$D:$D,$B236,inputdata!$A:$A,$A236)),IF(RIGHT($B236,8)="Scotland",SUMIFS(inputdataWeek!J:J,inputdataWeek!$B:$B,$B236,inputdataWeek!$A:$A,$A236),SUMIFS(inputdataWeek!J:J,inputdataWeek!$D:$D,$B236,inputdataWeek!$A:$A,$A236)))</f>
        <v>62</v>
      </c>
      <c r="H236" s="181">
        <f t="shared" si="20"/>
        <v>0.98498789346246973</v>
      </c>
      <c r="I236" s="180">
        <f>IF($A236&lt;=MonthDate,IF(RIGHT($B236,8)="Scotland",SUMIFS(inputdata!K:K,inputdata!$B:$B,$B236,inputdata!$A:$A,$A236),SUMIFS(inputdata!K:K,inputdata!$D:$D,$B236,inputdata!$A:$A,$A236)),IF(RIGHT(B236,8)="Scotland",SUMIFS(inputdataWeek!K:K,inputdataWeek!$B:$B,$B236,inputdataWeek!$A:$A,$A236),SUMIFS(inputdataWeek!K:K,inputdataWeek!$D:$D,$B236,inputdataWeek!$A:$A,$A236)))</f>
        <v>9</v>
      </c>
      <c r="J236" s="181">
        <f t="shared" si="18"/>
        <v>0.99782082324455201</v>
      </c>
      <c r="K236" s="194" t="str">
        <f t="shared" si="17"/>
        <v>ISD A&amp;E Datamart</v>
      </c>
    </row>
    <row r="237" spans="1:11">
      <c r="A237" s="178">
        <f t="shared" si="21"/>
        <v>42421</v>
      </c>
      <c r="B237" s="179" t="s">
        <v>117</v>
      </c>
      <c r="C237" s="180">
        <f>IF($A237&lt;=MonthDate,IF(RIGHT($B237,8)="Scotland",SUMIFS(inputdata!G:G,inputdata!$B:$B,$B237,inputdata!$A:$A,$A237),SUMIFS(inputdata!G:G,inputdata!$D:$D,$B237,inputdata!$A:$A,$A237)),IF(RIGHT($B237,8)="Scotland",SUMIFS(inputdataWeek!G:G,inputdataWeek!$B:$B,$B237,inputdataWeek!$A:$A,$A237),SUMIFS(inputdataWeek!G:G,inputdataWeek!$D:$D,$B237,inputdataWeek!$A:$A,$A237)))</f>
        <v>111</v>
      </c>
      <c r="D237" s="180">
        <f>IF($A237&lt;=MonthDate,IF(RIGHT($B237,8)="Scotland",SUMIFS(inputdata!H:H,inputdata!$B:$B,$B237,inputdata!$A:$A,$A237),SUMIFS(inputdata!H:H,inputdata!$D:$D,$B237,inputdata!$A:$A,$A237)),IF(RIGHT($B237,8)="Scotland",SUMIFS(inputdataWeek!H:H,inputdataWeek!$B:$B,$B237,inputdataWeek!$A:$A,$A237),SUMIFS(inputdataWeek!H:H,inputdataWeek!$D:$D,$B237,inputdataWeek!$A:$A,$A237)))</f>
        <v>111</v>
      </c>
      <c r="E237" s="180">
        <f>IF($A237&lt;=MonthDate,IF(RIGHT($B237,8)="Scotland",SUMIFS(inputdata!I:I,inputdata!$B:$B,$B237,inputdata!$A:$A,$A237),SUMIFS(inputdata!I:I,inputdata!$D:$D,$B237,inputdata!$A:$A,$A237)),IF(RIGHT($B237,8)="Scotland",SUMIFS(inputdataWeek!I:I,inputdataWeek!$B:$B,$B237,inputdataWeek!$A:$A,$A237),SUMIFS(inputdataWeek!I:I,inputdataWeek!$D:$D,$B237,inputdataWeek!$A:$A,$A237)))</f>
        <v>0</v>
      </c>
      <c r="F237" s="181">
        <f t="shared" si="19"/>
        <v>1</v>
      </c>
      <c r="G237" s="180">
        <f>IF($A237&lt;=MonthDate,IF(RIGHT($B237,8)="Scotland",SUMIFS(inputdata!J:J,inputdata!$B:$B,$B237,inputdata!$A:$A,$A237),SUMIFS(inputdata!J:J,inputdata!$D:$D,$B237,inputdata!$A:$A,$A237)),IF(RIGHT($B237,8)="Scotland",SUMIFS(inputdataWeek!J:J,inputdataWeek!$B:$B,$B237,inputdataWeek!$A:$A,$A237),SUMIFS(inputdataWeek!J:J,inputdataWeek!$D:$D,$B237,inputdataWeek!$A:$A,$A237)))</f>
        <v>0</v>
      </c>
      <c r="H237" s="181">
        <f t="shared" si="20"/>
        <v>1</v>
      </c>
      <c r="I237" s="180">
        <f>IF($A237&lt;=MonthDate,IF(RIGHT($B237,8)="Scotland",SUMIFS(inputdata!K:K,inputdata!$B:$B,$B237,inputdata!$A:$A,$A237),SUMIFS(inputdata!K:K,inputdata!$D:$D,$B237,inputdata!$A:$A,$A237)),IF(RIGHT(B237,8)="Scotland",SUMIFS(inputdataWeek!K:K,inputdataWeek!$B:$B,$B237,inputdataWeek!$A:$A,$A237),SUMIFS(inputdataWeek!K:K,inputdataWeek!$D:$D,$B237,inputdataWeek!$A:$A,$A237)))</f>
        <v>0</v>
      </c>
      <c r="J237" s="181">
        <f t="shared" si="18"/>
        <v>1</v>
      </c>
      <c r="K237" s="194" t="str">
        <f t="shared" si="17"/>
        <v>ISD A&amp;E Datamart</v>
      </c>
    </row>
    <row r="238" spans="1:11">
      <c r="A238" s="178">
        <f t="shared" si="21"/>
        <v>42421</v>
      </c>
      <c r="B238" s="179" t="s">
        <v>141</v>
      </c>
      <c r="C238" s="180">
        <f>IF($A238&lt;=MonthDate,IF(RIGHT($B238,8)="Scotland",SUMIFS(inputdata!G:G,inputdata!$B:$B,$B238,inputdata!$A:$A,$A238),SUMIFS(inputdata!G:G,inputdata!$D:$D,$B238,inputdata!$A:$A,$A238)),IF(RIGHT($B238,8)="Scotland",SUMIFS(inputdataWeek!G:G,inputdataWeek!$B:$B,$B238,inputdataWeek!$A:$A,$A238),SUMIFS(inputdataWeek!G:G,inputdataWeek!$D:$D,$B238,inputdataWeek!$A:$A,$A238)))</f>
        <v>123</v>
      </c>
      <c r="D238" s="180">
        <f>IF($A238&lt;=MonthDate,IF(RIGHT($B238,8)="Scotland",SUMIFS(inputdata!H:H,inputdata!$B:$B,$B238,inputdata!$A:$A,$A238),SUMIFS(inputdata!H:H,inputdata!$D:$D,$B238,inputdata!$A:$A,$A238)),IF(RIGHT($B238,8)="Scotland",SUMIFS(inputdataWeek!H:H,inputdataWeek!$B:$B,$B238,inputdataWeek!$A:$A,$A238),SUMIFS(inputdataWeek!H:H,inputdataWeek!$D:$D,$B238,inputdataWeek!$A:$A,$A238)))</f>
        <v>120</v>
      </c>
      <c r="E238" s="180">
        <f>IF($A238&lt;=MonthDate,IF(RIGHT($B238,8)="Scotland",SUMIFS(inputdata!I:I,inputdata!$B:$B,$B238,inputdata!$A:$A,$A238),SUMIFS(inputdata!I:I,inputdata!$D:$D,$B238,inputdata!$A:$A,$A238)),IF(RIGHT($B238,8)="Scotland",SUMIFS(inputdataWeek!I:I,inputdataWeek!$B:$B,$B238,inputdataWeek!$A:$A,$A238),SUMIFS(inputdataWeek!I:I,inputdataWeek!$D:$D,$B238,inputdataWeek!$A:$A,$A238)))</f>
        <v>3</v>
      </c>
      <c r="F238" s="181">
        <f t="shared" si="19"/>
        <v>0.97560975609756095</v>
      </c>
      <c r="G238" s="180">
        <f>IF($A238&lt;=MonthDate,IF(RIGHT($B238,8)="Scotland",SUMIFS(inputdata!J:J,inputdata!$B:$B,$B238,inputdata!$A:$A,$A238),SUMIFS(inputdata!J:J,inputdata!$D:$D,$B238,inputdata!$A:$A,$A238)),IF(RIGHT($B238,8)="Scotland",SUMIFS(inputdataWeek!J:J,inputdataWeek!$B:$B,$B238,inputdataWeek!$A:$A,$A238),SUMIFS(inputdataWeek!J:J,inputdataWeek!$D:$D,$B238,inputdataWeek!$A:$A,$A238)))</f>
        <v>0</v>
      </c>
      <c r="H238" s="181">
        <f t="shared" si="20"/>
        <v>1</v>
      </c>
      <c r="I238" s="180">
        <f>IF($A238&lt;=MonthDate,IF(RIGHT($B238,8)="Scotland",SUMIFS(inputdata!K:K,inputdata!$B:$B,$B238,inputdata!$A:$A,$A238),SUMIFS(inputdata!K:K,inputdata!$D:$D,$B238,inputdata!$A:$A,$A238)),IF(RIGHT(B238,8)="Scotland",SUMIFS(inputdataWeek!K:K,inputdataWeek!$B:$B,$B238,inputdataWeek!$A:$A,$A238),SUMIFS(inputdataWeek!K:K,inputdataWeek!$D:$D,$B238,inputdataWeek!$A:$A,$A238)))</f>
        <v>0</v>
      </c>
      <c r="J238" s="181">
        <f t="shared" si="18"/>
        <v>1</v>
      </c>
      <c r="K238" s="194" t="str">
        <f t="shared" si="17"/>
        <v>ISD A&amp;E Datamart</v>
      </c>
    </row>
    <row r="239" spans="1:11">
      <c r="A239" s="178">
        <f t="shared" si="21"/>
        <v>42421</v>
      </c>
      <c r="B239" s="179" t="s">
        <v>136</v>
      </c>
      <c r="C239" s="180">
        <f>IF($A239&lt;=MonthDate,IF(RIGHT($B239,8)="Scotland",SUMIFS(inputdata!G:G,inputdata!$B:$B,$B239,inputdata!$A:$A,$A239),SUMIFS(inputdata!G:G,inputdata!$D:$D,$B239,inputdata!$A:$A,$A239)),IF(RIGHT($B239,8)="Scotland",SUMIFS(inputdataWeek!G:G,inputdataWeek!$B:$B,$B239,inputdataWeek!$A:$A,$A239),SUMIFS(inputdataWeek!G:G,inputdataWeek!$D:$D,$B239,inputdataWeek!$A:$A,$A239)))</f>
        <v>1339</v>
      </c>
      <c r="D239" s="180">
        <f>IF($A239&lt;=MonthDate,IF(RIGHT($B239,8)="Scotland",SUMIFS(inputdata!H:H,inputdata!$B:$B,$B239,inputdata!$A:$A,$A239),SUMIFS(inputdata!H:H,inputdata!$D:$D,$B239,inputdata!$A:$A,$A239)),IF(RIGHT($B239,8)="Scotland",SUMIFS(inputdataWeek!H:H,inputdataWeek!$B:$B,$B239,inputdataWeek!$A:$A,$A239),SUMIFS(inputdataWeek!H:H,inputdataWeek!$D:$D,$B239,inputdataWeek!$A:$A,$A239)))</f>
        <v>1322</v>
      </c>
      <c r="E239" s="180">
        <f>IF($A239&lt;=MonthDate,IF(RIGHT($B239,8)="Scotland",SUMIFS(inputdata!I:I,inputdata!$B:$B,$B239,inputdata!$A:$A,$A239),SUMIFS(inputdata!I:I,inputdata!$D:$D,$B239,inputdata!$A:$A,$A239)),IF(RIGHT($B239,8)="Scotland",SUMIFS(inputdataWeek!I:I,inputdataWeek!$B:$B,$B239,inputdataWeek!$A:$A,$A239),SUMIFS(inputdataWeek!I:I,inputdataWeek!$D:$D,$B239,inputdataWeek!$A:$A,$A239)))</f>
        <v>17</v>
      </c>
      <c r="F239" s="181">
        <f t="shared" si="19"/>
        <v>0.98730395817774463</v>
      </c>
      <c r="G239" s="180">
        <f>IF($A239&lt;=MonthDate,IF(RIGHT($B239,8)="Scotland",SUMIFS(inputdata!J:J,inputdata!$B:$B,$B239,inputdata!$A:$A,$A239),SUMIFS(inputdata!J:J,inputdata!$D:$D,$B239,inputdata!$A:$A,$A239)),IF(RIGHT($B239,8)="Scotland",SUMIFS(inputdataWeek!J:J,inputdataWeek!$B:$B,$B239,inputdataWeek!$A:$A,$A239),SUMIFS(inputdataWeek!J:J,inputdataWeek!$D:$D,$B239,inputdataWeek!$A:$A,$A239)))</f>
        <v>0</v>
      </c>
      <c r="H239" s="181">
        <f t="shared" si="20"/>
        <v>1</v>
      </c>
      <c r="I239" s="180">
        <f>IF($A239&lt;=MonthDate,IF(RIGHT($B239,8)="Scotland",SUMIFS(inputdata!K:K,inputdata!$B:$B,$B239,inputdata!$A:$A,$A239),SUMIFS(inputdata!K:K,inputdata!$D:$D,$B239,inputdata!$A:$A,$A239)),IF(RIGHT(B239,8)="Scotland",SUMIFS(inputdataWeek!K:K,inputdataWeek!$B:$B,$B239,inputdataWeek!$A:$A,$A239),SUMIFS(inputdataWeek!K:K,inputdataWeek!$D:$D,$B239,inputdataWeek!$A:$A,$A239)))</f>
        <v>0</v>
      </c>
      <c r="J239" s="181">
        <f t="shared" si="18"/>
        <v>1</v>
      </c>
      <c r="K239" s="194" t="str">
        <f t="shared" si="17"/>
        <v>ISD A&amp;E Datamart</v>
      </c>
    </row>
    <row r="240" spans="1:11">
      <c r="A240" s="178">
        <f t="shared" si="21"/>
        <v>42421</v>
      </c>
      <c r="B240" s="179" t="s">
        <v>139</v>
      </c>
      <c r="C240" s="180">
        <f>IF($A240&lt;=MonthDate,IF(RIGHT($B240,8)="Scotland",SUMIFS(inputdata!G:G,inputdata!$B:$B,$B240,inputdata!$A:$A,$A240),SUMIFS(inputdata!G:G,inputdata!$D:$D,$B240,inputdata!$A:$A,$A240)),IF(RIGHT($B240,8)="Scotland",SUMIFS(inputdataWeek!G:G,inputdataWeek!$B:$B,$B240,inputdataWeek!$A:$A,$A240),SUMIFS(inputdataWeek!G:G,inputdataWeek!$D:$D,$B240,inputdataWeek!$A:$A,$A240)))</f>
        <v>110</v>
      </c>
      <c r="D240" s="180">
        <f>IF($A240&lt;=MonthDate,IF(RIGHT($B240,8)="Scotland",SUMIFS(inputdata!H:H,inputdata!$B:$B,$B240,inputdata!$A:$A,$A240),SUMIFS(inputdata!H:H,inputdata!$D:$D,$B240,inputdata!$A:$A,$A240)),IF(RIGHT($B240,8)="Scotland",SUMIFS(inputdataWeek!H:H,inputdataWeek!$B:$B,$B240,inputdataWeek!$A:$A,$A240),SUMIFS(inputdataWeek!H:H,inputdataWeek!$D:$D,$B240,inputdataWeek!$A:$A,$A240)))</f>
        <v>107</v>
      </c>
      <c r="E240" s="180">
        <f>IF($A240&lt;=MonthDate,IF(RIGHT($B240,8)="Scotland",SUMIFS(inputdata!I:I,inputdata!$B:$B,$B240,inputdata!$A:$A,$A240),SUMIFS(inputdata!I:I,inputdata!$D:$D,$B240,inputdata!$A:$A,$A240)),IF(RIGHT($B240,8)="Scotland",SUMIFS(inputdataWeek!I:I,inputdataWeek!$B:$B,$B240,inputdataWeek!$A:$A,$A240),SUMIFS(inputdataWeek!I:I,inputdataWeek!$D:$D,$B240,inputdataWeek!$A:$A,$A240)))</f>
        <v>3</v>
      </c>
      <c r="F240" s="181">
        <f t="shared" si="19"/>
        <v>0.97272727272727277</v>
      </c>
      <c r="G240" s="180">
        <f>IF($A240&lt;=MonthDate,IF(RIGHT($B240,8)="Scotland",SUMIFS(inputdata!J:J,inputdata!$B:$B,$B240,inputdata!$A:$A,$A240),SUMIFS(inputdata!J:J,inputdata!$D:$D,$B240,inputdata!$A:$A,$A240)),IF(RIGHT($B240,8)="Scotland",SUMIFS(inputdataWeek!J:J,inputdataWeek!$B:$B,$B240,inputdataWeek!$A:$A,$A240),SUMIFS(inputdataWeek!J:J,inputdataWeek!$D:$D,$B240,inputdataWeek!$A:$A,$A240)))</f>
        <v>0</v>
      </c>
      <c r="H240" s="181">
        <f t="shared" si="20"/>
        <v>1</v>
      </c>
      <c r="I240" s="180">
        <f>IF($A240&lt;=MonthDate,IF(RIGHT($B240,8)="Scotland",SUMIFS(inputdata!K:K,inputdata!$B:$B,$B240,inputdata!$A:$A,$A240),SUMIFS(inputdata!K:K,inputdata!$D:$D,$B240,inputdata!$A:$A,$A240)),IF(RIGHT(B240,8)="Scotland",SUMIFS(inputdataWeek!K:K,inputdataWeek!$B:$B,$B240,inputdataWeek!$A:$A,$A240),SUMIFS(inputdataWeek!K:K,inputdataWeek!$D:$D,$B240,inputdataWeek!$A:$A,$A240)))</f>
        <v>0</v>
      </c>
      <c r="J240" s="181">
        <f t="shared" si="18"/>
        <v>1</v>
      </c>
      <c r="K240" s="194" t="str">
        <f t="shared" ref="K240:K303" si="22">IF($A240&lt;=MonthDate,"ISD A&amp;E Datamart","Weekly aggregate data")</f>
        <v>ISD A&amp;E Datamart</v>
      </c>
    </row>
    <row r="241" spans="1:11">
      <c r="A241" s="178">
        <f t="shared" si="21"/>
        <v>42421</v>
      </c>
      <c r="B241" s="179" t="s">
        <v>277</v>
      </c>
      <c r="C241" s="180">
        <f>IF($A241&lt;=MonthDate,IF(RIGHT($B241,8)="Scotland",SUMIFS(inputdata!G:G,inputdata!$B:$B,$B241,inputdata!$A:$A,$A241),SUMIFS(inputdata!G:G,inputdata!$D:$D,$B241,inputdata!$A:$A,$A241)),IF(RIGHT($B241,8)="Scotland",SUMIFS(inputdataWeek!G:G,inputdataWeek!$B:$B,$B241,inputdataWeek!$A:$A,$A241),SUMIFS(inputdataWeek!G:G,inputdataWeek!$D:$D,$B241,inputdataWeek!$A:$A,$A241)))</f>
        <v>24618</v>
      </c>
      <c r="D241" s="180">
        <f>IF($A241&lt;=MonthDate,IF(RIGHT($B241,8)="Scotland",SUMIFS(inputdata!H:H,inputdata!$B:$B,$B241,inputdata!$A:$A,$A241),SUMIFS(inputdata!H:H,inputdata!$D:$D,$B241,inputdata!$A:$A,$A241)),IF(RIGHT($B241,8)="Scotland",SUMIFS(inputdataWeek!H:H,inputdataWeek!$B:$B,$B241,inputdataWeek!$A:$A,$A241),SUMIFS(inputdataWeek!H:H,inputdataWeek!$D:$D,$B241,inputdataWeek!$A:$A,$A241)))</f>
        <v>23091</v>
      </c>
      <c r="E241" s="180">
        <f>IF($A241&lt;=MonthDate,IF(RIGHT($B241,8)="Scotland",SUMIFS(inputdata!I:I,inputdata!$B:$B,$B241,inputdata!$A:$A,$A241),SUMIFS(inputdata!I:I,inputdata!$D:$D,$B241,inputdata!$A:$A,$A241)),IF(RIGHT($B241,8)="Scotland",SUMIFS(inputdataWeek!I:I,inputdataWeek!$B:$B,$B241,inputdataWeek!$A:$A,$A241),SUMIFS(inputdataWeek!I:I,inputdataWeek!$D:$D,$B241,inputdataWeek!$A:$A,$A241)))</f>
        <v>1527</v>
      </c>
      <c r="F241" s="181">
        <f t="shared" si="19"/>
        <v>0.93797221545210818</v>
      </c>
      <c r="G241" s="180">
        <f>IF($A241&lt;=MonthDate,IF(RIGHT($B241,8)="Scotland",SUMIFS(inputdata!J:J,inputdata!$B:$B,$B241,inputdata!$A:$A,$A241),SUMIFS(inputdata!J:J,inputdata!$D:$D,$B241,inputdata!$A:$A,$A241)),IF(RIGHT($B241,8)="Scotland",SUMIFS(inputdataWeek!J:J,inputdataWeek!$B:$B,$B241,inputdataWeek!$A:$A,$A241),SUMIFS(inputdataWeek!J:J,inputdataWeek!$D:$D,$B241,inputdataWeek!$A:$A,$A241)))</f>
        <v>101</v>
      </c>
      <c r="H241" s="181">
        <f t="shared" si="20"/>
        <v>0.99589731091071576</v>
      </c>
      <c r="I241" s="180">
        <f>IF($A241&lt;=MonthDate,IF(RIGHT($B241,8)="Scotland",SUMIFS(inputdata!K:K,inputdata!$B:$B,$B241,inputdata!$A:$A,$A241),SUMIFS(inputdata!K:K,inputdata!$D:$D,$B241,inputdata!$A:$A,$A241)),IF(RIGHT(B241,8)="Scotland",SUMIFS(inputdataWeek!K:K,inputdataWeek!$B:$B,$B241,inputdataWeek!$A:$A,$A241),SUMIFS(inputdataWeek!K:K,inputdataWeek!$D:$D,$B241,inputdataWeek!$A:$A,$A241)))</f>
        <v>19</v>
      </c>
      <c r="J241" s="181">
        <f t="shared" si="18"/>
        <v>0.99922820700300596</v>
      </c>
      <c r="K241" s="194" t="str">
        <f t="shared" si="22"/>
        <v>ISD A&amp;E Datamart</v>
      </c>
    </row>
    <row r="242" spans="1:11">
      <c r="A242" s="178">
        <f t="shared" si="21"/>
        <v>42428</v>
      </c>
      <c r="B242" s="179" t="s">
        <v>121</v>
      </c>
      <c r="C242" s="180">
        <f>IF($A242&lt;=MonthDate,IF(RIGHT($B242,8)="Scotland",SUMIFS(inputdata!G:G,inputdata!$B:$B,$B242,inputdata!$A:$A,$A242),SUMIFS(inputdata!G:G,inputdata!$D:$D,$B242,inputdata!$A:$A,$A242)),IF(RIGHT($B242,8)="Scotland",SUMIFS(inputdataWeek!G:G,inputdataWeek!$B:$B,$B242,inputdataWeek!$A:$A,$A242),SUMIFS(inputdataWeek!G:G,inputdataWeek!$D:$D,$B242,inputdataWeek!$A:$A,$A242)))</f>
        <v>2312</v>
      </c>
      <c r="D242" s="180">
        <f>IF($A242&lt;=MonthDate,IF(RIGHT($B242,8)="Scotland",SUMIFS(inputdata!H:H,inputdata!$B:$B,$B242,inputdata!$A:$A,$A242),SUMIFS(inputdata!H:H,inputdata!$D:$D,$B242,inputdata!$A:$A,$A242)),IF(RIGHT($B242,8)="Scotland",SUMIFS(inputdataWeek!H:H,inputdataWeek!$B:$B,$B242,inputdataWeek!$A:$A,$A242),SUMIFS(inputdataWeek!H:H,inputdataWeek!$D:$D,$B242,inputdataWeek!$A:$A,$A242)))</f>
        <v>2062</v>
      </c>
      <c r="E242" s="180">
        <f>IF($A242&lt;=MonthDate,IF(RIGHT($B242,8)="Scotland",SUMIFS(inputdata!I:I,inputdata!$B:$B,$B242,inputdata!$A:$A,$A242),SUMIFS(inputdata!I:I,inputdata!$D:$D,$B242,inputdata!$A:$A,$A242)),IF(RIGHT($B242,8)="Scotland",SUMIFS(inputdataWeek!I:I,inputdataWeek!$B:$B,$B242,inputdataWeek!$A:$A,$A242),SUMIFS(inputdataWeek!I:I,inputdataWeek!$D:$D,$B242,inputdataWeek!$A:$A,$A242)))</f>
        <v>250</v>
      </c>
      <c r="F242" s="181">
        <f t="shared" si="19"/>
        <v>0.8918685121107266</v>
      </c>
      <c r="G242" s="180">
        <f>IF($A242&lt;=MonthDate,IF(RIGHT($B242,8)="Scotland",SUMIFS(inputdata!J:J,inputdata!$B:$B,$B242,inputdata!$A:$A,$A242),SUMIFS(inputdata!J:J,inputdata!$D:$D,$B242,inputdata!$A:$A,$A242)),IF(RIGHT($B242,8)="Scotland",SUMIFS(inputdataWeek!J:J,inputdataWeek!$B:$B,$B242,inputdataWeek!$A:$A,$A242),SUMIFS(inputdataWeek!J:J,inputdataWeek!$D:$D,$B242,inputdataWeek!$A:$A,$A242)))</f>
        <v>45</v>
      </c>
      <c r="H242" s="181">
        <f t="shared" si="20"/>
        <v>0.98053633217993075</v>
      </c>
      <c r="I242" s="180">
        <f>IF($A242&lt;=MonthDate,IF(RIGHT($B242,8)="Scotland",SUMIFS(inputdata!K:K,inputdata!$B:$B,$B242,inputdata!$A:$A,$A242),SUMIFS(inputdata!K:K,inputdata!$D:$D,$B242,inputdata!$A:$A,$A242)),IF(RIGHT(B242,8)="Scotland",SUMIFS(inputdataWeek!K:K,inputdataWeek!$B:$B,$B242,inputdataWeek!$A:$A,$A242),SUMIFS(inputdataWeek!K:K,inputdataWeek!$D:$D,$B242,inputdataWeek!$A:$A,$A242)))</f>
        <v>1</v>
      </c>
      <c r="J242" s="181">
        <f t="shared" si="18"/>
        <v>0.99956747404844293</v>
      </c>
      <c r="K242" s="194" t="str">
        <f t="shared" si="22"/>
        <v>ISD A&amp;E Datamart</v>
      </c>
    </row>
    <row r="243" spans="1:11">
      <c r="A243" s="178">
        <f t="shared" si="21"/>
        <v>42428</v>
      </c>
      <c r="B243" s="179" t="s">
        <v>70</v>
      </c>
      <c r="C243" s="180">
        <f>IF($A243&lt;=MonthDate,IF(RIGHT($B243,8)="Scotland",SUMIFS(inputdata!G:G,inputdata!$B:$B,$B243,inputdata!$A:$A,$A243),SUMIFS(inputdata!G:G,inputdata!$D:$D,$B243,inputdata!$A:$A,$A243)),IF(RIGHT($B243,8)="Scotland",SUMIFS(inputdataWeek!G:G,inputdataWeek!$B:$B,$B243,inputdataWeek!$A:$A,$A243),SUMIFS(inputdataWeek!G:G,inputdataWeek!$D:$D,$B243,inputdataWeek!$A:$A,$A243)))</f>
        <v>538</v>
      </c>
      <c r="D243" s="180">
        <f>IF($A243&lt;=MonthDate,IF(RIGHT($B243,8)="Scotland",SUMIFS(inputdata!H:H,inputdata!$B:$B,$B243,inputdata!$A:$A,$A243),SUMIFS(inputdata!H:H,inputdata!$D:$D,$B243,inputdata!$A:$A,$A243)),IF(RIGHT($B243,8)="Scotland",SUMIFS(inputdataWeek!H:H,inputdataWeek!$B:$B,$B243,inputdataWeek!$A:$A,$A243),SUMIFS(inputdataWeek!H:H,inputdataWeek!$D:$D,$B243,inputdataWeek!$A:$A,$A243)))</f>
        <v>509</v>
      </c>
      <c r="E243" s="180">
        <f>IF($A243&lt;=MonthDate,IF(RIGHT($B243,8)="Scotland",SUMIFS(inputdata!I:I,inputdata!$B:$B,$B243,inputdata!$A:$A,$A243),SUMIFS(inputdata!I:I,inputdata!$D:$D,$B243,inputdata!$A:$A,$A243)),IF(RIGHT($B243,8)="Scotland",SUMIFS(inputdataWeek!I:I,inputdataWeek!$B:$B,$B243,inputdataWeek!$A:$A,$A243),SUMIFS(inputdataWeek!I:I,inputdataWeek!$D:$D,$B243,inputdataWeek!$A:$A,$A243)))</f>
        <v>29</v>
      </c>
      <c r="F243" s="181">
        <f t="shared" si="19"/>
        <v>0.94609665427509293</v>
      </c>
      <c r="G243" s="180">
        <f>IF($A243&lt;=MonthDate,IF(RIGHT($B243,8)="Scotland",SUMIFS(inputdata!J:J,inputdata!$B:$B,$B243,inputdata!$A:$A,$A243),SUMIFS(inputdata!J:J,inputdata!$D:$D,$B243,inputdata!$A:$A,$A243)),IF(RIGHT($B243,8)="Scotland",SUMIFS(inputdataWeek!J:J,inputdataWeek!$B:$B,$B243,inputdataWeek!$A:$A,$A243),SUMIFS(inputdataWeek!J:J,inputdataWeek!$D:$D,$B243,inputdataWeek!$A:$A,$A243)))</f>
        <v>0</v>
      </c>
      <c r="H243" s="181">
        <f t="shared" si="20"/>
        <v>1</v>
      </c>
      <c r="I243" s="180">
        <f>IF($A243&lt;=MonthDate,IF(RIGHT($B243,8)="Scotland",SUMIFS(inputdata!K:K,inputdata!$B:$B,$B243,inputdata!$A:$A,$A243),SUMIFS(inputdata!K:K,inputdata!$D:$D,$B243,inputdata!$A:$A,$A243)),IF(RIGHT(B243,8)="Scotland",SUMIFS(inputdataWeek!K:K,inputdataWeek!$B:$B,$B243,inputdataWeek!$A:$A,$A243),SUMIFS(inputdataWeek!K:K,inputdataWeek!$D:$D,$B243,inputdataWeek!$A:$A,$A243)))</f>
        <v>0</v>
      </c>
      <c r="J243" s="181">
        <f t="shared" si="18"/>
        <v>1</v>
      </c>
      <c r="K243" s="194" t="str">
        <f t="shared" si="22"/>
        <v>ISD A&amp;E Datamart</v>
      </c>
    </row>
    <row r="244" spans="1:11">
      <c r="A244" s="178">
        <f t="shared" si="21"/>
        <v>42428</v>
      </c>
      <c r="B244" s="179" t="s">
        <v>140</v>
      </c>
      <c r="C244" s="180">
        <f>IF($A244&lt;=MonthDate,IF(RIGHT($B244,8)="Scotland",SUMIFS(inputdata!G:G,inputdata!$B:$B,$B244,inputdata!$A:$A,$A244),SUMIFS(inputdata!G:G,inputdata!$D:$D,$B244,inputdata!$A:$A,$A244)),IF(RIGHT($B244,8)="Scotland",SUMIFS(inputdataWeek!G:G,inputdataWeek!$B:$B,$B244,inputdataWeek!$A:$A,$A244),SUMIFS(inputdataWeek!G:G,inputdataWeek!$D:$D,$B244,inputdataWeek!$A:$A,$A244)))</f>
        <v>892</v>
      </c>
      <c r="D244" s="180">
        <f>IF($A244&lt;=MonthDate,IF(RIGHT($B244,8)="Scotland",SUMIFS(inputdata!H:H,inputdata!$B:$B,$B244,inputdata!$A:$A,$A244),SUMIFS(inputdata!H:H,inputdata!$D:$D,$B244,inputdata!$A:$A,$A244)),IF(RIGHT($B244,8)="Scotland",SUMIFS(inputdataWeek!H:H,inputdataWeek!$B:$B,$B244,inputdataWeek!$A:$A,$A244),SUMIFS(inputdataWeek!H:H,inputdataWeek!$D:$D,$B244,inputdataWeek!$A:$A,$A244)))</f>
        <v>851</v>
      </c>
      <c r="E244" s="180">
        <f>IF($A244&lt;=MonthDate,IF(RIGHT($B244,8)="Scotland",SUMIFS(inputdata!I:I,inputdata!$B:$B,$B244,inputdata!$A:$A,$A244),SUMIFS(inputdata!I:I,inputdata!$D:$D,$B244,inputdata!$A:$A,$A244)),IF(RIGHT($B244,8)="Scotland",SUMIFS(inputdataWeek!I:I,inputdataWeek!$B:$B,$B244,inputdataWeek!$A:$A,$A244),SUMIFS(inputdataWeek!I:I,inputdataWeek!$D:$D,$B244,inputdataWeek!$A:$A,$A244)))</f>
        <v>41</v>
      </c>
      <c r="F244" s="181">
        <f t="shared" si="19"/>
        <v>0.95403587443946192</v>
      </c>
      <c r="G244" s="180">
        <f>IF($A244&lt;=MonthDate,IF(RIGHT($B244,8)="Scotland",SUMIFS(inputdata!J:J,inputdata!$B:$B,$B244,inputdata!$A:$A,$A244),SUMIFS(inputdata!J:J,inputdata!$D:$D,$B244,inputdata!$A:$A,$A244)),IF(RIGHT($B244,8)="Scotland",SUMIFS(inputdataWeek!J:J,inputdataWeek!$B:$B,$B244,inputdataWeek!$A:$A,$A244),SUMIFS(inputdataWeek!J:J,inputdataWeek!$D:$D,$B244,inputdataWeek!$A:$A,$A244)))</f>
        <v>1</v>
      </c>
      <c r="H244" s="181">
        <f t="shared" si="20"/>
        <v>0.9988789237668162</v>
      </c>
      <c r="I244" s="180">
        <f>IF($A244&lt;=MonthDate,IF(RIGHT($B244,8)="Scotland",SUMIFS(inputdata!K:K,inputdata!$B:$B,$B244,inputdata!$A:$A,$A244),SUMIFS(inputdata!K:K,inputdata!$D:$D,$B244,inputdata!$A:$A,$A244)),IF(RIGHT(B244,8)="Scotland",SUMIFS(inputdataWeek!K:K,inputdataWeek!$B:$B,$B244,inputdataWeek!$A:$A,$A244),SUMIFS(inputdataWeek!K:K,inputdataWeek!$D:$D,$B244,inputdataWeek!$A:$A,$A244)))</f>
        <v>0</v>
      </c>
      <c r="J244" s="181">
        <f t="shared" si="18"/>
        <v>1</v>
      </c>
      <c r="K244" s="194" t="str">
        <f t="shared" si="22"/>
        <v>ISD A&amp;E Datamart</v>
      </c>
    </row>
    <row r="245" spans="1:11">
      <c r="A245" s="178">
        <f t="shared" si="21"/>
        <v>42428</v>
      </c>
      <c r="B245" s="179" t="s">
        <v>71</v>
      </c>
      <c r="C245" s="180">
        <f>IF($A245&lt;=MonthDate,IF(RIGHT($B245,8)="Scotland",SUMIFS(inputdata!G:G,inputdata!$B:$B,$B245,inputdata!$A:$A,$A245),SUMIFS(inputdata!G:G,inputdata!$D:$D,$B245,inputdata!$A:$A,$A245)),IF(RIGHT($B245,8)="Scotland",SUMIFS(inputdataWeek!G:G,inputdataWeek!$B:$B,$B245,inputdataWeek!$A:$A,$A245),SUMIFS(inputdataWeek!G:G,inputdataWeek!$D:$D,$B245,inputdataWeek!$A:$A,$A245)))</f>
        <v>1263</v>
      </c>
      <c r="D245" s="180">
        <f>IF($A245&lt;=MonthDate,IF(RIGHT($B245,8)="Scotland",SUMIFS(inputdata!H:H,inputdata!$B:$B,$B245,inputdata!$A:$A,$A245),SUMIFS(inputdata!H:H,inputdata!$D:$D,$B245,inputdata!$A:$A,$A245)),IF(RIGHT($B245,8)="Scotland",SUMIFS(inputdataWeek!H:H,inputdataWeek!$B:$B,$B245,inputdataWeek!$A:$A,$A245),SUMIFS(inputdataWeek!H:H,inputdataWeek!$D:$D,$B245,inputdataWeek!$A:$A,$A245)))</f>
        <v>1184</v>
      </c>
      <c r="E245" s="180">
        <f>IF($A245&lt;=MonthDate,IF(RIGHT($B245,8)="Scotland",SUMIFS(inputdata!I:I,inputdata!$B:$B,$B245,inputdata!$A:$A,$A245),SUMIFS(inputdata!I:I,inputdata!$D:$D,$B245,inputdata!$A:$A,$A245)),IF(RIGHT($B245,8)="Scotland",SUMIFS(inputdataWeek!I:I,inputdataWeek!$B:$B,$B245,inputdataWeek!$A:$A,$A245),SUMIFS(inputdataWeek!I:I,inputdataWeek!$D:$D,$B245,inputdataWeek!$A:$A,$A245)))</f>
        <v>79</v>
      </c>
      <c r="F245" s="181">
        <f t="shared" si="19"/>
        <v>0.93745051464766427</v>
      </c>
      <c r="G245" s="180">
        <f>IF($A245&lt;=MonthDate,IF(RIGHT($B245,8)="Scotland",SUMIFS(inputdata!J:J,inputdata!$B:$B,$B245,inputdata!$A:$A,$A245),SUMIFS(inputdata!J:J,inputdata!$D:$D,$B245,inputdata!$A:$A,$A245)),IF(RIGHT($B245,8)="Scotland",SUMIFS(inputdataWeek!J:J,inputdataWeek!$B:$B,$B245,inputdataWeek!$A:$A,$A245),SUMIFS(inputdataWeek!J:J,inputdataWeek!$D:$D,$B245,inputdataWeek!$A:$A,$A245)))</f>
        <v>7</v>
      </c>
      <c r="H245" s="181">
        <f t="shared" si="20"/>
        <v>0.99445764053840069</v>
      </c>
      <c r="I245" s="180">
        <f>IF($A245&lt;=MonthDate,IF(RIGHT($B245,8)="Scotland",SUMIFS(inputdata!K:K,inputdata!$B:$B,$B245,inputdata!$A:$A,$A245),SUMIFS(inputdata!K:K,inputdata!$D:$D,$B245,inputdata!$A:$A,$A245)),IF(RIGHT(B245,8)="Scotland",SUMIFS(inputdataWeek!K:K,inputdataWeek!$B:$B,$B245,inputdataWeek!$A:$A,$A245),SUMIFS(inputdataWeek!K:K,inputdataWeek!$D:$D,$B245,inputdataWeek!$A:$A,$A245)))</f>
        <v>0</v>
      </c>
      <c r="J245" s="181">
        <f t="shared" si="18"/>
        <v>1</v>
      </c>
      <c r="K245" s="194" t="str">
        <f t="shared" si="22"/>
        <v>ISD A&amp;E Datamart</v>
      </c>
    </row>
    <row r="246" spans="1:11">
      <c r="A246" s="178">
        <f t="shared" si="21"/>
        <v>42428</v>
      </c>
      <c r="B246" s="179" t="s">
        <v>69</v>
      </c>
      <c r="C246" s="180">
        <f>IF($A246&lt;=MonthDate,IF(RIGHT($B246,8)="Scotland",SUMIFS(inputdata!G:G,inputdata!$B:$B,$B246,inputdata!$A:$A,$A246),SUMIFS(inputdata!G:G,inputdata!$D:$D,$B246,inputdata!$A:$A,$A246)),IF(RIGHT($B246,8)="Scotland",SUMIFS(inputdataWeek!G:G,inputdataWeek!$B:$B,$B246,inputdataWeek!$A:$A,$A246),SUMIFS(inputdataWeek!G:G,inputdataWeek!$D:$D,$B246,inputdataWeek!$A:$A,$A246)))</f>
        <v>1258</v>
      </c>
      <c r="D246" s="180">
        <f>IF($A246&lt;=MonthDate,IF(RIGHT($B246,8)="Scotland",SUMIFS(inputdata!H:H,inputdata!$B:$B,$B246,inputdata!$A:$A,$A246),SUMIFS(inputdata!H:H,inputdata!$D:$D,$B246,inputdata!$A:$A,$A246)),IF(RIGHT($B246,8)="Scotland",SUMIFS(inputdataWeek!H:H,inputdataWeek!$B:$B,$B246,inputdataWeek!$A:$A,$A246),SUMIFS(inputdataWeek!H:H,inputdataWeek!$D:$D,$B246,inputdataWeek!$A:$A,$A246)))</f>
        <v>1217</v>
      </c>
      <c r="E246" s="180">
        <f>IF($A246&lt;=MonthDate,IF(RIGHT($B246,8)="Scotland",SUMIFS(inputdata!I:I,inputdata!$B:$B,$B246,inputdata!$A:$A,$A246),SUMIFS(inputdata!I:I,inputdata!$D:$D,$B246,inputdata!$A:$A,$A246)),IF(RIGHT($B246,8)="Scotland",SUMIFS(inputdataWeek!I:I,inputdataWeek!$B:$B,$B246,inputdataWeek!$A:$A,$A246),SUMIFS(inputdataWeek!I:I,inputdataWeek!$D:$D,$B246,inputdataWeek!$A:$A,$A246)))</f>
        <v>41</v>
      </c>
      <c r="F246" s="181">
        <f t="shared" si="19"/>
        <v>0.96740858505564387</v>
      </c>
      <c r="G246" s="180">
        <f>IF($A246&lt;=MonthDate,IF(RIGHT($B246,8)="Scotland",SUMIFS(inputdata!J:J,inputdata!$B:$B,$B246,inputdata!$A:$A,$A246),SUMIFS(inputdata!J:J,inputdata!$D:$D,$B246,inputdata!$A:$A,$A246)),IF(RIGHT($B246,8)="Scotland",SUMIFS(inputdataWeek!J:J,inputdataWeek!$B:$B,$B246,inputdataWeek!$A:$A,$A246),SUMIFS(inputdataWeek!J:J,inputdataWeek!$D:$D,$B246,inputdataWeek!$A:$A,$A246)))</f>
        <v>0</v>
      </c>
      <c r="H246" s="181">
        <f t="shared" si="20"/>
        <v>1</v>
      </c>
      <c r="I246" s="180">
        <f>IF($A246&lt;=MonthDate,IF(RIGHT($B246,8)="Scotland",SUMIFS(inputdata!K:K,inputdata!$B:$B,$B246,inputdata!$A:$A,$A246),SUMIFS(inputdata!K:K,inputdata!$D:$D,$B246,inputdata!$A:$A,$A246)),IF(RIGHT(B246,8)="Scotland",SUMIFS(inputdataWeek!K:K,inputdataWeek!$B:$B,$B246,inputdataWeek!$A:$A,$A246),SUMIFS(inputdataWeek!K:K,inputdataWeek!$D:$D,$B246,inputdataWeek!$A:$A,$A246)))</f>
        <v>0</v>
      </c>
      <c r="J246" s="181">
        <f t="shared" si="18"/>
        <v>1</v>
      </c>
      <c r="K246" s="194" t="str">
        <f t="shared" si="22"/>
        <v>ISD A&amp;E Datamart</v>
      </c>
    </row>
    <row r="247" spans="1:11">
      <c r="A247" s="178">
        <f t="shared" si="21"/>
        <v>42428</v>
      </c>
      <c r="B247" s="179" t="s">
        <v>122</v>
      </c>
      <c r="C247" s="180">
        <f>IF($A247&lt;=MonthDate,IF(RIGHT($B247,8)="Scotland",SUMIFS(inputdata!G:G,inputdata!$B:$B,$B247,inputdata!$A:$A,$A247),SUMIFS(inputdata!G:G,inputdata!$D:$D,$B247,inputdata!$A:$A,$A247)),IF(RIGHT($B247,8)="Scotland",SUMIFS(inputdataWeek!G:G,inputdataWeek!$B:$B,$B247,inputdataWeek!$A:$A,$A247),SUMIFS(inputdataWeek!G:G,inputdataWeek!$D:$D,$B247,inputdataWeek!$A:$A,$A247)))</f>
        <v>1961</v>
      </c>
      <c r="D247" s="180">
        <f>IF($A247&lt;=MonthDate,IF(RIGHT($B247,8)="Scotland",SUMIFS(inputdata!H:H,inputdata!$B:$B,$B247,inputdata!$A:$A,$A247),SUMIFS(inputdata!H:H,inputdata!$D:$D,$B247,inputdata!$A:$A,$A247)),IF(RIGHT($B247,8)="Scotland",SUMIFS(inputdataWeek!H:H,inputdataWeek!$B:$B,$B247,inputdataWeek!$A:$A,$A247),SUMIFS(inputdataWeek!H:H,inputdataWeek!$D:$D,$B247,inputdataWeek!$A:$A,$A247)))</f>
        <v>1858</v>
      </c>
      <c r="E247" s="180">
        <f>IF($A247&lt;=MonthDate,IF(RIGHT($B247,8)="Scotland",SUMIFS(inputdata!I:I,inputdata!$B:$B,$B247,inputdata!$A:$A,$A247),SUMIFS(inputdata!I:I,inputdata!$D:$D,$B247,inputdata!$A:$A,$A247)),IF(RIGHT($B247,8)="Scotland",SUMIFS(inputdataWeek!I:I,inputdataWeek!$B:$B,$B247,inputdataWeek!$A:$A,$A247),SUMIFS(inputdataWeek!I:I,inputdataWeek!$D:$D,$B247,inputdataWeek!$A:$A,$A247)))</f>
        <v>103</v>
      </c>
      <c r="F247" s="181">
        <f t="shared" si="19"/>
        <v>0.9474757776644569</v>
      </c>
      <c r="G247" s="180">
        <f>IF($A247&lt;=MonthDate,IF(RIGHT($B247,8)="Scotland",SUMIFS(inputdata!J:J,inputdata!$B:$B,$B247,inputdata!$A:$A,$A247),SUMIFS(inputdata!J:J,inputdata!$D:$D,$B247,inputdata!$A:$A,$A247)),IF(RIGHT($B247,8)="Scotland",SUMIFS(inputdataWeek!J:J,inputdataWeek!$B:$B,$B247,inputdataWeek!$A:$A,$A247),SUMIFS(inputdataWeek!J:J,inputdataWeek!$D:$D,$B247,inputdataWeek!$A:$A,$A247)))</f>
        <v>4</v>
      </c>
      <c r="H247" s="181">
        <f t="shared" si="20"/>
        <v>0.99796022437531873</v>
      </c>
      <c r="I247" s="180">
        <f>IF($A247&lt;=MonthDate,IF(RIGHT($B247,8)="Scotland",SUMIFS(inputdata!K:K,inputdata!$B:$B,$B247,inputdata!$A:$A,$A247),SUMIFS(inputdata!K:K,inputdata!$D:$D,$B247,inputdata!$A:$A,$A247)),IF(RIGHT(B247,8)="Scotland",SUMIFS(inputdataWeek!K:K,inputdataWeek!$B:$B,$B247,inputdataWeek!$A:$A,$A247),SUMIFS(inputdataWeek!K:K,inputdataWeek!$D:$D,$B247,inputdataWeek!$A:$A,$A247)))</f>
        <v>0</v>
      </c>
      <c r="J247" s="181">
        <f t="shared" si="18"/>
        <v>1</v>
      </c>
      <c r="K247" s="194" t="str">
        <f t="shared" si="22"/>
        <v>ISD A&amp;E Datamart</v>
      </c>
    </row>
    <row r="248" spans="1:11">
      <c r="A248" s="178">
        <f t="shared" si="21"/>
        <v>42428</v>
      </c>
      <c r="B248" s="179" t="s">
        <v>72</v>
      </c>
      <c r="C248" s="180">
        <f>IF($A248&lt;=MonthDate,IF(RIGHT($B248,8)="Scotland",SUMIFS(inputdata!G:G,inputdata!$B:$B,$B248,inputdata!$A:$A,$A248),SUMIFS(inputdata!G:G,inputdata!$D:$D,$B248,inputdata!$A:$A,$A248)),IF(RIGHT($B248,8)="Scotland",SUMIFS(inputdataWeek!G:G,inputdataWeek!$B:$B,$B248,inputdataWeek!$A:$A,$A248),SUMIFS(inputdataWeek!G:G,inputdataWeek!$D:$D,$B248,inputdataWeek!$A:$A,$A248)))</f>
        <v>6753</v>
      </c>
      <c r="D248" s="180">
        <f>IF($A248&lt;=MonthDate,IF(RIGHT($B248,8)="Scotland",SUMIFS(inputdata!H:H,inputdata!$B:$B,$B248,inputdata!$A:$A,$A248),SUMIFS(inputdata!H:H,inputdata!$D:$D,$B248,inputdata!$A:$A,$A248)),IF(RIGHT($B248,8)="Scotland",SUMIFS(inputdataWeek!H:H,inputdataWeek!$B:$B,$B248,inputdataWeek!$A:$A,$A248),SUMIFS(inputdataWeek!H:H,inputdataWeek!$D:$D,$B248,inputdataWeek!$A:$A,$A248)))</f>
        <v>6262</v>
      </c>
      <c r="E248" s="180">
        <f>IF($A248&lt;=MonthDate,IF(RIGHT($B248,8)="Scotland",SUMIFS(inputdata!I:I,inputdata!$B:$B,$B248,inputdata!$A:$A,$A248),SUMIFS(inputdata!I:I,inputdata!$D:$D,$B248,inputdata!$A:$A,$A248)),IF(RIGHT($B248,8)="Scotland",SUMIFS(inputdataWeek!I:I,inputdataWeek!$B:$B,$B248,inputdataWeek!$A:$A,$A248),SUMIFS(inputdataWeek!I:I,inputdataWeek!$D:$D,$B248,inputdataWeek!$A:$A,$A248)))</f>
        <v>491</v>
      </c>
      <c r="F248" s="181">
        <f t="shared" si="19"/>
        <v>0.92729157411520802</v>
      </c>
      <c r="G248" s="180">
        <f>IF($A248&lt;=MonthDate,IF(RIGHT($B248,8)="Scotland",SUMIFS(inputdata!J:J,inputdata!$B:$B,$B248,inputdata!$A:$A,$A248),SUMIFS(inputdata!J:J,inputdata!$D:$D,$B248,inputdata!$A:$A,$A248)),IF(RIGHT($B248,8)="Scotland",SUMIFS(inputdataWeek!J:J,inputdataWeek!$B:$B,$B248,inputdataWeek!$A:$A,$A248),SUMIFS(inputdataWeek!J:J,inputdataWeek!$D:$D,$B248,inputdataWeek!$A:$A,$A248)))</f>
        <v>29</v>
      </c>
      <c r="H248" s="181">
        <f t="shared" si="20"/>
        <v>0.99570561232045018</v>
      </c>
      <c r="I248" s="180">
        <f>IF($A248&lt;=MonthDate,IF(RIGHT($B248,8)="Scotland",SUMIFS(inputdata!K:K,inputdata!$B:$B,$B248,inputdata!$A:$A,$A248),SUMIFS(inputdata!K:K,inputdata!$D:$D,$B248,inputdata!$A:$A,$A248)),IF(RIGHT(B248,8)="Scotland",SUMIFS(inputdataWeek!K:K,inputdataWeek!$B:$B,$B248,inputdataWeek!$A:$A,$A248),SUMIFS(inputdataWeek!K:K,inputdataWeek!$D:$D,$B248,inputdataWeek!$A:$A,$A248)))</f>
        <v>4</v>
      </c>
      <c r="J248" s="181">
        <f t="shared" si="18"/>
        <v>0.99940767066488967</v>
      </c>
      <c r="K248" s="194" t="str">
        <f t="shared" si="22"/>
        <v>ISD A&amp;E Datamart</v>
      </c>
    </row>
    <row r="249" spans="1:11">
      <c r="A249" s="178">
        <f t="shared" si="21"/>
        <v>42428</v>
      </c>
      <c r="B249" s="179" t="s">
        <v>129</v>
      </c>
      <c r="C249" s="180">
        <f>IF($A249&lt;=MonthDate,IF(RIGHT($B249,8)="Scotland",SUMIFS(inputdata!G:G,inputdata!$B:$B,$B249,inputdata!$A:$A,$A249),SUMIFS(inputdata!G:G,inputdata!$D:$D,$B249,inputdata!$A:$A,$A249)),IF(RIGHT($B249,8)="Scotland",SUMIFS(inputdataWeek!G:G,inputdataWeek!$B:$B,$B249,inputdataWeek!$A:$A,$A249),SUMIFS(inputdataWeek!G:G,inputdataWeek!$D:$D,$B249,inputdataWeek!$A:$A,$A249)))</f>
        <v>1139</v>
      </c>
      <c r="D249" s="180">
        <f>IF($A249&lt;=MonthDate,IF(RIGHT($B249,8)="Scotland",SUMIFS(inputdata!H:H,inputdata!$B:$B,$B249,inputdata!$A:$A,$A249),SUMIFS(inputdata!H:H,inputdata!$D:$D,$B249,inputdata!$A:$A,$A249)),IF(RIGHT($B249,8)="Scotland",SUMIFS(inputdataWeek!H:H,inputdataWeek!$B:$B,$B249,inputdataWeek!$A:$A,$A249),SUMIFS(inputdataWeek!H:H,inputdataWeek!$D:$D,$B249,inputdataWeek!$A:$A,$A249)))</f>
        <v>1001</v>
      </c>
      <c r="E249" s="180">
        <f>IF($A249&lt;=MonthDate,IF(RIGHT($B249,8)="Scotland",SUMIFS(inputdata!I:I,inputdata!$B:$B,$B249,inputdata!$A:$A,$A249),SUMIFS(inputdata!I:I,inputdata!$D:$D,$B249,inputdata!$A:$A,$A249)),IF(RIGHT($B249,8)="Scotland",SUMIFS(inputdataWeek!I:I,inputdataWeek!$B:$B,$B249,inputdataWeek!$A:$A,$A249),SUMIFS(inputdataWeek!I:I,inputdataWeek!$D:$D,$B249,inputdataWeek!$A:$A,$A249)))</f>
        <v>138</v>
      </c>
      <c r="F249" s="181">
        <f t="shared" si="19"/>
        <v>0.87884108867427568</v>
      </c>
      <c r="G249" s="180">
        <f>IF($A249&lt;=MonthDate,IF(RIGHT($B249,8)="Scotland",SUMIFS(inputdata!J:J,inputdata!$B:$B,$B249,inputdata!$A:$A,$A249),SUMIFS(inputdata!J:J,inputdata!$D:$D,$B249,inputdata!$A:$A,$A249)),IF(RIGHT($B249,8)="Scotland",SUMIFS(inputdataWeek!J:J,inputdataWeek!$B:$B,$B249,inputdataWeek!$A:$A,$A249),SUMIFS(inputdataWeek!J:J,inputdataWeek!$D:$D,$B249,inputdataWeek!$A:$A,$A249)))</f>
        <v>7</v>
      </c>
      <c r="H249" s="181">
        <f t="shared" si="20"/>
        <v>0.99385425812115891</v>
      </c>
      <c r="I249" s="180">
        <f>IF($A249&lt;=MonthDate,IF(RIGHT($B249,8)="Scotland",SUMIFS(inputdata!K:K,inputdata!$B:$B,$B249,inputdata!$A:$A,$A249),SUMIFS(inputdata!K:K,inputdata!$D:$D,$B249,inputdata!$A:$A,$A249)),IF(RIGHT(B249,8)="Scotland",SUMIFS(inputdataWeek!K:K,inputdataWeek!$B:$B,$B249,inputdataWeek!$A:$A,$A249),SUMIFS(inputdataWeek!K:K,inputdataWeek!$D:$D,$B249,inputdataWeek!$A:$A,$A249)))</f>
        <v>1</v>
      </c>
      <c r="J249" s="181">
        <f t="shared" si="18"/>
        <v>0.99912203687445122</v>
      </c>
      <c r="K249" s="194" t="str">
        <f t="shared" si="22"/>
        <v>ISD A&amp;E Datamart</v>
      </c>
    </row>
    <row r="250" spans="1:11">
      <c r="A250" s="178">
        <f t="shared" si="21"/>
        <v>42428</v>
      </c>
      <c r="B250" s="179" t="s">
        <v>73</v>
      </c>
      <c r="C250" s="180">
        <f>IF($A250&lt;=MonthDate,IF(RIGHT($B250,8)="Scotland",SUMIFS(inputdata!G:G,inputdata!$B:$B,$B250,inputdata!$A:$A,$A250),SUMIFS(inputdata!G:G,inputdata!$D:$D,$B250,inputdata!$A:$A,$A250)),IF(RIGHT($B250,8)="Scotland",SUMIFS(inputdataWeek!G:G,inputdataWeek!$B:$B,$B250,inputdataWeek!$A:$A,$A250),SUMIFS(inputdataWeek!G:G,inputdataWeek!$D:$D,$B250,inputdataWeek!$A:$A,$A250)))</f>
        <v>3738</v>
      </c>
      <c r="D250" s="180">
        <f>IF($A250&lt;=MonthDate,IF(RIGHT($B250,8)="Scotland",SUMIFS(inputdata!H:H,inputdata!$B:$B,$B250,inputdata!$A:$A,$A250),SUMIFS(inputdata!H:H,inputdata!$D:$D,$B250,inputdata!$A:$A,$A250)),IF(RIGHT($B250,8)="Scotland",SUMIFS(inputdataWeek!H:H,inputdataWeek!$B:$B,$B250,inputdataWeek!$A:$A,$A250),SUMIFS(inputdataWeek!H:H,inputdataWeek!$D:$D,$B250,inputdataWeek!$A:$A,$A250)))</f>
        <v>3505</v>
      </c>
      <c r="E250" s="180">
        <f>IF($A250&lt;=MonthDate,IF(RIGHT($B250,8)="Scotland",SUMIFS(inputdata!I:I,inputdata!$B:$B,$B250,inputdata!$A:$A,$A250),SUMIFS(inputdata!I:I,inputdata!$D:$D,$B250,inputdata!$A:$A,$A250)),IF(RIGHT($B250,8)="Scotland",SUMIFS(inputdataWeek!I:I,inputdataWeek!$B:$B,$B250,inputdataWeek!$A:$A,$A250),SUMIFS(inputdataWeek!I:I,inputdataWeek!$D:$D,$B250,inputdataWeek!$A:$A,$A250)))</f>
        <v>233</v>
      </c>
      <c r="F250" s="181">
        <f t="shared" si="19"/>
        <v>0.93766720171214557</v>
      </c>
      <c r="G250" s="180">
        <f>IF($A250&lt;=MonthDate,IF(RIGHT($B250,8)="Scotland",SUMIFS(inputdata!J:J,inputdata!$B:$B,$B250,inputdata!$A:$A,$A250),SUMIFS(inputdata!J:J,inputdata!$D:$D,$B250,inputdata!$A:$A,$A250)),IF(RIGHT($B250,8)="Scotland",SUMIFS(inputdataWeek!J:J,inputdataWeek!$B:$B,$B250,inputdataWeek!$A:$A,$A250),SUMIFS(inputdataWeek!J:J,inputdataWeek!$D:$D,$B250,inputdataWeek!$A:$A,$A250)))</f>
        <v>15</v>
      </c>
      <c r="H250" s="181">
        <f t="shared" si="20"/>
        <v>0.9959871589085072</v>
      </c>
      <c r="I250" s="180">
        <f>IF($A250&lt;=MonthDate,IF(RIGHT($B250,8)="Scotland",SUMIFS(inputdata!K:K,inputdata!$B:$B,$B250,inputdata!$A:$A,$A250),SUMIFS(inputdata!K:K,inputdata!$D:$D,$B250,inputdata!$A:$A,$A250)),IF(RIGHT(B250,8)="Scotland",SUMIFS(inputdataWeek!K:K,inputdataWeek!$B:$B,$B250,inputdataWeek!$A:$A,$A250),SUMIFS(inputdataWeek!K:K,inputdataWeek!$D:$D,$B250,inputdataWeek!$A:$A,$A250)))</f>
        <v>0</v>
      </c>
      <c r="J250" s="181">
        <f t="shared" si="18"/>
        <v>1</v>
      </c>
      <c r="K250" s="194" t="str">
        <f t="shared" si="22"/>
        <v>ISD A&amp;E Datamart</v>
      </c>
    </row>
    <row r="251" spans="1:11">
      <c r="A251" s="178">
        <f t="shared" si="21"/>
        <v>42428</v>
      </c>
      <c r="B251" s="179" t="s">
        <v>123</v>
      </c>
      <c r="C251" s="180">
        <f>IF($A251&lt;=MonthDate,IF(RIGHT($B251,8)="Scotland",SUMIFS(inputdata!G:G,inputdata!$B:$B,$B251,inputdata!$A:$A,$A251),SUMIFS(inputdata!G:G,inputdata!$D:$D,$B251,inputdata!$A:$A,$A251)),IF(RIGHT($B251,8)="Scotland",SUMIFS(inputdataWeek!G:G,inputdataWeek!$B:$B,$B251,inputdataWeek!$A:$A,$A251),SUMIFS(inputdataWeek!G:G,inputdataWeek!$D:$D,$B251,inputdataWeek!$A:$A,$A251)))</f>
        <v>4340</v>
      </c>
      <c r="D251" s="180">
        <f>IF($A251&lt;=MonthDate,IF(RIGHT($B251,8)="Scotland",SUMIFS(inputdata!H:H,inputdata!$B:$B,$B251,inputdata!$A:$A,$A251),SUMIFS(inputdata!H:H,inputdata!$D:$D,$B251,inputdata!$A:$A,$A251)),IF(RIGHT($B251,8)="Scotland",SUMIFS(inputdataWeek!H:H,inputdataWeek!$B:$B,$B251,inputdataWeek!$A:$A,$A251),SUMIFS(inputdataWeek!H:H,inputdataWeek!$D:$D,$B251,inputdataWeek!$A:$A,$A251)))</f>
        <v>3917</v>
      </c>
      <c r="E251" s="180">
        <f>IF($A251&lt;=MonthDate,IF(RIGHT($B251,8)="Scotland",SUMIFS(inputdata!I:I,inputdata!$B:$B,$B251,inputdata!$A:$A,$A251),SUMIFS(inputdata!I:I,inputdata!$D:$D,$B251,inputdata!$A:$A,$A251)),IF(RIGHT($B251,8)="Scotland",SUMIFS(inputdataWeek!I:I,inputdataWeek!$B:$B,$B251,inputdataWeek!$A:$A,$A251),SUMIFS(inputdataWeek!I:I,inputdataWeek!$D:$D,$B251,inputdataWeek!$A:$A,$A251)))</f>
        <v>423</v>
      </c>
      <c r="F251" s="181">
        <f t="shared" si="19"/>
        <v>0.90253456221198158</v>
      </c>
      <c r="G251" s="180">
        <f>IF($A251&lt;=MonthDate,IF(RIGHT($B251,8)="Scotland",SUMIFS(inputdata!J:J,inputdata!$B:$B,$B251,inputdata!$A:$A,$A251),SUMIFS(inputdata!J:J,inputdata!$D:$D,$B251,inputdata!$A:$A,$A251)),IF(RIGHT($B251,8)="Scotland",SUMIFS(inputdataWeek!J:J,inputdataWeek!$B:$B,$B251,inputdataWeek!$A:$A,$A251),SUMIFS(inputdataWeek!J:J,inputdataWeek!$D:$D,$B251,inputdataWeek!$A:$A,$A251)))</f>
        <v>82</v>
      </c>
      <c r="H251" s="181">
        <f t="shared" si="20"/>
        <v>0.9811059907834101</v>
      </c>
      <c r="I251" s="180">
        <f>IF($A251&lt;=MonthDate,IF(RIGHT($B251,8)="Scotland",SUMIFS(inputdata!K:K,inputdata!$B:$B,$B251,inputdata!$A:$A,$A251),SUMIFS(inputdata!K:K,inputdata!$D:$D,$B251,inputdata!$A:$A,$A251)),IF(RIGHT(B251,8)="Scotland",SUMIFS(inputdataWeek!K:K,inputdataWeek!$B:$B,$B251,inputdataWeek!$A:$A,$A251),SUMIFS(inputdataWeek!K:K,inputdataWeek!$D:$D,$B251,inputdataWeek!$A:$A,$A251)))</f>
        <v>15</v>
      </c>
      <c r="J251" s="181">
        <f t="shared" si="18"/>
        <v>0.99654377880184331</v>
      </c>
      <c r="K251" s="194" t="str">
        <f t="shared" si="22"/>
        <v>ISD A&amp;E Datamart</v>
      </c>
    </row>
    <row r="252" spans="1:11">
      <c r="A252" s="178">
        <f t="shared" si="21"/>
        <v>42428</v>
      </c>
      <c r="B252" s="179" t="s">
        <v>117</v>
      </c>
      <c r="C252" s="180">
        <f>IF($A252&lt;=MonthDate,IF(RIGHT($B252,8)="Scotland",SUMIFS(inputdata!G:G,inputdata!$B:$B,$B252,inputdata!$A:$A,$A252),SUMIFS(inputdata!G:G,inputdata!$D:$D,$B252,inputdata!$A:$A,$A252)),IF(RIGHT($B252,8)="Scotland",SUMIFS(inputdataWeek!G:G,inputdataWeek!$B:$B,$B252,inputdataWeek!$A:$A,$A252),SUMIFS(inputdataWeek!G:G,inputdataWeek!$D:$D,$B252,inputdataWeek!$A:$A,$A252)))</f>
        <v>87</v>
      </c>
      <c r="D252" s="180">
        <f>IF($A252&lt;=MonthDate,IF(RIGHT($B252,8)="Scotland",SUMIFS(inputdata!H:H,inputdata!$B:$B,$B252,inputdata!$A:$A,$A252),SUMIFS(inputdata!H:H,inputdata!$D:$D,$B252,inputdata!$A:$A,$A252)),IF(RIGHT($B252,8)="Scotland",SUMIFS(inputdataWeek!H:H,inputdataWeek!$B:$B,$B252,inputdataWeek!$A:$A,$A252),SUMIFS(inputdataWeek!H:H,inputdataWeek!$D:$D,$B252,inputdataWeek!$A:$A,$A252)))</f>
        <v>86</v>
      </c>
      <c r="E252" s="180">
        <f>IF($A252&lt;=MonthDate,IF(RIGHT($B252,8)="Scotland",SUMIFS(inputdata!I:I,inputdata!$B:$B,$B252,inputdata!$A:$A,$A252),SUMIFS(inputdata!I:I,inputdata!$D:$D,$B252,inputdata!$A:$A,$A252)),IF(RIGHT($B252,8)="Scotland",SUMIFS(inputdataWeek!I:I,inputdataWeek!$B:$B,$B252,inputdataWeek!$A:$A,$A252),SUMIFS(inputdataWeek!I:I,inputdataWeek!$D:$D,$B252,inputdataWeek!$A:$A,$A252)))</f>
        <v>1</v>
      </c>
      <c r="F252" s="181">
        <f t="shared" si="19"/>
        <v>0.9885057471264368</v>
      </c>
      <c r="G252" s="180">
        <f>IF($A252&lt;=MonthDate,IF(RIGHT($B252,8)="Scotland",SUMIFS(inputdata!J:J,inputdata!$B:$B,$B252,inputdata!$A:$A,$A252),SUMIFS(inputdata!J:J,inputdata!$D:$D,$B252,inputdata!$A:$A,$A252)),IF(RIGHT($B252,8)="Scotland",SUMIFS(inputdataWeek!J:J,inputdataWeek!$B:$B,$B252,inputdataWeek!$A:$A,$A252),SUMIFS(inputdataWeek!J:J,inputdataWeek!$D:$D,$B252,inputdataWeek!$A:$A,$A252)))</f>
        <v>0</v>
      </c>
      <c r="H252" s="181">
        <f t="shared" si="20"/>
        <v>1</v>
      </c>
      <c r="I252" s="180">
        <f>IF($A252&lt;=MonthDate,IF(RIGHT($B252,8)="Scotland",SUMIFS(inputdata!K:K,inputdata!$B:$B,$B252,inputdata!$A:$A,$A252),SUMIFS(inputdata!K:K,inputdata!$D:$D,$B252,inputdata!$A:$A,$A252)),IF(RIGHT(B252,8)="Scotland",SUMIFS(inputdataWeek!K:K,inputdataWeek!$B:$B,$B252,inputdataWeek!$A:$A,$A252),SUMIFS(inputdataWeek!K:K,inputdataWeek!$D:$D,$B252,inputdataWeek!$A:$A,$A252)))</f>
        <v>0</v>
      </c>
      <c r="J252" s="181">
        <f t="shared" si="18"/>
        <v>1</v>
      </c>
      <c r="K252" s="194" t="str">
        <f t="shared" si="22"/>
        <v>ISD A&amp;E Datamart</v>
      </c>
    </row>
    <row r="253" spans="1:11">
      <c r="A253" s="178">
        <f t="shared" si="21"/>
        <v>42428</v>
      </c>
      <c r="B253" s="179" t="s">
        <v>141</v>
      </c>
      <c r="C253" s="180">
        <f>IF($A253&lt;=MonthDate,IF(RIGHT($B253,8)="Scotland",SUMIFS(inputdata!G:G,inputdata!$B:$B,$B253,inputdata!$A:$A,$A253),SUMIFS(inputdata!G:G,inputdata!$D:$D,$B253,inputdata!$A:$A,$A253)),IF(RIGHT($B253,8)="Scotland",SUMIFS(inputdataWeek!G:G,inputdataWeek!$B:$B,$B253,inputdataWeek!$A:$A,$A253),SUMIFS(inputdataWeek!G:G,inputdataWeek!$D:$D,$B253,inputdataWeek!$A:$A,$A253)))</f>
        <v>158</v>
      </c>
      <c r="D253" s="180">
        <f>IF($A253&lt;=MonthDate,IF(RIGHT($B253,8)="Scotland",SUMIFS(inputdata!H:H,inputdata!$B:$B,$B253,inputdata!$A:$A,$A253),SUMIFS(inputdata!H:H,inputdata!$D:$D,$B253,inputdata!$A:$A,$A253)),IF(RIGHT($B253,8)="Scotland",SUMIFS(inputdataWeek!H:H,inputdataWeek!$B:$B,$B253,inputdataWeek!$A:$A,$A253),SUMIFS(inputdataWeek!H:H,inputdataWeek!$D:$D,$B253,inputdataWeek!$A:$A,$A253)))</f>
        <v>150</v>
      </c>
      <c r="E253" s="180">
        <f>IF($A253&lt;=MonthDate,IF(RIGHT($B253,8)="Scotland",SUMIFS(inputdata!I:I,inputdata!$B:$B,$B253,inputdata!$A:$A,$A253),SUMIFS(inputdata!I:I,inputdata!$D:$D,$B253,inputdata!$A:$A,$A253)),IF(RIGHT($B253,8)="Scotland",SUMIFS(inputdataWeek!I:I,inputdataWeek!$B:$B,$B253,inputdataWeek!$A:$A,$A253),SUMIFS(inputdataWeek!I:I,inputdataWeek!$D:$D,$B253,inputdataWeek!$A:$A,$A253)))</f>
        <v>8</v>
      </c>
      <c r="F253" s="181">
        <f t="shared" si="19"/>
        <v>0.94936708860759489</v>
      </c>
      <c r="G253" s="180">
        <f>IF($A253&lt;=MonthDate,IF(RIGHT($B253,8)="Scotland",SUMIFS(inputdata!J:J,inputdata!$B:$B,$B253,inputdata!$A:$A,$A253),SUMIFS(inputdata!J:J,inputdata!$D:$D,$B253,inputdata!$A:$A,$A253)),IF(RIGHT($B253,8)="Scotland",SUMIFS(inputdataWeek!J:J,inputdataWeek!$B:$B,$B253,inputdataWeek!$A:$A,$A253),SUMIFS(inputdataWeek!J:J,inputdataWeek!$D:$D,$B253,inputdataWeek!$A:$A,$A253)))</f>
        <v>0</v>
      </c>
      <c r="H253" s="181">
        <f t="shared" si="20"/>
        <v>1</v>
      </c>
      <c r="I253" s="180">
        <f>IF($A253&lt;=MonthDate,IF(RIGHT($B253,8)="Scotland",SUMIFS(inputdata!K:K,inputdata!$B:$B,$B253,inputdata!$A:$A,$A253),SUMIFS(inputdata!K:K,inputdata!$D:$D,$B253,inputdata!$A:$A,$A253)),IF(RIGHT(B253,8)="Scotland",SUMIFS(inputdataWeek!K:K,inputdataWeek!$B:$B,$B253,inputdataWeek!$A:$A,$A253),SUMIFS(inputdataWeek!K:K,inputdataWeek!$D:$D,$B253,inputdataWeek!$A:$A,$A253)))</f>
        <v>0</v>
      </c>
      <c r="J253" s="181">
        <f t="shared" si="18"/>
        <v>1</v>
      </c>
      <c r="K253" s="194" t="str">
        <f t="shared" si="22"/>
        <v>ISD A&amp;E Datamart</v>
      </c>
    </row>
    <row r="254" spans="1:11">
      <c r="A254" s="178">
        <f t="shared" si="21"/>
        <v>42428</v>
      </c>
      <c r="B254" s="179" t="s">
        <v>136</v>
      </c>
      <c r="C254" s="180">
        <f>IF($A254&lt;=MonthDate,IF(RIGHT($B254,8)="Scotland",SUMIFS(inputdata!G:G,inputdata!$B:$B,$B254,inputdata!$A:$A,$A254),SUMIFS(inputdata!G:G,inputdata!$D:$D,$B254,inputdata!$A:$A,$A254)),IF(RIGHT($B254,8)="Scotland",SUMIFS(inputdataWeek!G:G,inputdataWeek!$B:$B,$B254,inputdataWeek!$A:$A,$A254),SUMIFS(inputdataWeek!G:G,inputdataWeek!$D:$D,$B254,inputdataWeek!$A:$A,$A254)))</f>
        <v>1305</v>
      </c>
      <c r="D254" s="180">
        <f>IF($A254&lt;=MonthDate,IF(RIGHT($B254,8)="Scotland",SUMIFS(inputdata!H:H,inputdata!$B:$B,$B254,inputdata!$A:$A,$A254),SUMIFS(inputdata!H:H,inputdata!$D:$D,$B254,inputdata!$A:$A,$A254)),IF(RIGHT($B254,8)="Scotland",SUMIFS(inputdataWeek!H:H,inputdataWeek!$B:$B,$B254,inputdataWeek!$A:$A,$A254),SUMIFS(inputdataWeek!H:H,inputdataWeek!$D:$D,$B254,inputdataWeek!$A:$A,$A254)))</f>
        <v>1292</v>
      </c>
      <c r="E254" s="180">
        <f>IF($A254&lt;=MonthDate,IF(RIGHT($B254,8)="Scotland",SUMIFS(inputdata!I:I,inputdata!$B:$B,$B254,inputdata!$A:$A,$A254),SUMIFS(inputdata!I:I,inputdata!$D:$D,$B254,inputdata!$A:$A,$A254)),IF(RIGHT($B254,8)="Scotland",SUMIFS(inputdataWeek!I:I,inputdataWeek!$B:$B,$B254,inputdataWeek!$A:$A,$A254),SUMIFS(inputdataWeek!I:I,inputdataWeek!$D:$D,$B254,inputdataWeek!$A:$A,$A254)))</f>
        <v>13</v>
      </c>
      <c r="F254" s="181">
        <f t="shared" si="19"/>
        <v>0.99003831417624522</v>
      </c>
      <c r="G254" s="180">
        <f>IF($A254&lt;=MonthDate,IF(RIGHT($B254,8)="Scotland",SUMIFS(inputdata!J:J,inputdata!$B:$B,$B254,inputdata!$A:$A,$A254),SUMIFS(inputdata!J:J,inputdata!$D:$D,$B254,inputdata!$A:$A,$A254)),IF(RIGHT($B254,8)="Scotland",SUMIFS(inputdataWeek!J:J,inputdataWeek!$B:$B,$B254,inputdataWeek!$A:$A,$A254),SUMIFS(inputdataWeek!J:J,inputdataWeek!$D:$D,$B254,inputdataWeek!$A:$A,$A254)))</f>
        <v>1</v>
      </c>
      <c r="H254" s="181">
        <f t="shared" si="20"/>
        <v>0.99923371647509573</v>
      </c>
      <c r="I254" s="180">
        <f>IF($A254&lt;=MonthDate,IF(RIGHT($B254,8)="Scotland",SUMIFS(inputdata!K:K,inputdata!$B:$B,$B254,inputdata!$A:$A,$A254),SUMIFS(inputdata!K:K,inputdata!$D:$D,$B254,inputdata!$A:$A,$A254)),IF(RIGHT(B254,8)="Scotland",SUMIFS(inputdataWeek!K:K,inputdataWeek!$B:$B,$B254,inputdataWeek!$A:$A,$A254),SUMIFS(inputdataWeek!K:K,inputdataWeek!$D:$D,$B254,inputdataWeek!$A:$A,$A254)))</f>
        <v>0</v>
      </c>
      <c r="J254" s="181">
        <f t="shared" si="18"/>
        <v>1</v>
      </c>
      <c r="K254" s="194" t="str">
        <f t="shared" si="22"/>
        <v>ISD A&amp;E Datamart</v>
      </c>
    </row>
    <row r="255" spans="1:11">
      <c r="A255" s="178">
        <f t="shared" si="21"/>
        <v>42428</v>
      </c>
      <c r="B255" s="179" t="s">
        <v>139</v>
      </c>
      <c r="C255" s="180">
        <f>IF($A255&lt;=MonthDate,IF(RIGHT($B255,8)="Scotland",SUMIFS(inputdata!G:G,inputdata!$B:$B,$B255,inputdata!$A:$A,$A255),SUMIFS(inputdata!G:G,inputdata!$D:$D,$B255,inputdata!$A:$A,$A255)),IF(RIGHT($B255,8)="Scotland",SUMIFS(inputdataWeek!G:G,inputdataWeek!$B:$B,$B255,inputdataWeek!$A:$A,$A255),SUMIFS(inputdataWeek!G:G,inputdataWeek!$D:$D,$B255,inputdataWeek!$A:$A,$A255)))</f>
        <v>100</v>
      </c>
      <c r="D255" s="180">
        <f>IF($A255&lt;=MonthDate,IF(RIGHT($B255,8)="Scotland",SUMIFS(inputdata!H:H,inputdata!$B:$B,$B255,inputdata!$A:$A,$A255),SUMIFS(inputdata!H:H,inputdata!$D:$D,$B255,inputdata!$A:$A,$A255)),IF(RIGHT($B255,8)="Scotland",SUMIFS(inputdataWeek!H:H,inputdataWeek!$B:$B,$B255,inputdataWeek!$A:$A,$A255),SUMIFS(inputdataWeek!H:H,inputdataWeek!$D:$D,$B255,inputdataWeek!$A:$A,$A255)))</f>
        <v>99</v>
      </c>
      <c r="E255" s="180">
        <f>IF($A255&lt;=MonthDate,IF(RIGHT($B255,8)="Scotland",SUMIFS(inputdata!I:I,inputdata!$B:$B,$B255,inputdata!$A:$A,$A255),SUMIFS(inputdata!I:I,inputdata!$D:$D,$B255,inputdata!$A:$A,$A255)),IF(RIGHT($B255,8)="Scotland",SUMIFS(inputdataWeek!I:I,inputdataWeek!$B:$B,$B255,inputdataWeek!$A:$A,$A255),SUMIFS(inputdataWeek!I:I,inputdataWeek!$D:$D,$B255,inputdataWeek!$A:$A,$A255)))</f>
        <v>1</v>
      </c>
      <c r="F255" s="181">
        <f t="shared" si="19"/>
        <v>0.99</v>
      </c>
      <c r="G255" s="180">
        <f>IF($A255&lt;=MonthDate,IF(RIGHT($B255,8)="Scotland",SUMIFS(inputdata!J:J,inputdata!$B:$B,$B255,inputdata!$A:$A,$A255),SUMIFS(inputdata!J:J,inputdata!$D:$D,$B255,inputdata!$A:$A,$A255)),IF(RIGHT($B255,8)="Scotland",SUMIFS(inputdataWeek!J:J,inputdataWeek!$B:$B,$B255,inputdataWeek!$A:$A,$A255),SUMIFS(inputdataWeek!J:J,inputdataWeek!$D:$D,$B255,inputdataWeek!$A:$A,$A255)))</f>
        <v>0</v>
      </c>
      <c r="H255" s="181">
        <f t="shared" si="20"/>
        <v>1</v>
      </c>
      <c r="I255" s="180">
        <f>IF($A255&lt;=MonthDate,IF(RIGHT($B255,8)="Scotland",SUMIFS(inputdata!K:K,inputdata!$B:$B,$B255,inputdata!$A:$A,$A255),SUMIFS(inputdata!K:K,inputdata!$D:$D,$B255,inputdata!$A:$A,$A255)),IF(RIGHT(B255,8)="Scotland",SUMIFS(inputdataWeek!K:K,inputdataWeek!$B:$B,$B255,inputdataWeek!$A:$A,$A255),SUMIFS(inputdataWeek!K:K,inputdataWeek!$D:$D,$B255,inputdataWeek!$A:$A,$A255)))</f>
        <v>0</v>
      </c>
      <c r="J255" s="181">
        <f t="shared" si="18"/>
        <v>1</v>
      </c>
      <c r="K255" s="194" t="str">
        <f t="shared" si="22"/>
        <v>ISD A&amp;E Datamart</v>
      </c>
    </row>
    <row r="256" spans="1:11">
      <c r="A256" s="178">
        <f t="shared" si="21"/>
        <v>42428</v>
      </c>
      <c r="B256" s="179" t="s">
        <v>277</v>
      </c>
      <c r="C256" s="180">
        <f>IF($A256&lt;=MonthDate,IF(RIGHT($B256,8)="Scotland",SUMIFS(inputdata!G:G,inputdata!$B:$B,$B256,inputdata!$A:$A,$A256),SUMIFS(inputdata!G:G,inputdata!$D:$D,$B256,inputdata!$A:$A,$A256)),IF(RIGHT($B256,8)="Scotland",SUMIFS(inputdataWeek!G:G,inputdataWeek!$B:$B,$B256,inputdataWeek!$A:$A,$A256),SUMIFS(inputdataWeek!G:G,inputdataWeek!$D:$D,$B256,inputdataWeek!$A:$A,$A256)))</f>
        <v>25844</v>
      </c>
      <c r="D256" s="180">
        <f>IF($A256&lt;=MonthDate,IF(RIGHT($B256,8)="Scotland",SUMIFS(inputdata!H:H,inputdata!$B:$B,$B256,inputdata!$A:$A,$A256),SUMIFS(inputdata!H:H,inputdata!$D:$D,$B256,inputdata!$A:$A,$A256)),IF(RIGHT($B256,8)="Scotland",SUMIFS(inputdataWeek!H:H,inputdataWeek!$B:$B,$B256,inputdataWeek!$A:$A,$A256),SUMIFS(inputdataWeek!H:H,inputdataWeek!$D:$D,$B256,inputdataWeek!$A:$A,$A256)))</f>
        <v>23993</v>
      </c>
      <c r="E256" s="180">
        <f>IF($A256&lt;=MonthDate,IF(RIGHT($B256,8)="Scotland",SUMIFS(inputdata!I:I,inputdata!$B:$B,$B256,inputdata!$A:$A,$A256),SUMIFS(inputdata!I:I,inputdata!$D:$D,$B256,inputdata!$A:$A,$A256)),IF(RIGHT($B256,8)="Scotland",SUMIFS(inputdataWeek!I:I,inputdataWeek!$B:$B,$B256,inputdataWeek!$A:$A,$A256),SUMIFS(inputdataWeek!I:I,inputdataWeek!$D:$D,$B256,inputdataWeek!$A:$A,$A256)))</f>
        <v>1851</v>
      </c>
      <c r="F256" s="181">
        <f t="shared" si="19"/>
        <v>0.92837796006810092</v>
      </c>
      <c r="G256" s="180">
        <f>IF($A256&lt;=MonthDate,IF(RIGHT($B256,8)="Scotland",SUMIFS(inputdata!J:J,inputdata!$B:$B,$B256,inputdata!$A:$A,$A256),SUMIFS(inputdata!J:J,inputdata!$D:$D,$B256,inputdata!$A:$A,$A256)),IF(RIGHT($B256,8)="Scotland",SUMIFS(inputdataWeek!J:J,inputdataWeek!$B:$B,$B256,inputdataWeek!$A:$A,$A256),SUMIFS(inputdataWeek!J:J,inputdataWeek!$D:$D,$B256,inputdataWeek!$A:$A,$A256)))</f>
        <v>191</v>
      </c>
      <c r="H256" s="181">
        <f t="shared" si="20"/>
        <v>0.99260950317288343</v>
      </c>
      <c r="I256" s="180">
        <f>IF($A256&lt;=MonthDate,IF(RIGHT($B256,8)="Scotland",SUMIFS(inputdata!K:K,inputdata!$B:$B,$B256,inputdata!$A:$A,$A256),SUMIFS(inputdata!K:K,inputdata!$D:$D,$B256,inputdata!$A:$A,$A256)),IF(RIGHT(B256,8)="Scotland",SUMIFS(inputdataWeek!K:K,inputdataWeek!$B:$B,$B256,inputdataWeek!$A:$A,$A256),SUMIFS(inputdataWeek!K:K,inputdataWeek!$D:$D,$B256,inputdataWeek!$A:$A,$A256)))</f>
        <v>21</v>
      </c>
      <c r="J256" s="181">
        <f t="shared" ref="J256:J319" si="23">1-I256/$C256</f>
        <v>0.9991874322860238</v>
      </c>
      <c r="K256" s="194" t="str">
        <f t="shared" si="22"/>
        <v>ISD A&amp;E Datamart</v>
      </c>
    </row>
    <row r="257" spans="1:11">
      <c r="A257" s="178">
        <f t="shared" si="21"/>
        <v>42435</v>
      </c>
      <c r="B257" s="179" t="s">
        <v>121</v>
      </c>
      <c r="C257" s="180">
        <f>IF($A257&lt;=MonthDate,IF(RIGHT($B257,8)="Scotland",SUMIFS(inputdata!G:G,inputdata!$B:$B,$B257,inputdata!$A:$A,$A257),SUMIFS(inputdata!G:G,inputdata!$D:$D,$B257,inputdata!$A:$A,$A257)),IF(RIGHT($B257,8)="Scotland",SUMIFS(inputdataWeek!G:G,inputdataWeek!$B:$B,$B257,inputdataWeek!$A:$A,$A257),SUMIFS(inputdataWeek!G:G,inputdataWeek!$D:$D,$B257,inputdataWeek!$A:$A,$A257)))</f>
        <v>2351</v>
      </c>
      <c r="D257" s="180">
        <f>IF($A257&lt;=MonthDate,IF(RIGHT($B257,8)="Scotland",SUMIFS(inputdata!H:H,inputdata!$B:$B,$B257,inputdata!$A:$A,$A257),SUMIFS(inputdata!H:H,inputdata!$D:$D,$B257,inputdata!$A:$A,$A257)),IF(RIGHT($B257,8)="Scotland",SUMIFS(inputdataWeek!H:H,inputdataWeek!$B:$B,$B257,inputdataWeek!$A:$A,$A257),SUMIFS(inputdataWeek!H:H,inputdataWeek!$D:$D,$B257,inputdataWeek!$A:$A,$A257)))</f>
        <v>2250</v>
      </c>
      <c r="E257" s="180">
        <f>IF($A257&lt;=MonthDate,IF(RIGHT($B257,8)="Scotland",SUMIFS(inputdata!I:I,inputdata!$B:$B,$B257,inputdata!$A:$A,$A257),SUMIFS(inputdata!I:I,inputdata!$D:$D,$B257,inputdata!$A:$A,$A257)),IF(RIGHT($B257,8)="Scotland",SUMIFS(inputdataWeek!I:I,inputdataWeek!$B:$B,$B257,inputdataWeek!$A:$A,$A257),SUMIFS(inputdataWeek!I:I,inputdataWeek!$D:$D,$B257,inputdataWeek!$A:$A,$A257)))</f>
        <v>101</v>
      </c>
      <c r="F257" s="181">
        <f t="shared" si="19"/>
        <v>0.95703955763504889</v>
      </c>
      <c r="G257" s="180">
        <f>IF($A257&lt;=MonthDate,IF(RIGHT($B257,8)="Scotland",SUMIFS(inputdata!J:J,inputdata!$B:$B,$B257,inputdata!$A:$A,$A257),SUMIFS(inputdata!J:J,inputdata!$D:$D,$B257,inputdata!$A:$A,$A257)),IF(RIGHT($B257,8)="Scotland",SUMIFS(inputdataWeek!J:J,inputdataWeek!$B:$B,$B257,inputdataWeek!$A:$A,$A257),SUMIFS(inputdataWeek!J:J,inputdataWeek!$D:$D,$B257,inputdataWeek!$A:$A,$A257)))</f>
        <v>12</v>
      </c>
      <c r="H257" s="181">
        <f t="shared" si="20"/>
        <v>0.99489578902594644</v>
      </c>
      <c r="I257" s="180">
        <f>IF($A257&lt;=MonthDate,IF(RIGHT($B257,8)="Scotland",SUMIFS(inputdata!K:K,inputdata!$B:$B,$B257,inputdata!$A:$A,$A257),SUMIFS(inputdata!K:K,inputdata!$D:$D,$B257,inputdata!$A:$A,$A257)),IF(RIGHT(B257,8)="Scotland",SUMIFS(inputdataWeek!K:K,inputdataWeek!$B:$B,$B257,inputdataWeek!$A:$A,$A257),SUMIFS(inputdataWeek!K:K,inputdataWeek!$D:$D,$B257,inputdataWeek!$A:$A,$A257)))</f>
        <v>0</v>
      </c>
      <c r="J257" s="181">
        <f t="shared" si="23"/>
        <v>1</v>
      </c>
      <c r="K257" s="194" t="str">
        <f t="shared" si="22"/>
        <v>ISD A&amp;E Datamart</v>
      </c>
    </row>
    <row r="258" spans="1:11">
      <c r="A258" s="178">
        <f t="shared" si="21"/>
        <v>42435</v>
      </c>
      <c r="B258" s="179" t="s">
        <v>70</v>
      </c>
      <c r="C258" s="180">
        <f>IF($A258&lt;=MonthDate,IF(RIGHT($B258,8)="Scotland",SUMIFS(inputdata!G:G,inputdata!$B:$B,$B258,inputdata!$A:$A,$A258),SUMIFS(inputdata!G:G,inputdata!$D:$D,$B258,inputdata!$A:$A,$A258)),IF(RIGHT($B258,8)="Scotland",SUMIFS(inputdataWeek!G:G,inputdataWeek!$B:$B,$B258,inputdataWeek!$A:$A,$A258),SUMIFS(inputdataWeek!G:G,inputdataWeek!$D:$D,$B258,inputdataWeek!$A:$A,$A258)))</f>
        <v>554</v>
      </c>
      <c r="D258" s="180">
        <f>IF($A258&lt;=MonthDate,IF(RIGHT($B258,8)="Scotland",SUMIFS(inputdata!H:H,inputdata!$B:$B,$B258,inputdata!$A:$A,$A258),SUMIFS(inputdata!H:H,inputdata!$D:$D,$B258,inputdata!$A:$A,$A258)),IF(RIGHT($B258,8)="Scotland",SUMIFS(inputdataWeek!H:H,inputdataWeek!$B:$B,$B258,inputdataWeek!$A:$A,$A258),SUMIFS(inputdataWeek!H:H,inputdataWeek!$D:$D,$B258,inputdataWeek!$A:$A,$A258)))</f>
        <v>510</v>
      </c>
      <c r="E258" s="180">
        <f>IF($A258&lt;=MonthDate,IF(RIGHT($B258,8)="Scotland",SUMIFS(inputdata!I:I,inputdata!$B:$B,$B258,inputdata!$A:$A,$A258),SUMIFS(inputdata!I:I,inputdata!$D:$D,$B258,inputdata!$A:$A,$A258)),IF(RIGHT($B258,8)="Scotland",SUMIFS(inputdataWeek!I:I,inputdataWeek!$B:$B,$B258,inputdataWeek!$A:$A,$A258),SUMIFS(inputdataWeek!I:I,inputdataWeek!$D:$D,$B258,inputdataWeek!$A:$A,$A258)))</f>
        <v>44</v>
      </c>
      <c r="F258" s="181">
        <f t="shared" si="19"/>
        <v>0.92057761732851984</v>
      </c>
      <c r="G258" s="180">
        <f>IF($A258&lt;=MonthDate,IF(RIGHT($B258,8)="Scotland",SUMIFS(inputdata!J:J,inputdata!$B:$B,$B258,inputdata!$A:$A,$A258),SUMIFS(inputdata!J:J,inputdata!$D:$D,$B258,inputdata!$A:$A,$A258)),IF(RIGHT($B258,8)="Scotland",SUMIFS(inputdataWeek!J:J,inputdataWeek!$B:$B,$B258,inputdataWeek!$A:$A,$A258),SUMIFS(inputdataWeek!J:J,inputdataWeek!$D:$D,$B258,inputdataWeek!$A:$A,$A258)))</f>
        <v>0</v>
      </c>
      <c r="H258" s="181">
        <f t="shared" si="20"/>
        <v>1</v>
      </c>
      <c r="I258" s="180">
        <f>IF($A258&lt;=MonthDate,IF(RIGHT($B258,8)="Scotland",SUMIFS(inputdata!K:K,inputdata!$B:$B,$B258,inputdata!$A:$A,$A258),SUMIFS(inputdata!K:K,inputdata!$D:$D,$B258,inputdata!$A:$A,$A258)),IF(RIGHT(B258,8)="Scotland",SUMIFS(inputdataWeek!K:K,inputdataWeek!$B:$B,$B258,inputdataWeek!$A:$A,$A258),SUMIFS(inputdataWeek!K:K,inputdataWeek!$D:$D,$B258,inputdataWeek!$A:$A,$A258)))</f>
        <v>0</v>
      </c>
      <c r="J258" s="181">
        <f t="shared" si="23"/>
        <v>1</v>
      </c>
      <c r="K258" s="194" t="str">
        <f t="shared" si="22"/>
        <v>ISD A&amp;E Datamart</v>
      </c>
    </row>
    <row r="259" spans="1:11">
      <c r="A259" s="178">
        <f t="shared" si="21"/>
        <v>42435</v>
      </c>
      <c r="B259" s="179" t="s">
        <v>140</v>
      </c>
      <c r="C259" s="180">
        <f>IF($A259&lt;=MonthDate,IF(RIGHT($B259,8)="Scotland",SUMIFS(inputdata!G:G,inputdata!$B:$B,$B259,inputdata!$A:$A,$A259),SUMIFS(inputdata!G:G,inputdata!$D:$D,$B259,inputdata!$A:$A,$A259)),IF(RIGHT($B259,8)="Scotland",SUMIFS(inputdataWeek!G:G,inputdataWeek!$B:$B,$B259,inputdataWeek!$A:$A,$A259),SUMIFS(inputdataWeek!G:G,inputdataWeek!$D:$D,$B259,inputdataWeek!$A:$A,$A259)))</f>
        <v>955</v>
      </c>
      <c r="D259" s="180">
        <f>IF($A259&lt;=MonthDate,IF(RIGHT($B259,8)="Scotland",SUMIFS(inputdata!H:H,inputdata!$B:$B,$B259,inputdata!$A:$A,$A259),SUMIFS(inputdata!H:H,inputdata!$D:$D,$B259,inputdata!$A:$A,$A259)),IF(RIGHT($B259,8)="Scotland",SUMIFS(inputdataWeek!H:H,inputdataWeek!$B:$B,$B259,inputdataWeek!$A:$A,$A259),SUMIFS(inputdataWeek!H:H,inputdataWeek!$D:$D,$B259,inputdataWeek!$A:$A,$A259)))</f>
        <v>901</v>
      </c>
      <c r="E259" s="180">
        <f>IF($A259&lt;=MonthDate,IF(RIGHT($B259,8)="Scotland",SUMIFS(inputdata!I:I,inputdata!$B:$B,$B259,inputdata!$A:$A,$A259),SUMIFS(inputdata!I:I,inputdata!$D:$D,$B259,inputdata!$A:$A,$A259)),IF(RIGHT($B259,8)="Scotland",SUMIFS(inputdataWeek!I:I,inputdataWeek!$B:$B,$B259,inputdataWeek!$A:$A,$A259),SUMIFS(inputdataWeek!I:I,inputdataWeek!$D:$D,$B259,inputdataWeek!$A:$A,$A259)))</f>
        <v>54</v>
      </c>
      <c r="F259" s="181">
        <f t="shared" si="19"/>
        <v>0.94345549738219892</v>
      </c>
      <c r="G259" s="180">
        <f>IF($A259&lt;=MonthDate,IF(RIGHT($B259,8)="Scotland",SUMIFS(inputdata!J:J,inputdata!$B:$B,$B259,inputdata!$A:$A,$A259),SUMIFS(inputdata!J:J,inputdata!$D:$D,$B259,inputdata!$A:$A,$A259)),IF(RIGHT($B259,8)="Scotland",SUMIFS(inputdataWeek!J:J,inputdataWeek!$B:$B,$B259,inputdataWeek!$A:$A,$A259),SUMIFS(inputdataWeek!J:J,inputdataWeek!$D:$D,$B259,inputdataWeek!$A:$A,$A259)))</f>
        <v>2</v>
      </c>
      <c r="H259" s="181">
        <f t="shared" si="20"/>
        <v>0.99790575916230362</v>
      </c>
      <c r="I259" s="180">
        <f>IF($A259&lt;=MonthDate,IF(RIGHT($B259,8)="Scotland",SUMIFS(inputdata!K:K,inputdata!$B:$B,$B259,inputdata!$A:$A,$A259),SUMIFS(inputdata!K:K,inputdata!$D:$D,$B259,inputdata!$A:$A,$A259)),IF(RIGHT(B259,8)="Scotland",SUMIFS(inputdataWeek!K:K,inputdataWeek!$B:$B,$B259,inputdataWeek!$A:$A,$A259),SUMIFS(inputdataWeek!K:K,inputdataWeek!$D:$D,$B259,inputdataWeek!$A:$A,$A259)))</f>
        <v>0</v>
      </c>
      <c r="J259" s="181">
        <f t="shared" si="23"/>
        <v>1</v>
      </c>
      <c r="K259" s="194" t="str">
        <f t="shared" si="22"/>
        <v>ISD A&amp;E Datamart</v>
      </c>
    </row>
    <row r="260" spans="1:11">
      <c r="A260" s="178">
        <f t="shared" si="21"/>
        <v>42435</v>
      </c>
      <c r="B260" s="179" t="s">
        <v>71</v>
      </c>
      <c r="C260" s="180">
        <f>IF($A260&lt;=MonthDate,IF(RIGHT($B260,8)="Scotland",SUMIFS(inputdata!G:G,inputdata!$B:$B,$B260,inputdata!$A:$A,$A260),SUMIFS(inputdata!G:G,inputdata!$D:$D,$B260,inputdata!$A:$A,$A260)),IF(RIGHT($B260,8)="Scotland",SUMIFS(inputdataWeek!G:G,inputdataWeek!$B:$B,$B260,inputdataWeek!$A:$A,$A260),SUMIFS(inputdataWeek!G:G,inputdataWeek!$D:$D,$B260,inputdataWeek!$A:$A,$A260)))</f>
        <v>1301</v>
      </c>
      <c r="D260" s="180">
        <f>IF($A260&lt;=MonthDate,IF(RIGHT($B260,8)="Scotland",SUMIFS(inputdata!H:H,inputdata!$B:$B,$B260,inputdata!$A:$A,$A260),SUMIFS(inputdata!H:H,inputdata!$D:$D,$B260,inputdata!$A:$A,$A260)),IF(RIGHT($B260,8)="Scotland",SUMIFS(inputdataWeek!H:H,inputdataWeek!$B:$B,$B260,inputdataWeek!$A:$A,$A260),SUMIFS(inputdataWeek!H:H,inputdataWeek!$D:$D,$B260,inputdataWeek!$A:$A,$A260)))</f>
        <v>1201</v>
      </c>
      <c r="E260" s="180">
        <f>IF($A260&lt;=MonthDate,IF(RIGHT($B260,8)="Scotland",SUMIFS(inputdata!I:I,inputdata!$B:$B,$B260,inputdata!$A:$A,$A260),SUMIFS(inputdata!I:I,inputdata!$D:$D,$B260,inputdata!$A:$A,$A260)),IF(RIGHT($B260,8)="Scotland",SUMIFS(inputdataWeek!I:I,inputdataWeek!$B:$B,$B260,inputdataWeek!$A:$A,$A260),SUMIFS(inputdataWeek!I:I,inputdataWeek!$D:$D,$B260,inputdataWeek!$A:$A,$A260)))</f>
        <v>100</v>
      </c>
      <c r="F260" s="181">
        <f t="shared" si="19"/>
        <v>0.92313604919292858</v>
      </c>
      <c r="G260" s="180">
        <f>IF($A260&lt;=MonthDate,IF(RIGHT($B260,8)="Scotland",SUMIFS(inputdata!J:J,inputdata!$B:$B,$B260,inputdata!$A:$A,$A260),SUMIFS(inputdata!J:J,inputdata!$D:$D,$B260,inputdata!$A:$A,$A260)),IF(RIGHT($B260,8)="Scotland",SUMIFS(inputdataWeek!J:J,inputdataWeek!$B:$B,$B260,inputdataWeek!$A:$A,$A260),SUMIFS(inputdataWeek!J:J,inputdataWeek!$D:$D,$B260,inputdataWeek!$A:$A,$A260)))</f>
        <v>7</v>
      </c>
      <c r="H260" s="181">
        <f t="shared" si="20"/>
        <v>0.99461952344350502</v>
      </c>
      <c r="I260" s="180">
        <f>IF($A260&lt;=MonthDate,IF(RIGHT($B260,8)="Scotland",SUMIFS(inputdata!K:K,inputdata!$B:$B,$B260,inputdata!$A:$A,$A260),SUMIFS(inputdata!K:K,inputdata!$D:$D,$B260,inputdata!$A:$A,$A260)),IF(RIGHT(B260,8)="Scotland",SUMIFS(inputdataWeek!K:K,inputdataWeek!$B:$B,$B260,inputdataWeek!$A:$A,$A260),SUMIFS(inputdataWeek!K:K,inputdataWeek!$D:$D,$B260,inputdataWeek!$A:$A,$A260)))</f>
        <v>2</v>
      </c>
      <c r="J260" s="181">
        <f t="shared" si="23"/>
        <v>0.99846272098385858</v>
      </c>
      <c r="K260" s="194" t="str">
        <f t="shared" si="22"/>
        <v>ISD A&amp;E Datamart</v>
      </c>
    </row>
    <row r="261" spans="1:11">
      <c r="A261" s="178">
        <f t="shared" si="21"/>
        <v>42435</v>
      </c>
      <c r="B261" s="179" t="s">
        <v>69</v>
      </c>
      <c r="C261" s="180">
        <f>IF($A261&lt;=MonthDate,IF(RIGHT($B261,8)="Scotland",SUMIFS(inputdata!G:G,inputdata!$B:$B,$B261,inputdata!$A:$A,$A261),SUMIFS(inputdata!G:G,inputdata!$D:$D,$B261,inputdata!$A:$A,$A261)),IF(RIGHT($B261,8)="Scotland",SUMIFS(inputdataWeek!G:G,inputdataWeek!$B:$B,$B261,inputdataWeek!$A:$A,$A261),SUMIFS(inputdataWeek!G:G,inputdataWeek!$D:$D,$B261,inputdataWeek!$A:$A,$A261)))</f>
        <v>1290</v>
      </c>
      <c r="D261" s="180">
        <f>IF($A261&lt;=MonthDate,IF(RIGHT($B261,8)="Scotland",SUMIFS(inputdata!H:H,inputdata!$B:$B,$B261,inputdata!$A:$A,$A261),SUMIFS(inputdata!H:H,inputdata!$D:$D,$B261,inputdata!$A:$A,$A261)),IF(RIGHT($B261,8)="Scotland",SUMIFS(inputdataWeek!H:H,inputdataWeek!$B:$B,$B261,inputdataWeek!$A:$A,$A261),SUMIFS(inputdataWeek!H:H,inputdataWeek!$D:$D,$B261,inputdataWeek!$A:$A,$A261)))</f>
        <v>1162</v>
      </c>
      <c r="E261" s="180">
        <f>IF($A261&lt;=MonthDate,IF(RIGHT($B261,8)="Scotland",SUMIFS(inputdata!I:I,inputdata!$B:$B,$B261,inputdata!$A:$A,$A261),SUMIFS(inputdata!I:I,inputdata!$D:$D,$B261,inputdata!$A:$A,$A261)),IF(RIGHT($B261,8)="Scotland",SUMIFS(inputdataWeek!I:I,inputdataWeek!$B:$B,$B261,inputdataWeek!$A:$A,$A261),SUMIFS(inputdataWeek!I:I,inputdataWeek!$D:$D,$B261,inputdataWeek!$A:$A,$A261)))</f>
        <v>128</v>
      </c>
      <c r="F261" s="181">
        <f t="shared" si="19"/>
        <v>0.90077519379844961</v>
      </c>
      <c r="G261" s="180">
        <f>IF($A261&lt;=MonthDate,IF(RIGHT($B261,8)="Scotland",SUMIFS(inputdata!J:J,inputdata!$B:$B,$B261,inputdata!$A:$A,$A261),SUMIFS(inputdata!J:J,inputdata!$D:$D,$B261,inputdata!$A:$A,$A261)),IF(RIGHT($B261,8)="Scotland",SUMIFS(inputdataWeek!J:J,inputdataWeek!$B:$B,$B261,inputdataWeek!$A:$A,$A261),SUMIFS(inputdataWeek!J:J,inputdataWeek!$D:$D,$B261,inputdataWeek!$A:$A,$A261)))</f>
        <v>2</v>
      </c>
      <c r="H261" s="181">
        <f t="shared" si="20"/>
        <v>0.99844961240310082</v>
      </c>
      <c r="I261" s="180">
        <f>IF($A261&lt;=MonthDate,IF(RIGHT($B261,8)="Scotland",SUMIFS(inputdata!K:K,inputdata!$B:$B,$B261,inputdata!$A:$A,$A261),SUMIFS(inputdata!K:K,inputdata!$D:$D,$B261,inputdata!$A:$A,$A261)),IF(RIGHT(B261,8)="Scotland",SUMIFS(inputdataWeek!K:K,inputdataWeek!$B:$B,$B261,inputdataWeek!$A:$A,$A261),SUMIFS(inputdataWeek!K:K,inputdataWeek!$D:$D,$B261,inputdataWeek!$A:$A,$A261)))</f>
        <v>0</v>
      </c>
      <c r="J261" s="181">
        <f t="shared" si="23"/>
        <v>1</v>
      </c>
      <c r="K261" s="194" t="str">
        <f t="shared" si="22"/>
        <v>ISD A&amp;E Datamart</v>
      </c>
    </row>
    <row r="262" spans="1:11">
      <c r="A262" s="178">
        <f t="shared" si="21"/>
        <v>42435</v>
      </c>
      <c r="B262" s="179" t="s">
        <v>122</v>
      </c>
      <c r="C262" s="180">
        <f>IF($A262&lt;=MonthDate,IF(RIGHT($B262,8)="Scotland",SUMIFS(inputdata!G:G,inputdata!$B:$B,$B262,inputdata!$A:$A,$A262),SUMIFS(inputdata!G:G,inputdata!$D:$D,$B262,inputdata!$A:$A,$A262)),IF(RIGHT($B262,8)="Scotland",SUMIFS(inputdataWeek!G:G,inputdataWeek!$B:$B,$B262,inputdataWeek!$A:$A,$A262),SUMIFS(inputdataWeek!G:G,inputdataWeek!$D:$D,$B262,inputdataWeek!$A:$A,$A262)))</f>
        <v>1958</v>
      </c>
      <c r="D262" s="180">
        <f>IF($A262&lt;=MonthDate,IF(RIGHT($B262,8)="Scotland",SUMIFS(inputdata!H:H,inputdata!$B:$B,$B262,inputdata!$A:$A,$A262),SUMIFS(inputdata!H:H,inputdata!$D:$D,$B262,inputdata!$A:$A,$A262)),IF(RIGHT($B262,8)="Scotland",SUMIFS(inputdataWeek!H:H,inputdataWeek!$B:$B,$B262,inputdataWeek!$A:$A,$A262),SUMIFS(inputdataWeek!H:H,inputdataWeek!$D:$D,$B262,inputdataWeek!$A:$A,$A262)))</f>
        <v>1860</v>
      </c>
      <c r="E262" s="180">
        <f>IF($A262&lt;=MonthDate,IF(RIGHT($B262,8)="Scotland",SUMIFS(inputdata!I:I,inputdata!$B:$B,$B262,inputdata!$A:$A,$A262),SUMIFS(inputdata!I:I,inputdata!$D:$D,$B262,inputdata!$A:$A,$A262)),IF(RIGHT($B262,8)="Scotland",SUMIFS(inputdataWeek!I:I,inputdataWeek!$B:$B,$B262,inputdataWeek!$A:$A,$A262),SUMIFS(inputdataWeek!I:I,inputdataWeek!$D:$D,$B262,inputdataWeek!$A:$A,$A262)))</f>
        <v>98</v>
      </c>
      <c r="F262" s="181">
        <f t="shared" si="19"/>
        <v>0.94994892747701731</v>
      </c>
      <c r="G262" s="180">
        <f>IF($A262&lt;=MonthDate,IF(RIGHT($B262,8)="Scotland",SUMIFS(inputdata!J:J,inputdata!$B:$B,$B262,inputdata!$A:$A,$A262),SUMIFS(inputdata!J:J,inputdata!$D:$D,$B262,inputdata!$A:$A,$A262)),IF(RIGHT($B262,8)="Scotland",SUMIFS(inputdataWeek!J:J,inputdataWeek!$B:$B,$B262,inputdataWeek!$A:$A,$A262),SUMIFS(inputdataWeek!J:J,inputdataWeek!$D:$D,$B262,inputdataWeek!$A:$A,$A262)))</f>
        <v>2</v>
      </c>
      <c r="H262" s="181">
        <f t="shared" si="20"/>
        <v>0.99897854954034726</v>
      </c>
      <c r="I262" s="180">
        <f>IF($A262&lt;=MonthDate,IF(RIGHT($B262,8)="Scotland",SUMIFS(inputdata!K:K,inputdata!$B:$B,$B262,inputdata!$A:$A,$A262),SUMIFS(inputdata!K:K,inputdata!$D:$D,$B262,inputdata!$A:$A,$A262)),IF(RIGHT(B262,8)="Scotland",SUMIFS(inputdataWeek!K:K,inputdataWeek!$B:$B,$B262,inputdataWeek!$A:$A,$A262),SUMIFS(inputdataWeek!K:K,inputdataWeek!$D:$D,$B262,inputdataWeek!$A:$A,$A262)))</f>
        <v>1</v>
      </c>
      <c r="J262" s="181">
        <f t="shared" si="23"/>
        <v>0.99948927477017369</v>
      </c>
      <c r="K262" s="194" t="str">
        <f t="shared" si="22"/>
        <v>ISD A&amp;E Datamart</v>
      </c>
    </row>
    <row r="263" spans="1:11">
      <c r="A263" s="178">
        <f t="shared" si="21"/>
        <v>42435</v>
      </c>
      <c r="B263" s="179" t="s">
        <v>72</v>
      </c>
      <c r="C263" s="180">
        <f>IF($A263&lt;=MonthDate,IF(RIGHT($B263,8)="Scotland",SUMIFS(inputdata!G:G,inputdata!$B:$B,$B263,inputdata!$A:$A,$A263),SUMIFS(inputdata!G:G,inputdata!$D:$D,$B263,inputdata!$A:$A,$A263)),IF(RIGHT($B263,8)="Scotland",SUMIFS(inputdataWeek!G:G,inputdataWeek!$B:$B,$B263,inputdataWeek!$A:$A,$A263),SUMIFS(inputdataWeek!G:G,inputdataWeek!$D:$D,$B263,inputdataWeek!$A:$A,$A263)))</f>
        <v>6802</v>
      </c>
      <c r="D263" s="180">
        <f>IF($A263&lt;=MonthDate,IF(RIGHT($B263,8)="Scotland",SUMIFS(inputdata!H:H,inputdata!$B:$B,$B263,inputdata!$A:$A,$A263),SUMIFS(inputdata!H:H,inputdata!$D:$D,$B263,inputdata!$A:$A,$A263)),IF(RIGHT($B263,8)="Scotland",SUMIFS(inputdataWeek!H:H,inputdataWeek!$B:$B,$B263,inputdataWeek!$A:$A,$A263),SUMIFS(inputdataWeek!H:H,inputdataWeek!$D:$D,$B263,inputdataWeek!$A:$A,$A263)))</f>
        <v>5892</v>
      </c>
      <c r="E263" s="180">
        <f>IF($A263&lt;=MonthDate,IF(RIGHT($B263,8)="Scotland",SUMIFS(inputdata!I:I,inputdata!$B:$B,$B263,inputdata!$A:$A,$A263),SUMIFS(inputdata!I:I,inputdata!$D:$D,$B263,inputdata!$A:$A,$A263)),IF(RIGHT($B263,8)="Scotland",SUMIFS(inputdataWeek!I:I,inputdataWeek!$B:$B,$B263,inputdataWeek!$A:$A,$A263),SUMIFS(inputdataWeek!I:I,inputdataWeek!$D:$D,$B263,inputdataWeek!$A:$A,$A263)))</f>
        <v>910</v>
      </c>
      <c r="F263" s="181">
        <f t="shared" si="19"/>
        <v>0.86621581887680099</v>
      </c>
      <c r="G263" s="180">
        <f>IF($A263&lt;=MonthDate,IF(RIGHT($B263,8)="Scotland",SUMIFS(inputdata!J:J,inputdata!$B:$B,$B263,inputdata!$A:$A,$A263),SUMIFS(inputdata!J:J,inputdata!$D:$D,$B263,inputdata!$A:$A,$A263)),IF(RIGHT($B263,8)="Scotland",SUMIFS(inputdataWeek!J:J,inputdataWeek!$B:$B,$B263,inputdataWeek!$A:$A,$A263),SUMIFS(inputdataWeek!J:J,inputdataWeek!$D:$D,$B263,inputdataWeek!$A:$A,$A263)))</f>
        <v>42</v>
      </c>
      <c r="H263" s="181">
        <f t="shared" si="20"/>
        <v>0.9938253454866216</v>
      </c>
      <c r="I263" s="180">
        <f>IF($A263&lt;=MonthDate,IF(RIGHT($B263,8)="Scotland",SUMIFS(inputdata!K:K,inputdata!$B:$B,$B263,inputdata!$A:$A,$A263),SUMIFS(inputdata!K:K,inputdata!$D:$D,$B263,inputdata!$A:$A,$A263)),IF(RIGHT(B263,8)="Scotland",SUMIFS(inputdataWeek!K:K,inputdataWeek!$B:$B,$B263,inputdataWeek!$A:$A,$A263),SUMIFS(inputdataWeek!K:K,inputdataWeek!$D:$D,$B263,inputdataWeek!$A:$A,$A263)))</f>
        <v>0</v>
      </c>
      <c r="J263" s="181">
        <f t="shared" si="23"/>
        <v>1</v>
      </c>
      <c r="K263" s="194" t="str">
        <f t="shared" si="22"/>
        <v>ISD A&amp;E Datamart</v>
      </c>
    </row>
    <row r="264" spans="1:11">
      <c r="A264" s="178">
        <f t="shared" si="21"/>
        <v>42435</v>
      </c>
      <c r="B264" s="179" t="s">
        <v>129</v>
      </c>
      <c r="C264" s="180">
        <f>IF($A264&lt;=MonthDate,IF(RIGHT($B264,8)="Scotland",SUMIFS(inputdata!G:G,inputdata!$B:$B,$B264,inputdata!$A:$A,$A264),SUMIFS(inputdata!G:G,inputdata!$D:$D,$B264,inputdata!$A:$A,$A264)),IF(RIGHT($B264,8)="Scotland",SUMIFS(inputdataWeek!G:G,inputdataWeek!$B:$B,$B264,inputdataWeek!$A:$A,$A264),SUMIFS(inputdataWeek!G:G,inputdataWeek!$D:$D,$B264,inputdataWeek!$A:$A,$A264)))</f>
        <v>1014</v>
      </c>
      <c r="D264" s="180">
        <f>IF($A264&lt;=MonthDate,IF(RIGHT($B264,8)="Scotland",SUMIFS(inputdata!H:H,inputdata!$B:$B,$B264,inputdata!$A:$A,$A264),SUMIFS(inputdata!H:H,inputdata!$D:$D,$B264,inputdata!$A:$A,$A264)),IF(RIGHT($B264,8)="Scotland",SUMIFS(inputdataWeek!H:H,inputdataWeek!$B:$B,$B264,inputdataWeek!$A:$A,$A264),SUMIFS(inputdataWeek!H:H,inputdataWeek!$D:$D,$B264,inputdataWeek!$A:$A,$A264)))</f>
        <v>956</v>
      </c>
      <c r="E264" s="180">
        <f>IF($A264&lt;=MonthDate,IF(RIGHT($B264,8)="Scotland",SUMIFS(inputdata!I:I,inputdata!$B:$B,$B264,inputdata!$A:$A,$A264),SUMIFS(inputdata!I:I,inputdata!$D:$D,$B264,inputdata!$A:$A,$A264)),IF(RIGHT($B264,8)="Scotland",SUMIFS(inputdataWeek!I:I,inputdataWeek!$B:$B,$B264,inputdataWeek!$A:$A,$A264),SUMIFS(inputdataWeek!I:I,inputdataWeek!$D:$D,$B264,inputdataWeek!$A:$A,$A264)))</f>
        <v>58</v>
      </c>
      <c r="F264" s="181">
        <f t="shared" si="19"/>
        <v>0.94280078895463515</v>
      </c>
      <c r="G264" s="180">
        <f>IF($A264&lt;=MonthDate,IF(RIGHT($B264,8)="Scotland",SUMIFS(inputdata!J:J,inputdata!$B:$B,$B264,inputdata!$A:$A,$A264),SUMIFS(inputdata!J:J,inputdata!$D:$D,$B264,inputdata!$A:$A,$A264)),IF(RIGHT($B264,8)="Scotland",SUMIFS(inputdataWeek!J:J,inputdataWeek!$B:$B,$B264,inputdataWeek!$A:$A,$A264),SUMIFS(inputdataWeek!J:J,inputdataWeek!$D:$D,$B264,inputdataWeek!$A:$A,$A264)))</f>
        <v>6</v>
      </c>
      <c r="H264" s="181">
        <f t="shared" si="20"/>
        <v>0.99408284023668636</v>
      </c>
      <c r="I264" s="180">
        <f>IF($A264&lt;=MonthDate,IF(RIGHT($B264,8)="Scotland",SUMIFS(inputdata!K:K,inputdata!$B:$B,$B264,inputdata!$A:$A,$A264),SUMIFS(inputdata!K:K,inputdata!$D:$D,$B264,inputdata!$A:$A,$A264)),IF(RIGHT(B264,8)="Scotland",SUMIFS(inputdataWeek!K:K,inputdataWeek!$B:$B,$B264,inputdataWeek!$A:$A,$A264),SUMIFS(inputdataWeek!K:K,inputdataWeek!$D:$D,$B264,inputdataWeek!$A:$A,$A264)))</f>
        <v>0</v>
      </c>
      <c r="J264" s="181">
        <f t="shared" si="23"/>
        <v>1</v>
      </c>
      <c r="K264" s="194" t="str">
        <f t="shared" si="22"/>
        <v>ISD A&amp;E Datamart</v>
      </c>
    </row>
    <row r="265" spans="1:11">
      <c r="A265" s="178">
        <f t="shared" si="21"/>
        <v>42435</v>
      </c>
      <c r="B265" s="179" t="s">
        <v>73</v>
      </c>
      <c r="C265" s="180">
        <f>IF($A265&lt;=MonthDate,IF(RIGHT($B265,8)="Scotland",SUMIFS(inputdata!G:G,inputdata!$B:$B,$B265,inputdata!$A:$A,$A265),SUMIFS(inputdata!G:G,inputdata!$D:$D,$B265,inputdata!$A:$A,$A265)),IF(RIGHT($B265,8)="Scotland",SUMIFS(inputdataWeek!G:G,inputdataWeek!$B:$B,$B265,inputdataWeek!$A:$A,$A265),SUMIFS(inputdataWeek!G:G,inputdataWeek!$D:$D,$B265,inputdataWeek!$A:$A,$A265)))</f>
        <v>3931</v>
      </c>
      <c r="D265" s="180">
        <f>IF($A265&lt;=MonthDate,IF(RIGHT($B265,8)="Scotland",SUMIFS(inputdata!H:H,inputdata!$B:$B,$B265,inputdata!$A:$A,$A265),SUMIFS(inputdata!H:H,inputdata!$D:$D,$B265,inputdata!$A:$A,$A265)),IF(RIGHT($B265,8)="Scotland",SUMIFS(inputdataWeek!H:H,inputdataWeek!$B:$B,$B265,inputdataWeek!$A:$A,$A265),SUMIFS(inputdataWeek!H:H,inputdataWeek!$D:$D,$B265,inputdataWeek!$A:$A,$A265)))</f>
        <v>3611</v>
      </c>
      <c r="E265" s="180">
        <f>IF($A265&lt;=MonthDate,IF(RIGHT($B265,8)="Scotland",SUMIFS(inputdata!I:I,inputdata!$B:$B,$B265,inputdata!$A:$A,$A265),SUMIFS(inputdata!I:I,inputdata!$D:$D,$B265,inputdata!$A:$A,$A265)),IF(RIGHT($B265,8)="Scotland",SUMIFS(inputdataWeek!I:I,inputdataWeek!$B:$B,$B265,inputdataWeek!$A:$A,$A265),SUMIFS(inputdataWeek!I:I,inputdataWeek!$D:$D,$B265,inputdataWeek!$A:$A,$A265)))</f>
        <v>320</v>
      </c>
      <c r="F265" s="181">
        <f t="shared" si="19"/>
        <v>0.91859577715593999</v>
      </c>
      <c r="G265" s="180">
        <f>IF($A265&lt;=MonthDate,IF(RIGHT($B265,8)="Scotland",SUMIFS(inputdata!J:J,inputdata!$B:$B,$B265,inputdata!$A:$A,$A265),SUMIFS(inputdata!J:J,inputdata!$D:$D,$B265,inputdata!$A:$A,$A265)),IF(RIGHT($B265,8)="Scotland",SUMIFS(inputdataWeek!J:J,inputdataWeek!$B:$B,$B265,inputdataWeek!$A:$A,$A265),SUMIFS(inputdataWeek!J:J,inputdataWeek!$D:$D,$B265,inputdataWeek!$A:$A,$A265)))</f>
        <v>26</v>
      </c>
      <c r="H265" s="181">
        <f t="shared" si="20"/>
        <v>0.99338590689392015</v>
      </c>
      <c r="I265" s="180">
        <f>IF($A265&lt;=MonthDate,IF(RIGHT($B265,8)="Scotland",SUMIFS(inputdata!K:K,inputdata!$B:$B,$B265,inputdata!$A:$A,$A265),SUMIFS(inputdata!K:K,inputdata!$D:$D,$B265,inputdata!$A:$A,$A265)),IF(RIGHT(B265,8)="Scotland",SUMIFS(inputdataWeek!K:K,inputdataWeek!$B:$B,$B265,inputdataWeek!$A:$A,$A265),SUMIFS(inputdataWeek!K:K,inputdataWeek!$D:$D,$B265,inputdataWeek!$A:$A,$A265)))</f>
        <v>13</v>
      </c>
      <c r="J265" s="181">
        <f t="shared" si="23"/>
        <v>0.99669295344696007</v>
      </c>
      <c r="K265" s="194" t="str">
        <f t="shared" si="22"/>
        <v>ISD A&amp;E Datamart</v>
      </c>
    </row>
    <row r="266" spans="1:11">
      <c r="A266" s="178">
        <f t="shared" si="21"/>
        <v>42435</v>
      </c>
      <c r="B266" s="179" t="s">
        <v>123</v>
      </c>
      <c r="C266" s="180">
        <f>IF($A266&lt;=MonthDate,IF(RIGHT($B266,8)="Scotland",SUMIFS(inputdata!G:G,inputdata!$B:$B,$B266,inputdata!$A:$A,$A266),SUMIFS(inputdata!G:G,inputdata!$D:$D,$B266,inputdata!$A:$A,$A266)),IF(RIGHT($B266,8)="Scotland",SUMIFS(inputdataWeek!G:G,inputdataWeek!$B:$B,$B266,inputdataWeek!$A:$A,$A266),SUMIFS(inputdataWeek!G:G,inputdataWeek!$D:$D,$B266,inputdataWeek!$A:$A,$A266)))</f>
        <v>4432</v>
      </c>
      <c r="D266" s="180">
        <f>IF($A266&lt;=MonthDate,IF(RIGHT($B266,8)="Scotland",SUMIFS(inputdata!H:H,inputdata!$B:$B,$B266,inputdata!$A:$A,$A266),SUMIFS(inputdata!H:H,inputdata!$D:$D,$B266,inputdata!$A:$A,$A266)),IF(RIGHT($B266,8)="Scotland",SUMIFS(inputdataWeek!H:H,inputdataWeek!$B:$B,$B266,inputdataWeek!$A:$A,$A266),SUMIFS(inputdataWeek!H:H,inputdataWeek!$D:$D,$B266,inputdataWeek!$A:$A,$A266)))</f>
        <v>4033</v>
      </c>
      <c r="E266" s="180">
        <f>IF($A266&lt;=MonthDate,IF(RIGHT($B266,8)="Scotland",SUMIFS(inputdata!I:I,inputdata!$B:$B,$B266,inputdata!$A:$A,$A266),SUMIFS(inputdata!I:I,inputdata!$D:$D,$B266,inputdata!$A:$A,$A266)),IF(RIGHT($B266,8)="Scotland",SUMIFS(inputdataWeek!I:I,inputdataWeek!$B:$B,$B266,inputdataWeek!$A:$A,$A266),SUMIFS(inputdataWeek!I:I,inputdataWeek!$D:$D,$B266,inputdataWeek!$A:$A,$A266)))</f>
        <v>399</v>
      </c>
      <c r="F266" s="181">
        <f t="shared" si="19"/>
        <v>0.90997292418772568</v>
      </c>
      <c r="G266" s="180">
        <f>IF($A266&lt;=MonthDate,IF(RIGHT($B266,8)="Scotland",SUMIFS(inputdata!J:J,inputdata!$B:$B,$B266,inputdata!$A:$A,$A266),SUMIFS(inputdata!J:J,inputdata!$D:$D,$B266,inputdata!$A:$A,$A266)),IF(RIGHT($B266,8)="Scotland",SUMIFS(inputdataWeek!J:J,inputdataWeek!$B:$B,$B266,inputdataWeek!$A:$A,$A266),SUMIFS(inputdataWeek!J:J,inputdataWeek!$D:$D,$B266,inputdataWeek!$A:$A,$A266)))</f>
        <v>69</v>
      </c>
      <c r="H266" s="181">
        <f t="shared" si="20"/>
        <v>0.98443140794223827</v>
      </c>
      <c r="I266" s="180">
        <f>IF($A266&lt;=MonthDate,IF(RIGHT($B266,8)="Scotland",SUMIFS(inputdata!K:K,inputdata!$B:$B,$B266,inputdata!$A:$A,$A266),SUMIFS(inputdata!K:K,inputdata!$D:$D,$B266,inputdata!$A:$A,$A266)),IF(RIGHT(B266,8)="Scotland",SUMIFS(inputdataWeek!K:K,inputdataWeek!$B:$B,$B266,inputdataWeek!$A:$A,$A266),SUMIFS(inputdataWeek!K:K,inputdataWeek!$D:$D,$B266,inputdataWeek!$A:$A,$A266)))</f>
        <v>14</v>
      </c>
      <c r="J266" s="181">
        <f t="shared" si="23"/>
        <v>0.99684115523465699</v>
      </c>
      <c r="K266" s="194" t="str">
        <f t="shared" si="22"/>
        <v>ISD A&amp;E Datamart</v>
      </c>
    </row>
    <row r="267" spans="1:11">
      <c r="A267" s="178">
        <f t="shared" si="21"/>
        <v>42435</v>
      </c>
      <c r="B267" s="179" t="s">
        <v>117</v>
      </c>
      <c r="C267" s="180">
        <f>IF($A267&lt;=MonthDate,IF(RIGHT($B267,8)="Scotland",SUMIFS(inputdata!G:G,inputdata!$B:$B,$B267,inputdata!$A:$A,$A267),SUMIFS(inputdata!G:G,inputdata!$D:$D,$B267,inputdata!$A:$A,$A267)),IF(RIGHT($B267,8)="Scotland",SUMIFS(inputdataWeek!G:G,inputdataWeek!$B:$B,$B267,inputdataWeek!$A:$A,$A267),SUMIFS(inputdataWeek!G:G,inputdataWeek!$D:$D,$B267,inputdataWeek!$A:$A,$A267)))</f>
        <v>123</v>
      </c>
      <c r="D267" s="180">
        <f>IF($A267&lt;=MonthDate,IF(RIGHT($B267,8)="Scotland",SUMIFS(inputdata!H:H,inputdata!$B:$B,$B267,inputdata!$A:$A,$A267),SUMIFS(inputdata!H:H,inputdata!$D:$D,$B267,inputdata!$A:$A,$A267)),IF(RIGHT($B267,8)="Scotland",SUMIFS(inputdataWeek!H:H,inputdataWeek!$B:$B,$B267,inputdataWeek!$A:$A,$A267),SUMIFS(inputdataWeek!H:H,inputdataWeek!$D:$D,$B267,inputdataWeek!$A:$A,$A267)))</f>
        <v>121</v>
      </c>
      <c r="E267" s="180">
        <f>IF($A267&lt;=MonthDate,IF(RIGHT($B267,8)="Scotland",SUMIFS(inputdata!I:I,inputdata!$B:$B,$B267,inputdata!$A:$A,$A267),SUMIFS(inputdata!I:I,inputdata!$D:$D,$B267,inputdata!$A:$A,$A267)),IF(RIGHT($B267,8)="Scotland",SUMIFS(inputdataWeek!I:I,inputdataWeek!$B:$B,$B267,inputdataWeek!$A:$A,$A267),SUMIFS(inputdataWeek!I:I,inputdataWeek!$D:$D,$B267,inputdataWeek!$A:$A,$A267)))</f>
        <v>2</v>
      </c>
      <c r="F267" s="181">
        <f t="shared" si="19"/>
        <v>0.98373983739837401</v>
      </c>
      <c r="G267" s="180">
        <f>IF($A267&lt;=MonthDate,IF(RIGHT($B267,8)="Scotland",SUMIFS(inputdata!J:J,inputdata!$B:$B,$B267,inputdata!$A:$A,$A267),SUMIFS(inputdata!J:J,inputdata!$D:$D,$B267,inputdata!$A:$A,$A267)),IF(RIGHT($B267,8)="Scotland",SUMIFS(inputdataWeek!J:J,inputdataWeek!$B:$B,$B267,inputdataWeek!$A:$A,$A267),SUMIFS(inputdataWeek!J:J,inputdataWeek!$D:$D,$B267,inputdataWeek!$A:$A,$A267)))</f>
        <v>0</v>
      </c>
      <c r="H267" s="181">
        <f t="shared" si="20"/>
        <v>1</v>
      </c>
      <c r="I267" s="180">
        <f>IF($A267&lt;=MonthDate,IF(RIGHT($B267,8)="Scotland",SUMIFS(inputdata!K:K,inputdata!$B:$B,$B267,inputdata!$A:$A,$A267),SUMIFS(inputdata!K:K,inputdata!$D:$D,$B267,inputdata!$A:$A,$A267)),IF(RIGHT(B267,8)="Scotland",SUMIFS(inputdataWeek!K:K,inputdataWeek!$B:$B,$B267,inputdataWeek!$A:$A,$A267),SUMIFS(inputdataWeek!K:K,inputdataWeek!$D:$D,$B267,inputdataWeek!$A:$A,$A267)))</f>
        <v>0</v>
      </c>
      <c r="J267" s="181">
        <f t="shared" si="23"/>
        <v>1</v>
      </c>
      <c r="K267" s="194" t="str">
        <f t="shared" si="22"/>
        <v>ISD A&amp;E Datamart</v>
      </c>
    </row>
    <row r="268" spans="1:11">
      <c r="A268" s="178">
        <f t="shared" si="21"/>
        <v>42435</v>
      </c>
      <c r="B268" s="179" t="s">
        <v>141</v>
      </c>
      <c r="C268" s="180">
        <f>IF($A268&lt;=MonthDate,IF(RIGHT($B268,8)="Scotland",SUMIFS(inputdata!G:G,inputdata!$B:$B,$B268,inputdata!$A:$A,$A268),SUMIFS(inputdata!G:G,inputdata!$D:$D,$B268,inputdata!$A:$A,$A268)),IF(RIGHT($B268,8)="Scotland",SUMIFS(inputdataWeek!G:G,inputdataWeek!$B:$B,$B268,inputdataWeek!$A:$A,$A268),SUMIFS(inputdataWeek!G:G,inputdataWeek!$D:$D,$B268,inputdataWeek!$A:$A,$A268)))</f>
        <v>121</v>
      </c>
      <c r="D268" s="180">
        <f>IF($A268&lt;=MonthDate,IF(RIGHT($B268,8)="Scotland",SUMIFS(inputdata!H:H,inputdata!$B:$B,$B268,inputdata!$A:$A,$A268),SUMIFS(inputdata!H:H,inputdata!$D:$D,$B268,inputdata!$A:$A,$A268)),IF(RIGHT($B268,8)="Scotland",SUMIFS(inputdataWeek!H:H,inputdataWeek!$B:$B,$B268,inputdataWeek!$A:$A,$A268),SUMIFS(inputdataWeek!H:H,inputdataWeek!$D:$D,$B268,inputdataWeek!$A:$A,$A268)))</f>
        <v>115</v>
      </c>
      <c r="E268" s="180">
        <f>IF($A268&lt;=MonthDate,IF(RIGHT($B268,8)="Scotland",SUMIFS(inputdata!I:I,inputdata!$B:$B,$B268,inputdata!$A:$A,$A268),SUMIFS(inputdata!I:I,inputdata!$D:$D,$B268,inputdata!$A:$A,$A268)),IF(RIGHT($B268,8)="Scotland",SUMIFS(inputdataWeek!I:I,inputdataWeek!$B:$B,$B268,inputdataWeek!$A:$A,$A268),SUMIFS(inputdataWeek!I:I,inputdataWeek!$D:$D,$B268,inputdataWeek!$A:$A,$A268)))</f>
        <v>6</v>
      </c>
      <c r="F268" s="181">
        <f t="shared" si="19"/>
        <v>0.95041322314049581</v>
      </c>
      <c r="G268" s="180">
        <f>IF($A268&lt;=MonthDate,IF(RIGHT($B268,8)="Scotland",SUMIFS(inputdata!J:J,inputdata!$B:$B,$B268,inputdata!$A:$A,$A268),SUMIFS(inputdata!J:J,inputdata!$D:$D,$B268,inputdata!$A:$A,$A268)),IF(RIGHT($B268,8)="Scotland",SUMIFS(inputdataWeek!J:J,inputdataWeek!$B:$B,$B268,inputdataWeek!$A:$A,$A268),SUMIFS(inputdataWeek!J:J,inputdataWeek!$D:$D,$B268,inputdataWeek!$A:$A,$A268)))</f>
        <v>0</v>
      </c>
      <c r="H268" s="181">
        <f t="shared" si="20"/>
        <v>1</v>
      </c>
      <c r="I268" s="180">
        <f>IF($A268&lt;=MonthDate,IF(RIGHT($B268,8)="Scotland",SUMIFS(inputdata!K:K,inputdata!$B:$B,$B268,inputdata!$A:$A,$A268),SUMIFS(inputdata!K:K,inputdata!$D:$D,$B268,inputdata!$A:$A,$A268)),IF(RIGHT(B268,8)="Scotland",SUMIFS(inputdataWeek!K:K,inputdataWeek!$B:$B,$B268,inputdataWeek!$A:$A,$A268),SUMIFS(inputdataWeek!K:K,inputdataWeek!$D:$D,$B268,inputdataWeek!$A:$A,$A268)))</f>
        <v>0</v>
      </c>
      <c r="J268" s="181">
        <f t="shared" si="23"/>
        <v>1</v>
      </c>
      <c r="K268" s="194" t="str">
        <f t="shared" si="22"/>
        <v>ISD A&amp;E Datamart</v>
      </c>
    </row>
    <row r="269" spans="1:11">
      <c r="A269" s="178">
        <f t="shared" si="21"/>
        <v>42435</v>
      </c>
      <c r="B269" s="179" t="s">
        <v>136</v>
      </c>
      <c r="C269" s="180">
        <f>IF($A269&lt;=MonthDate,IF(RIGHT($B269,8)="Scotland",SUMIFS(inputdata!G:G,inputdata!$B:$B,$B269,inputdata!$A:$A,$A269),SUMIFS(inputdata!G:G,inputdata!$D:$D,$B269,inputdata!$A:$A,$A269)),IF(RIGHT($B269,8)="Scotland",SUMIFS(inputdataWeek!G:G,inputdataWeek!$B:$B,$B269,inputdataWeek!$A:$A,$A269),SUMIFS(inputdataWeek!G:G,inputdataWeek!$D:$D,$B269,inputdataWeek!$A:$A,$A269)))</f>
        <v>1449</v>
      </c>
      <c r="D269" s="180">
        <f>IF($A269&lt;=MonthDate,IF(RIGHT($B269,8)="Scotland",SUMIFS(inputdata!H:H,inputdata!$B:$B,$B269,inputdata!$A:$A,$A269),SUMIFS(inputdata!H:H,inputdata!$D:$D,$B269,inputdata!$A:$A,$A269)),IF(RIGHT($B269,8)="Scotland",SUMIFS(inputdataWeek!H:H,inputdataWeek!$B:$B,$B269,inputdataWeek!$A:$A,$A269),SUMIFS(inputdataWeek!H:H,inputdataWeek!$D:$D,$B269,inputdataWeek!$A:$A,$A269)))</f>
        <v>1420</v>
      </c>
      <c r="E269" s="180">
        <f>IF($A269&lt;=MonthDate,IF(RIGHT($B269,8)="Scotland",SUMIFS(inputdata!I:I,inputdata!$B:$B,$B269,inputdata!$A:$A,$A269),SUMIFS(inputdata!I:I,inputdata!$D:$D,$B269,inputdata!$A:$A,$A269)),IF(RIGHT($B269,8)="Scotland",SUMIFS(inputdataWeek!I:I,inputdataWeek!$B:$B,$B269,inputdataWeek!$A:$A,$A269),SUMIFS(inputdataWeek!I:I,inputdataWeek!$D:$D,$B269,inputdataWeek!$A:$A,$A269)))</f>
        <v>29</v>
      </c>
      <c r="F269" s="181">
        <f t="shared" si="19"/>
        <v>0.9799861973775017</v>
      </c>
      <c r="G269" s="180">
        <f>IF($A269&lt;=MonthDate,IF(RIGHT($B269,8)="Scotland",SUMIFS(inputdata!J:J,inputdata!$B:$B,$B269,inputdata!$A:$A,$A269),SUMIFS(inputdata!J:J,inputdata!$D:$D,$B269,inputdata!$A:$A,$A269)),IF(RIGHT($B269,8)="Scotland",SUMIFS(inputdataWeek!J:J,inputdataWeek!$B:$B,$B269,inputdataWeek!$A:$A,$A269),SUMIFS(inputdataWeek!J:J,inputdataWeek!$D:$D,$B269,inputdataWeek!$A:$A,$A269)))</f>
        <v>0</v>
      </c>
      <c r="H269" s="181">
        <f t="shared" si="20"/>
        <v>1</v>
      </c>
      <c r="I269" s="180">
        <f>IF($A269&lt;=MonthDate,IF(RIGHT($B269,8)="Scotland",SUMIFS(inputdata!K:K,inputdata!$B:$B,$B269,inputdata!$A:$A,$A269),SUMIFS(inputdata!K:K,inputdata!$D:$D,$B269,inputdata!$A:$A,$A269)),IF(RIGHT(B269,8)="Scotland",SUMIFS(inputdataWeek!K:K,inputdataWeek!$B:$B,$B269,inputdataWeek!$A:$A,$A269),SUMIFS(inputdataWeek!K:K,inputdataWeek!$D:$D,$B269,inputdataWeek!$A:$A,$A269)))</f>
        <v>0</v>
      </c>
      <c r="J269" s="181">
        <f t="shared" si="23"/>
        <v>1</v>
      </c>
      <c r="K269" s="194" t="str">
        <f t="shared" si="22"/>
        <v>ISD A&amp;E Datamart</v>
      </c>
    </row>
    <row r="270" spans="1:11">
      <c r="A270" s="178">
        <f t="shared" si="21"/>
        <v>42435</v>
      </c>
      <c r="B270" s="179" t="s">
        <v>139</v>
      </c>
      <c r="C270" s="180">
        <f>IF($A270&lt;=MonthDate,IF(RIGHT($B270,8)="Scotland",SUMIFS(inputdata!G:G,inputdata!$B:$B,$B270,inputdata!$A:$A,$A270),SUMIFS(inputdata!G:G,inputdata!$D:$D,$B270,inputdata!$A:$A,$A270)),IF(RIGHT($B270,8)="Scotland",SUMIFS(inputdataWeek!G:G,inputdataWeek!$B:$B,$B270,inputdataWeek!$A:$A,$A270),SUMIFS(inputdataWeek!G:G,inputdataWeek!$D:$D,$B270,inputdataWeek!$A:$A,$A270)))</f>
        <v>126</v>
      </c>
      <c r="D270" s="180">
        <f>IF($A270&lt;=MonthDate,IF(RIGHT($B270,8)="Scotland",SUMIFS(inputdata!H:H,inputdata!$B:$B,$B270,inputdata!$A:$A,$A270),SUMIFS(inputdata!H:H,inputdata!$D:$D,$B270,inputdata!$A:$A,$A270)),IF(RIGHT($B270,8)="Scotland",SUMIFS(inputdataWeek!H:H,inputdataWeek!$B:$B,$B270,inputdataWeek!$A:$A,$A270),SUMIFS(inputdataWeek!H:H,inputdataWeek!$D:$D,$B270,inputdataWeek!$A:$A,$A270)))</f>
        <v>126</v>
      </c>
      <c r="E270" s="180">
        <f>IF($A270&lt;=MonthDate,IF(RIGHT($B270,8)="Scotland",SUMIFS(inputdata!I:I,inputdata!$B:$B,$B270,inputdata!$A:$A,$A270),SUMIFS(inputdata!I:I,inputdata!$D:$D,$B270,inputdata!$A:$A,$A270)),IF(RIGHT($B270,8)="Scotland",SUMIFS(inputdataWeek!I:I,inputdataWeek!$B:$B,$B270,inputdataWeek!$A:$A,$A270),SUMIFS(inputdataWeek!I:I,inputdataWeek!$D:$D,$B270,inputdataWeek!$A:$A,$A270)))</f>
        <v>0</v>
      </c>
      <c r="F270" s="181">
        <f t="shared" si="19"/>
        <v>1</v>
      </c>
      <c r="G270" s="180">
        <f>IF($A270&lt;=MonthDate,IF(RIGHT($B270,8)="Scotland",SUMIFS(inputdata!J:J,inputdata!$B:$B,$B270,inputdata!$A:$A,$A270),SUMIFS(inputdata!J:J,inputdata!$D:$D,$B270,inputdata!$A:$A,$A270)),IF(RIGHT($B270,8)="Scotland",SUMIFS(inputdataWeek!J:J,inputdataWeek!$B:$B,$B270,inputdataWeek!$A:$A,$A270),SUMIFS(inputdataWeek!J:J,inputdataWeek!$D:$D,$B270,inputdataWeek!$A:$A,$A270)))</f>
        <v>0</v>
      </c>
      <c r="H270" s="181">
        <f t="shared" si="20"/>
        <v>1</v>
      </c>
      <c r="I270" s="180">
        <f>IF($A270&lt;=MonthDate,IF(RIGHT($B270,8)="Scotland",SUMIFS(inputdata!K:K,inputdata!$B:$B,$B270,inputdata!$A:$A,$A270),SUMIFS(inputdata!K:K,inputdata!$D:$D,$B270,inputdata!$A:$A,$A270)),IF(RIGHT(B270,8)="Scotland",SUMIFS(inputdataWeek!K:K,inputdataWeek!$B:$B,$B270,inputdataWeek!$A:$A,$A270),SUMIFS(inputdataWeek!K:K,inputdataWeek!$D:$D,$B270,inputdataWeek!$A:$A,$A270)))</f>
        <v>0</v>
      </c>
      <c r="J270" s="181">
        <f t="shared" si="23"/>
        <v>1</v>
      </c>
      <c r="K270" s="194" t="str">
        <f t="shared" si="22"/>
        <v>ISD A&amp;E Datamart</v>
      </c>
    </row>
    <row r="271" spans="1:11">
      <c r="A271" s="178">
        <f t="shared" si="21"/>
        <v>42435</v>
      </c>
      <c r="B271" s="179" t="s">
        <v>277</v>
      </c>
      <c r="C271" s="180">
        <f>IF($A271&lt;=MonthDate,IF(RIGHT($B271,8)="Scotland",SUMIFS(inputdata!G:G,inputdata!$B:$B,$B271,inputdata!$A:$A,$A271),SUMIFS(inputdata!G:G,inputdata!$D:$D,$B271,inputdata!$A:$A,$A271)),IF(RIGHT($B271,8)="Scotland",SUMIFS(inputdataWeek!G:G,inputdataWeek!$B:$B,$B271,inputdataWeek!$A:$A,$A271),SUMIFS(inputdataWeek!G:G,inputdataWeek!$D:$D,$B271,inputdataWeek!$A:$A,$A271)))</f>
        <v>26407</v>
      </c>
      <c r="D271" s="180">
        <f>IF($A271&lt;=MonthDate,IF(RIGHT($B271,8)="Scotland",SUMIFS(inputdata!H:H,inputdata!$B:$B,$B271,inputdata!$A:$A,$A271),SUMIFS(inputdata!H:H,inputdata!$D:$D,$B271,inputdata!$A:$A,$A271)),IF(RIGHT($B271,8)="Scotland",SUMIFS(inputdataWeek!H:H,inputdataWeek!$B:$B,$B271,inputdataWeek!$A:$A,$A271),SUMIFS(inputdataWeek!H:H,inputdataWeek!$D:$D,$B271,inputdataWeek!$A:$A,$A271)))</f>
        <v>24158</v>
      </c>
      <c r="E271" s="180">
        <f>IF($A271&lt;=MonthDate,IF(RIGHT($B271,8)="Scotland",SUMIFS(inputdata!I:I,inputdata!$B:$B,$B271,inputdata!$A:$A,$A271),SUMIFS(inputdata!I:I,inputdata!$D:$D,$B271,inputdata!$A:$A,$A271)),IF(RIGHT($B271,8)="Scotland",SUMIFS(inputdataWeek!I:I,inputdataWeek!$B:$B,$B271,inputdataWeek!$A:$A,$A271),SUMIFS(inputdataWeek!I:I,inputdataWeek!$D:$D,$B271,inputdataWeek!$A:$A,$A271)))</f>
        <v>2249</v>
      </c>
      <c r="F271" s="181">
        <f t="shared" si="19"/>
        <v>0.91483318816980341</v>
      </c>
      <c r="G271" s="180">
        <f>IF($A271&lt;=MonthDate,IF(RIGHT($B271,8)="Scotland",SUMIFS(inputdata!J:J,inputdata!$B:$B,$B271,inputdata!$A:$A,$A271),SUMIFS(inputdata!J:J,inputdata!$D:$D,$B271,inputdata!$A:$A,$A271)),IF(RIGHT($B271,8)="Scotland",SUMIFS(inputdataWeek!J:J,inputdataWeek!$B:$B,$B271,inputdataWeek!$A:$A,$A271),SUMIFS(inputdataWeek!J:J,inputdataWeek!$D:$D,$B271,inputdataWeek!$A:$A,$A271)))</f>
        <v>168</v>
      </c>
      <c r="H271" s="181">
        <f t="shared" si="20"/>
        <v>0.99363805051690834</v>
      </c>
      <c r="I271" s="180">
        <f>IF($A271&lt;=MonthDate,IF(RIGHT($B271,8)="Scotland",SUMIFS(inputdata!K:K,inputdata!$B:$B,$B271,inputdata!$A:$A,$A271),SUMIFS(inputdata!K:K,inputdata!$D:$D,$B271,inputdata!$A:$A,$A271)),IF(RIGHT(B271,8)="Scotland",SUMIFS(inputdataWeek!K:K,inputdataWeek!$B:$B,$B271,inputdataWeek!$A:$A,$A271),SUMIFS(inputdataWeek!K:K,inputdataWeek!$D:$D,$B271,inputdataWeek!$A:$A,$A271)))</f>
        <v>30</v>
      </c>
      <c r="J271" s="181">
        <f t="shared" si="23"/>
        <v>0.99886393759230507</v>
      </c>
      <c r="K271" s="194" t="str">
        <f t="shared" si="22"/>
        <v>ISD A&amp;E Datamart</v>
      </c>
    </row>
    <row r="272" spans="1:11">
      <c r="A272" s="178">
        <f t="shared" si="21"/>
        <v>42442</v>
      </c>
      <c r="B272" s="179" t="s">
        <v>121</v>
      </c>
      <c r="C272" s="180">
        <f>IF($A272&lt;=MonthDate,IF(RIGHT($B272,8)="Scotland",SUMIFS(inputdata!G:G,inputdata!$B:$B,$B272,inputdata!$A:$A,$A272),SUMIFS(inputdata!G:G,inputdata!$D:$D,$B272,inputdata!$A:$A,$A272)),IF(RIGHT($B272,8)="Scotland",SUMIFS(inputdataWeek!G:G,inputdataWeek!$B:$B,$B272,inputdataWeek!$A:$A,$A272),SUMIFS(inputdataWeek!G:G,inputdataWeek!$D:$D,$B272,inputdataWeek!$A:$A,$A272)))</f>
        <v>2495</v>
      </c>
      <c r="D272" s="180">
        <f>IF($A272&lt;=MonthDate,IF(RIGHT($B272,8)="Scotland",SUMIFS(inputdata!H:H,inputdata!$B:$B,$B272,inputdata!$A:$A,$A272),SUMIFS(inputdata!H:H,inputdata!$D:$D,$B272,inputdata!$A:$A,$A272)),IF(RIGHT($B272,8)="Scotland",SUMIFS(inputdataWeek!H:H,inputdataWeek!$B:$B,$B272,inputdataWeek!$A:$A,$A272),SUMIFS(inputdataWeek!H:H,inputdataWeek!$D:$D,$B272,inputdataWeek!$A:$A,$A272)))</f>
        <v>2214</v>
      </c>
      <c r="E272" s="180">
        <f>IF($A272&lt;=MonthDate,IF(RIGHT($B272,8)="Scotland",SUMIFS(inputdata!I:I,inputdata!$B:$B,$B272,inputdata!$A:$A,$A272),SUMIFS(inputdata!I:I,inputdata!$D:$D,$B272,inputdata!$A:$A,$A272)),IF(RIGHT($B272,8)="Scotland",SUMIFS(inputdataWeek!I:I,inputdataWeek!$B:$B,$B272,inputdataWeek!$A:$A,$A272),SUMIFS(inputdataWeek!I:I,inputdataWeek!$D:$D,$B272,inputdataWeek!$A:$A,$A272)))</f>
        <v>281</v>
      </c>
      <c r="F272" s="181">
        <f t="shared" ref="F272:F335" si="24">1-E272/$C272</f>
        <v>0.88737474949899797</v>
      </c>
      <c r="G272" s="180">
        <f>IF($A272&lt;=MonthDate,IF(RIGHT($B272,8)="Scotland",SUMIFS(inputdata!J:J,inputdata!$B:$B,$B272,inputdata!$A:$A,$A272),SUMIFS(inputdata!J:J,inputdata!$D:$D,$B272,inputdata!$A:$A,$A272)),IF(RIGHT($B272,8)="Scotland",SUMIFS(inputdataWeek!J:J,inputdataWeek!$B:$B,$B272,inputdataWeek!$A:$A,$A272),SUMIFS(inputdataWeek!J:J,inputdataWeek!$D:$D,$B272,inputdataWeek!$A:$A,$A272)))</f>
        <v>30</v>
      </c>
      <c r="H272" s="181">
        <f t="shared" ref="H272:H335" si="25">1-G272/$C272</f>
        <v>0.9879759519038076</v>
      </c>
      <c r="I272" s="180">
        <f>IF($A272&lt;=MonthDate,IF(RIGHT($B272,8)="Scotland",SUMIFS(inputdata!K:K,inputdata!$B:$B,$B272,inputdata!$A:$A,$A272),SUMIFS(inputdata!K:K,inputdata!$D:$D,$B272,inputdata!$A:$A,$A272)),IF(RIGHT(B272,8)="Scotland",SUMIFS(inputdataWeek!K:K,inputdataWeek!$B:$B,$B272,inputdataWeek!$A:$A,$A272),SUMIFS(inputdataWeek!K:K,inputdataWeek!$D:$D,$B272,inputdataWeek!$A:$A,$A272)))</f>
        <v>2</v>
      </c>
      <c r="J272" s="181">
        <f t="shared" si="23"/>
        <v>0.99919839679358713</v>
      </c>
      <c r="K272" s="194" t="str">
        <f t="shared" si="22"/>
        <v>ISD A&amp;E Datamart</v>
      </c>
    </row>
    <row r="273" spans="1:11">
      <c r="A273" s="178">
        <f t="shared" si="21"/>
        <v>42442</v>
      </c>
      <c r="B273" s="179" t="s">
        <v>70</v>
      </c>
      <c r="C273" s="180">
        <f>IF($A273&lt;=MonthDate,IF(RIGHT($B273,8)="Scotland",SUMIFS(inputdata!G:G,inputdata!$B:$B,$B273,inputdata!$A:$A,$A273),SUMIFS(inputdata!G:G,inputdata!$D:$D,$B273,inputdata!$A:$A,$A273)),IF(RIGHT($B273,8)="Scotland",SUMIFS(inputdataWeek!G:G,inputdataWeek!$B:$B,$B273,inputdataWeek!$A:$A,$A273),SUMIFS(inputdataWeek!G:G,inputdataWeek!$D:$D,$B273,inputdataWeek!$A:$A,$A273)))</f>
        <v>582</v>
      </c>
      <c r="D273" s="180">
        <f>IF($A273&lt;=MonthDate,IF(RIGHT($B273,8)="Scotland",SUMIFS(inputdata!H:H,inputdata!$B:$B,$B273,inputdata!$A:$A,$A273),SUMIFS(inputdata!H:H,inputdata!$D:$D,$B273,inputdata!$A:$A,$A273)),IF(RIGHT($B273,8)="Scotland",SUMIFS(inputdataWeek!H:H,inputdataWeek!$B:$B,$B273,inputdataWeek!$A:$A,$A273),SUMIFS(inputdataWeek!H:H,inputdataWeek!$D:$D,$B273,inputdataWeek!$A:$A,$A273)))</f>
        <v>534</v>
      </c>
      <c r="E273" s="180">
        <f>IF($A273&lt;=MonthDate,IF(RIGHT($B273,8)="Scotland",SUMIFS(inputdata!I:I,inputdata!$B:$B,$B273,inputdata!$A:$A,$A273),SUMIFS(inputdata!I:I,inputdata!$D:$D,$B273,inputdata!$A:$A,$A273)),IF(RIGHT($B273,8)="Scotland",SUMIFS(inputdataWeek!I:I,inputdataWeek!$B:$B,$B273,inputdataWeek!$A:$A,$A273),SUMIFS(inputdataWeek!I:I,inputdataWeek!$D:$D,$B273,inputdataWeek!$A:$A,$A273)))</f>
        <v>48</v>
      </c>
      <c r="F273" s="181">
        <f t="shared" si="24"/>
        <v>0.91752577319587625</v>
      </c>
      <c r="G273" s="180">
        <f>IF($A273&lt;=MonthDate,IF(RIGHT($B273,8)="Scotland",SUMIFS(inputdata!J:J,inputdata!$B:$B,$B273,inputdata!$A:$A,$A273),SUMIFS(inputdata!J:J,inputdata!$D:$D,$B273,inputdata!$A:$A,$A273)),IF(RIGHT($B273,8)="Scotland",SUMIFS(inputdataWeek!J:J,inputdataWeek!$B:$B,$B273,inputdataWeek!$A:$A,$A273),SUMIFS(inputdataWeek!J:J,inputdataWeek!$D:$D,$B273,inputdataWeek!$A:$A,$A273)))</f>
        <v>1</v>
      </c>
      <c r="H273" s="181">
        <f t="shared" si="25"/>
        <v>0.99828178694158076</v>
      </c>
      <c r="I273" s="180">
        <f>IF($A273&lt;=MonthDate,IF(RIGHT($B273,8)="Scotland",SUMIFS(inputdata!K:K,inputdata!$B:$B,$B273,inputdata!$A:$A,$A273),SUMIFS(inputdata!K:K,inputdata!$D:$D,$B273,inputdata!$A:$A,$A273)),IF(RIGHT(B273,8)="Scotland",SUMIFS(inputdataWeek!K:K,inputdataWeek!$B:$B,$B273,inputdataWeek!$A:$A,$A273),SUMIFS(inputdataWeek!K:K,inputdataWeek!$D:$D,$B273,inputdataWeek!$A:$A,$A273)))</f>
        <v>0</v>
      </c>
      <c r="J273" s="181">
        <f t="shared" si="23"/>
        <v>1</v>
      </c>
      <c r="K273" s="194" t="str">
        <f t="shared" si="22"/>
        <v>ISD A&amp;E Datamart</v>
      </c>
    </row>
    <row r="274" spans="1:11">
      <c r="A274" s="178">
        <f t="shared" si="21"/>
        <v>42442</v>
      </c>
      <c r="B274" s="179" t="s">
        <v>140</v>
      </c>
      <c r="C274" s="180">
        <f>IF($A274&lt;=MonthDate,IF(RIGHT($B274,8)="Scotland",SUMIFS(inputdata!G:G,inputdata!$B:$B,$B274,inputdata!$A:$A,$A274),SUMIFS(inputdata!G:G,inputdata!$D:$D,$B274,inputdata!$A:$A,$A274)),IF(RIGHT($B274,8)="Scotland",SUMIFS(inputdataWeek!G:G,inputdataWeek!$B:$B,$B274,inputdataWeek!$A:$A,$A274),SUMIFS(inputdataWeek!G:G,inputdataWeek!$D:$D,$B274,inputdataWeek!$A:$A,$A274)))</f>
        <v>990</v>
      </c>
      <c r="D274" s="180">
        <f>IF($A274&lt;=MonthDate,IF(RIGHT($B274,8)="Scotland",SUMIFS(inputdata!H:H,inputdata!$B:$B,$B274,inputdata!$A:$A,$A274),SUMIFS(inputdata!H:H,inputdata!$D:$D,$B274,inputdata!$A:$A,$A274)),IF(RIGHT($B274,8)="Scotland",SUMIFS(inputdataWeek!H:H,inputdataWeek!$B:$B,$B274,inputdataWeek!$A:$A,$A274),SUMIFS(inputdataWeek!H:H,inputdataWeek!$D:$D,$B274,inputdataWeek!$A:$A,$A274)))</f>
        <v>949</v>
      </c>
      <c r="E274" s="180">
        <f>IF($A274&lt;=MonthDate,IF(RIGHT($B274,8)="Scotland",SUMIFS(inputdata!I:I,inputdata!$B:$B,$B274,inputdata!$A:$A,$A274),SUMIFS(inputdata!I:I,inputdata!$D:$D,$B274,inputdata!$A:$A,$A274)),IF(RIGHT($B274,8)="Scotland",SUMIFS(inputdataWeek!I:I,inputdataWeek!$B:$B,$B274,inputdataWeek!$A:$A,$A274),SUMIFS(inputdataWeek!I:I,inputdataWeek!$D:$D,$B274,inputdataWeek!$A:$A,$A274)))</f>
        <v>41</v>
      </c>
      <c r="F274" s="181">
        <f t="shared" si="24"/>
        <v>0.95858585858585854</v>
      </c>
      <c r="G274" s="180">
        <f>IF($A274&lt;=MonthDate,IF(RIGHT($B274,8)="Scotland",SUMIFS(inputdata!J:J,inputdata!$B:$B,$B274,inputdata!$A:$A,$A274),SUMIFS(inputdata!J:J,inputdata!$D:$D,$B274,inputdata!$A:$A,$A274)),IF(RIGHT($B274,8)="Scotland",SUMIFS(inputdataWeek!J:J,inputdataWeek!$B:$B,$B274,inputdataWeek!$A:$A,$A274),SUMIFS(inputdataWeek!J:J,inputdataWeek!$D:$D,$B274,inputdataWeek!$A:$A,$A274)))</f>
        <v>0</v>
      </c>
      <c r="H274" s="181">
        <f t="shared" si="25"/>
        <v>1</v>
      </c>
      <c r="I274" s="180">
        <f>IF($A274&lt;=MonthDate,IF(RIGHT($B274,8)="Scotland",SUMIFS(inputdata!K:K,inputdata!$B:$B,$B274,inputdata!$A:$A,$A274),SUMIFS(inputdata!K:K,inputdata!$D:$D,$B274,inputdata!$A:$A,$A274)),IF(RIGHT(B274,8)="Scotland",SUMIFS(inputdataWeek!K:K,inputdataWeek!$B:$B,$B274,inputdataWeek!$A:$A,$A274),SUMIFS(inputdataWeek!K:K,inputdataWeek!$D:$D,$B274,inputdataWeek!$A:$A,$A274)))</f>
        <v>0</v>
      </c>
      <c r="J274" s="181">
        <f t="shared" si="23"/>
        <v>1</v>
      </c>
      <c r="K274" s="194" t="str">
        <f t="shared" si="22"/>
        <v>ISD A&amp;E Datamart</v>
      </c>
    </row>
    <row r="275" spans="1:11">
      <c r="A275" s="178">
        <f t="shared" si="21"/>
        <v>42442</v>
      </c>
      <c r="B275" s="179" t="s">
        <v>71</v>
      </c>
      <c r="C275" s="180">
        <f>IF($A275&lt;=MonthDate,IF(RIGHT($B275,8)="Scotland",SUMIFS(inputdata!G:G,inputdata!$B:$B,$B275,inputdata!$A:$A,$A275),SUMIFS(inputdata!G:G,inputdata!$D:$D,$B275,inputdata!$A:$A,$A275)),IF(RIGHT($B275,8)="Scotland",SUMIFS(inputdataWeek!G:G,inputdataWeek!$B:$B,$B275,inputdataWeek!$A:$A,$A275),SUMIFS(inputdataWeek!G:G,inputdataWeek!$D:$D,$B275,inputdataWeek!$A:$A,$A275)))</f>
        <v>1247</v>
      </c>
      <c r="D275" s="180">
        <f>IF($A275&lt;=MonthDate,IF(RIGHT($B275,8)="Scotland",SUMIFS(inputdata!H:H,inputdata!$B:$B,$B275,inputdata!$A:$A,$A275),SUMIFS(inputdata!H:H,inputdata!$D:$D,$B275,inputdata!$A:$A,$A275)),IF(RIGHT($B275,8)="Scotland",SUMIFS(inputdataWeek!H:H,inputdataWeek!$B:$B,$B275,inputdataWeek!$A:$A,$A275),SUMIFS(inputdataWeek!H:H,inputdataWeek!$D:$D,$B275,inputdataWeek!$A:$A,$A275)))</f>
        <v>1173</v>
      </c>
      <c r="E275" s="180">
        <f>IF($A275&lt;=MonthDate,IF(RIGHT($B275,8)="Scotland",SUMIFS(inputdata!I:I,inputdata!$B:$B,$B275,inputdata!$A:$A,$A275),SUMIFS(inputdata!I:I,inputdata!$D:$D,$B275,inputdata!$A:$A,$A275)),IF(RIGHT($B275,8)="Scotland",SUMIFS(inputdataWeek!I:I,inputdataWeek!$B:$B,$B275,inputdataWeek!$A:$A,$A275),SUMIFS(inputdataWeek!I:I,inputdataWeek!$D:$D,$B275,inputdataWeek!$A:$A,$A275)))</f>
        <v>74</v>
      </c>
      <c r="F275" s="181">
        <f t="shared" si="24"/>
        <v>0.94065757818765039</v>
      </c>
      <c r="G275" s="180">
        <f>IF($A275&lt;=MonthDate,IF(RIGHT($B275,8)="Scotland",SUMIFS(inputdata!J:J,inputdata!$B:$B,$B275,inputdata!$A:$A,$A275),SUMIFS(inputdata!J:J,inputdata!$D:$D,$B275,inputdata!$A:$A,$A275)),IF(RIGHT($B275,8)="Scotland",SUMIFS(inputdataWeek!J:J,inputdataWeek!$B:$B,$B275,inputdataWeek!$A:$A,$A275),SUMIFS(inputdataWeek!J:J,inputdataWeek!$D:$D,$B275,inputdataWeek!$A:$A,$A275)))</f>
        <v>2</v>
      </c>
      <c r="H275" s="181">
        <f t="shared" si="25"/>
        <v>0.99839615076182842</v>
      </c>
      <c r="I275" s="180">
        <f>IF($A275&lt;=MonthDate,IF(RIGHT($B275,8)="Scotland",SUMIFS(inputdata!K:K,inputdata!$B:$B,$B275,inputdata!$A:$A,$A275),SUMIFS(inputdata!K:K,inputdata!$D:$D,$B275,inputdata!$A:$A,$A275)),IF(RIGHT(B275,8)="Scotland",SUMIFS(inputdataWeek!K:K,inputdataWeek!$B:$B,$B275,inputdataWeek!$A:$A,$A275),SUMIFS(inputdataWeek!K:K,inputdataWeek!$D:$D,$B275,inputdataWeek!$A:$A,$A275)))</f>
        <v>0</v>
      </c>
      <c r="J275" s="181">
        <f t="shared" si="23"/>
        <v>1</v>
      </c>
      <c r="K275" s="194" t="str">
        <f t="shared" si="22"/>
        <v>ISD A&amp;E Datamart</v>
      </c>
    </row>
    <row r="276" spans="1:11">
      <c r="A276" s="178">
        <f t="shared" si="21"/>
        <v>42442</v>
      </c>
      <c r="B276" s="179" t="s">
        <v>69</v>
      </c>
      <c r="C276" s="180">
        <f>IF($A276&lt;=MonthDate,IF(RIGHT($B276,8)="Scotland",SUMIFS(inputdata!G:G,inputdata!$B:$B,$B276,inputdata!$A:$A,$A276),SUMIFS(inputdata!G:G,inputdata!$D:$D,$B276,inputdata!$A:$A,$A276)),IF(RIGHT($B276,8)="Scotland",SUMIFS(inputdataWeek!G:G,inputdataWeek!$B:$B,$B276,inputdataWeek!$A:$A,$A276),SUMIFS(inputdataWeek!G:G,inputdataWeek!$D:$D,$B276,inputdataWeek!$A:$A,$A276)))</f>
        <v>1290</v>
      </c>
      <c r="D276" s="180">
        <f>IF($A276&lt;=MonthDate,IF(RIGHT($B276,8)="Scotland",SUMIFS(inputdata!H:H,inputdata!$B:$B,$B276,inputdata!$A:$A,$A276),SUMIFS(inputdata!H:H,inputdata!$D:$D,$B276,inputdata!$A:$A,$A276)),IF(RIGHT($B276,8)="Scotland",SUMIFS(inputdataWeek!H:H,inputdataWeek!$B:$B,$B276,inputdataWeek!$A:$A,$A276),SUMIFS(inputdataWeek!H:H,inputdataWeek!$D:$D,$B276,inputdataWeek!$A:$A,$A276)))</f>
        <v>1220</v>
      </c>
      <c r="E276" s="180">
        <f>IF($A276&lt;=MonthDate,IF(RIGHT($B276,8)="Scotland",SUMIFS(inputdata!I:I,inputdata!$B:$B,$B276,inputdata!$A:$A,$A276),SUMIFS(inputdata!I:I,inputdata!$D:$D,$B276,inputdata!$A:$A,$A276)),IF(RIGHT($B276,8)="Scotland",SUMIFS(inputdataWeek!I:I,inputdataWeek!$B:$B,$B276,inputdataWeek!$A:$A,$A276),SUMIFS(inputdataWeek!I:I,inputdataWeek!$D:$D,$B276,inputdataWeek!$A:$A,$A276)))</f>
        <v>70</v>
      </c>
      <c r="F276" s="181">
        <f t="shared" si="24"/>
        <v>0.94573643410852715</v>
      </c>
      <c r="G276" s="180">
        <f>IF($A276&lt;=MonthDate,IF(RIGHT($B276,8)="Scotland",SUMIFS(inputdata!J:J,inputdata!$B:$B,$B276,inputdata!$A:$A,$A276),SUMIFS(inputdata!J:J,inputdata!$D:$D,$B276,inputdata!$A:$A,$A276)),IF(RIGHT($B276,8)="Scotland",SUMIFS(inputdataWeek!J:J,inputdataWeek!$B:$B,$B276,inputdataWeek!$A:$A,$A276),SUMIFS(inputdataWeek!J:J,inputdataWeek!$D:$D,$B276,inputdataWeek!$A:$A,$A276)))</f>
        <v>1</v>
      </c>
      <c r="H276" s="181">
        <f t="shared" si="25"/>
        <v>0.99922480620155041</v>
      </c>
      <c r="I276" s="180">
        <f>IF($A276&lt;=MonthDate,IF(RIGHT($B276,8)="Scotland",SUMIFS(inputdata!K:K,inputdata!$B:$B,$B276,inputdata!$A:$A,$A276),SUMIFS(inputdata!K:K,inputdata!$D:$D,$B276,inputdata!$A:$A,$A276)),IF(RIGHT(B276,8)="Scotland",SUMIFS(inputdataWeek!K:K,inputdataWeek!$B:$B,$B276,inputdataWeek!$A:$A,$A276),SUMIFS(inputdataWeek!K:K,inputdataWeek!$D:$D,$B276,inputdataWeek!$A:$A,$A276)))</f>
        <v>0</v>
      </c>
      <c r="J276" s="181">
        <f t="shared" si="23"/>
        <v>1</v>
      </c>
      <c r="K276" s="194" t="str">
        <f t="shared" si="22"/>
        <v>ISD A&amp;E Datamart</v>
      </c>
    </row>
    <row r="277" spans="1:11">
      <c r="A277" s="178">
        <f t="shared" si="21"/>
        <v>42442</v>
      </c>
      <c r="B277" s="179" t="s">
        <v>122</v>
      </c>
      <c r="C277" s="180">
        <f>IF($A277&lt;=MonthDate,IF(RIGHT($B277,8)="Scotland",SUMIFS(inputdata!G:G,inputdata!$B:$B,$B277,inputdata!$A:$A,$A277),SUMIFS(inputdata!G:G,inputdata!$D:$D,$B277,inputdata!$A:$A,$A277)),IF(RIGHT($B277,8)="Scotland",SUMIFS(inputdataWeek!G:G,inputdataWeek!$B:$B,$B277,inputdataWeek!$A:$A,$A277),SUMIFS(inputdataWeek!G:G,inputdataWeek!$D:$D,$B277,inputdataWeek!$A:$A,$A277)))</f>
        <v>1997</v>
      </c>
      <c r="D277" s="180">
        <f>IF($A277&lt;=MonthDate,IF(RIGHT($B277,8)="Scotland",SUMIFS(inputdata!H:H,inputdata!$B:$B,$B277,inputdata!$A:$A,$A277),SUMIFS(inputdata!H:H,inputdata!$D:$D,$B277,inputdata!$A:$A,$A277)),IF(RIGHT($B277,8)="Scotland",SUMIFS(inputdataWeek!H:H,inputdataWeek!$B:$B,$B277,inputdataWeek!$A:$A,$A277),SUMIFS(inputdataWeek!H:H,inputdataWeek!$D:$D,$B277,inputdataWeek!$A:$A,$A277)))</f>
        <v>1840</v>
      </c>
      <c r="E277" s="180">
        <f>IF($A277&lt;=MonthDate,IF(RIGHT($B277,8)="Scotland",SUMIFS(inputdata!I:I,inputdata!$B:$B,$B277,inputdata!$A:$A,$A277),SUMIFS(inputdata!I:I,inputdata!$D:$D,$B277,inputdata!$A:$A,$A277)),IF(RIGHT($B277,8)="Scotland",SUMIFS(inputdataWeek!I:I,inputdataWeek!$B:$B,$B277,inputdataWeek!$A:$A,$A277),SUMIFS(inputdataWeek!I:I,inputdataWeek!$D:$D,$B277,inputdataWeek!$A:$A,$A277)))</f>
        <v>157</v>
      </c>
      <c r="F277" s="181">
        <f t="shared" si="24"/>
        <v>0.92138207310966447</v>
      </c>
      <c r="G277" s="180">
        <f>IF($A277&lt;=MonthDate,IF(RIGHT($B277,8)="Scotland",SUMIFS(inputdata!J:J,inputdata!$B:$B,$B277,inputdata!$A:$A,$A277),SUMIFS(inputdata!J:J,inputdata!$D:$D,$B277,inputdata!$A:$A,$A277)),IF(RIGHT($B277,8)="Scotland",SUMIFS(inputdataWeek!J:J,inputdataWeek!$B:$B,$B277,inputdataWeek!$A:$A,$A277),SUMIFS(inputdataWeek!J:J,inputdataWeek!$D:$D,$B277,inputdataWeek!$A:$A,$A277)))</f>
        <v>7</v>
      </c>
      <c r="H277" s="181">
        <f t="shared" si="25"/>
        <v>0.9964947421131698</v>
      </c>
      <c r="I277" s="180">
        <f>IF($A277&lt;=MonthDate,IF(RIGHT($B277,8)="Scotland",SUMIFS(inputdata!K:K,inputdata!$B:$B,$B277,inputdata!$A:$A,$A277),SUMIFS(inputdata!K:K,inputdata!$D:$D,$B277,inputdata!$A:$A,$A277)),IF(RIGHT(B277,8)="Scotland",SUMIFS(inputdataWeek!K:K,inputdataWeek!$B:$B,$B277,inputdataWeek!$A:$A,$A277),SUMIFS(inputdataWeek!K:K,inputdataWeek!$D:$D,$B277,inputdataWeek!$A:$A,$A277)))</f>
        <v>0</v>
      </c>
      <c r="J277" s="181">
        <f t="shared" si="23"/>
        <v>1</v>
      </c>
      <c r="K277" s="194" t="str">
        <f t="shared" si="22"/>
        <v>ISD A&amp;E Datamart</v>
      </c>
    </row>
    <row r="278" spans="1:11">
      <c r="A278" s="178">
        <f t="shared" si="21"/>
        <v>42442</v>
      </c>
      <c r="B278" s="179" t="s">
        <v>72</v>
      </c>
      <c r="C278" s="180">
        <f>IF($A278&lt;=MonthDate,IF(RIGHT($B278,8)="Scotland",SUMIFS(inputdata!G:G,inputdata!$B:$B,$B278,inputdata!$A:$A,$A278),SUMIFS(inputdata!G:G,inputdata!$D:$D,$B278,inputdata!$A:$A,$A278)),IF(RIGHT($B278,8)="Scotland",SUMIFS(inputdataWeek!G:G,inputdataWeek!$B:$B,$B278,inputdataWeek!$A:$A,$A278),SUMIFS(inputdataWeek!G:G,inputdataWeek!$D:$D,$B278,inputdataWeek!$A:$A,$A278)))</f>
        <v>6876</v>
      </c>
      <c r="D278" s="180">
        <f>IF($A278&lt;=MonthDate,IF(RIGHT($B278,8)="Scotland",SUMIFS(inputdata!H:H,inputdata!$B:$B,$B278,inputdata!$A:$A,$A278),SUMIFS(inputdata!H:H,inputdata!$D:$D,$B278,inputdata!$A:$A,$A278)),IF(RIGHT($B278,8)="Scotland",SUMIFS(inputdataWeek!H:H,inputdataWeek!$B:$B,$B278,inputdataWeek!$A:$A,$A278),SUMIFS(inputdataWeek!H:H,inputdataWeek!$D:$D,$B278,inputdataWeek!$A:$A,$A278)))</f>
        <v>6205</v>
      </c>
      <c r="E278" s="180">
        <f>IF($A278&lt;=MonthDate,IF(RIGHT($B278,8)="Scotland",SUMIFS(inputdata!I:I,inputdata!$B:$B,$B278,inputdata!$A:$A,$A278),SUMIFS(inputdata!I:I,inputdata!$D:$D,$B278,inputdata!$A:$A,$A278)),IF(RIGHT($B278,8)="Scotland",SUMIFS(inputdataWeek!I:I,inputdataWeek!$B:$B,$B278,inputdataWeek!$A:$A,$A278),SUMIFS(inputdataWeek!I:I,inputdataWeek!$D:$D,$B278,inputdataWeek!$A:$A,$A278)))</f>
        <v>671</v>
      </c>
      <c r="F278" s="181">
        <f t="shared" si="24"/>
        <v>0.90241419429901104</v>
      </c>
      <c r="G278" s="180">
        <f>IF($A278&lt;=MonthDate,IF(RIGHT($B278,8)="Scotland",SUMIFS(inputdata!J:J,inputdata!$B:$B,$B278,inputdata!$A:$A,$A278),SUMIFS(inputdata!J:J,inputdata!$D:$D,$B278,inputdata!$A:$A,$A278)),IF(RIGHT($B278,8)="Scotland",SUMIFS(inputdataWeek!J:J,inputdataWeek!$B:$B,$B278,inputdataWeek!$A:$A,$A278),SUMIFS(inputdataWeek!J:J,inputdataWeek!$D:$D,$B278,inputdataWeek!$A:$A,$A278)))</f>
        <v>43</v>
      </c>
      <c r="H278" s="181">
        <f t="shared" si="25"/>
        <v>0.99374636416521234</v>
      </c>
      <c r="I278" s="180">
        <f>IF($A278&lt;=MonthDate,IF(RIGHT($B278,8)="Scotland",SUMIFS(inputdata!K:K,inputdata!$B:$B,$B278,inputdata!$A:$A,$A278),SUMIFS(inputdata!K:K,inputdata!$D:$D,$B278,inputdata!$A:$A,$A278)),IF(RIGHT(B278,8)="Scotland",SUMIFS(inputdataWeek!K:K,inputdataWeek!$B:$B,$B278,inputdataWeek!$A:$A,$A278),SUMIFS(inputdataWeek!K:K,inputdataWeek!$D:$D,$B278,inputdataWeek!$A:$A,$A278)))</f>
        <v>1</v>
      </c>
      <c r="J278" s="181">
        <f t="shared" si="23"/>
        <v>0.99985456660849326</v>
      </c>
      <c r="K278" s="194" t="str">
        <f t="shared" si="22"/>
        <v>ISD A&amp;E Datamart</v>
      </c>
    </row>
    <row r="279" spans="1:11">
      <c r="A279" s="178">
        <f t="shared" si="21"/>
        <v>42442</v>
      </c>
      <c r="B279" s="179" t="s">
        <v>129</v>
      </c>
      <c r="C279" s="180">
        <f>IF($A279&lt;=MonthDate,IF(RIGHT($B279,8)="Scotland",SUMIFS(inputdata!G:G,inputdata!$B:$B,$B279,inputdata!$A:$A,$A279),SUMIFS(inputdata!G:G,inputdata!$D:$D,$B279,inputdata!$A:$A,$A279)),IF(RIGHT($B279,8)="Scotland",SUMIFS(inputdataWeek!G:G,inputdataWeek!$B:$B,$B279,inputdataWeek!$A:$A,$A279),SUMIFS(inputdataWeek!G:G,inputdataWeek!$D:$D,$B279,inputdataWeek!$A:$A,$A279)))</f>
        <v>1130</v>
      </c>
      <c r="D279" s="180">
        <f>IF($A279&lt;=MonthDate,IF(RIGHT($B279,8)="Scotland",SUMIFS(inputdata!H:H,inputdata!$B:$B,$B279,inputdata!$A:$A,$A279),SUMIFS(inputdata!H:H,inputdata!$D:$D,$B279,inputdata!$A:$A,$A279)),IF(RIGHT($B279,8)="Scotland",SUMIFS(inputdataWeek!H:H,inputdataWeek!$B:$B,$B279,inputdataWeek!$A:$A,$A279),SUMIFS(inputdataWeek!H:H,inputdataWeek!$D:$D,$B279,inputdataWeek!$A:$A,$A279)))</f>
        <v>1049</v>
      </c>
      <c r="E279" s="180">
        <f>IF($A279&lt;=MonthDate,IF(RIGHT($B279,8)="Scotland",SUMIFS(inputdata!I:I,inputdata!$B:$B,$B279,inputdata!$A:$A,$A279),SUMIFS(inputdata!I:I,inputdata!$D:$D,$B279,inputdata!$A:$A,$A279)),IF(RIGHT($B279,8)="Scotland",SUMIFS(inputdataWeek!I:I,inputdataWeek!$B:$B,$B279,inputdataWeek!$A:$A,$A279),SUMIFS(inputdataWeek!I:I,inputdataWeek!$D:$D,$B279,inputdataWeek!$A:$A,$A279)))</f>
        <v>81</v>
      </c>
      <c r="F279" s="181">
        <f t="shared" si="24"/>
        <v>0.92831858407079648</v>
      </c>
      <c r="G279" s="180">
        <f>IF($A279&lt;=MonthDate,IF(RIGHT($B279,8)="Scotland",SUMIFS(inputdata!J:J,inputdata!$B:$B,$B279,inputdata!$A:$A,$A279),SUMIFS(inputdata!J:J,inputdata!$D:$D,$B279,inputdata!$A:$A,$A279)),IF(RIGHT($B279,8)="Scotland",SUMIFS(inputdataWeek!J:J,inputdataWeek!$B:$B,$B279,inputdataWeek!$A:$A,$A279),SUMIFS(inputdataWeek!J:J,inputdataWeek!$D:$D,$B279,inputdataWeek!$A:$A,$A279)))</f>
        <v>6</v>
      </c>
      <c r="H279" s="181">
        <f t="shared" si="25"/>
        <v>0.99469026548672568</v>
      </c>
      <c r="I279" s="180">
        <f>IF($A279&lt;=MonthDate,IF(RIGHT($B279,8)="Scotland",SUMIFS(inputdata!K:K,inputdata!$B:$B,$B279,inputdata!$A:$A,$A279),SUMIFS(inputdata!K:K,inputdata!$D:$D,$B279,inputdata!$A:$A,$A279)),IF(RIGHT(B279,8)="Scotland",SUMIFS(inputdataWeek!K:K,inputdataWeek!$B:$B,$B279,inputdataWeek!$A:$A,$A279),SUMIFS(inputdataWeek!K:K,inputdataWeek!$D:$D,$B279,inputdataWeek!$A:$A,$A279)))</f>
        <v>0</v>
      </c>
      <c r="J279" s="181">
        <f t="shared" si="23"/>
        <v>1</v>
      </c>
      <c r="K279" s="194" t="str">
        <f t="shared" si="22"/>
        <v>ISD A&amp;E Datamart</v>
      </c>
    </row>
    <row r="280" spans="1:11">
      <c r="A280" s="178">
        <f t="shared" si="21"/>
        <v>42442</v>
      </c>
      <c r="B280" s="179" t="s">
        <v>73</v>
      </c>
      <c r="C280" s="180">
        <f>IF($A280&lt;=MonthDate,IF(RIGHT($B280,8)="Scotland",SUMIFS(inputdata!G:G,inputdata!$B:$B,$B280,inputdata!$A:$A,$A280),SUMIFS(inputdata!G:G,inputdata!$D:$D,$B280,inputdata!$A:$A,$A280)),IF(RIGHT($B280,8)="Scotland",SUMIFS(inputdataWeek!G:G,inputdataWeek!$B:$B,$B280,inputdataWeek!$A:$A,$A280),SUMIFS(inputdataWeek!G:G,inputdataWeek!$D:$D,$B280,inputdataWeek!$A:$A,$A280)))</f>
        <v>3956</v>
      </c>
      <c r="D280" s="180">
        <f>IF($A280&lt;=MonthDate,IF(RIGHT($B280,8)="Scotland",SUMIFS(inputdata!H:H,inputdata!$B:$B,$B280,inputdata!$A:$A,$A280),SUMIFS(inputdata!H:H,inputdata!$D:$D,$B280,inputdata!$A:$A,$A280)),IF(RIGHT($B280,8)="Scotland",SUMIFS(inputdataWeek!H:H,inputdataWeek!$B:$B,$B280,inputdataWeek!$A:$A,$A280),SUMIFS(inputdataWeek!H:H,inputdataWeek!$D:$D,$B280,inputdataWeek!$A:$A,$A280)))</f>
        <v>3593</v>
      </c>
      <c r="E280" s="180">
        <f>IF($A280&lt;=MonthDate,IF(RIGHT($B280,8)="Scotland",SUMIFS(inputdata!I:I,inputdata!$B:$B,$B280,inputdata!$A:$A,$A280),SUMIFS(inputdata!I:I,inputdata!$D:$D,$B280,inputdata!$A:$A,$A280)),IF(RIGHT($B280,8)="Scotland",SUMIFS(inputdataWeek!I:I,inputdataWeek!$B:$B,$B280,inputdataWeek!$A:$A,$A280),SUMIFS(inputdataWeek!I:I,inputdataWeek!$D:$D,$B280,inputdataWeek!$A:$A,$A280)))</f>
        <v>363</v>
      </c>
      <c r="F280" s="181">
        <f t="shared" si="24"/>
        <v>0.90824064711830133</v>
      </c>
      <c r="G280" s="180">
        <f>IF($A280&lt;=MonthDate,IF(RIGHT($B280,8)="Scotland",SUMIFS(inputdata!J:J,inputdata!$B:$B,$B280,inputdata!$A:$A,$A280),SUMIFS(inputdata!J:J,inputdata!$D:$D,$B280,inputdata!$A:$A,$A280)),IF(RIGHT($B280,8)="Scotland",SUMIFS(inputdataWeek!J:J,inputdataWeek!$B:$B,$B280,inputdataWeek!$A:$A,$A280),SUMIFS(inputdataWeek!J:J,inputdataWeek!$D:$D,$B280,inputdataWeek!$A:$A,$A280)))</f>
        <v>43</v>
      </c>
      <c r="H280" s="181">
        <f t="shared" si="25"/>
        <v>0.98913043478260865</v>
      </c>
      <c r="I280" s="180">
        <f>IF($A280&lt;=MonthDate,IF(RIGHT($B280,8)="Scotland",SUMIFS(inputdata!K:K,inputdata!$B:$B,$B280,inputdata!$A:$A,$A280),SUMIFS(inputdata!K:K,inputdata!$D:$D,$B280,inputdata!$A:$A,$A280)),IF(RIGHT(B280,8)="Scotland",SUMIFS(inputdataWeek!K:K,inputdataWeek!$B:$B,$B280,inputdataWeek!$A:$A,$A280),SUMIFS(inputdataWeek!K:K,inputdataWeek!$D:$D,$B280,inputdataWeek!$A:$A,$A280)))</f>
        <v>5</v>
      </c>
      <c r="J280" s="181">
        <f t="shared" si="23"/>
        <v>0.99873609706774524</v>
      </c>
      <c r="K280" s="194" t="str">
        <f t="shared" si="22"/>
        <v>ISD A&amp;E Datamart</v>
      </c>
    </row>
    <row r="281" spans="1:11">
      <c r="A281" s="178">
        <f t="shared" si="21"/>
        <v>42442</v>
      </c>
      <c r="B281" s="179" t="s">
        <v>123</v>
      </c>
      <c r="C281" s="180">
        <f>IF($A281&lt;=MonthDate,IF(RIGHT($B281,8)="Scotland",SUMIFS(inputdata!G:G,inputdata!$B:$B,$B281,inputdata!$A:$A,$A281),SUMIFS(inputdata!G:G,inputdata!$D:$D,$B281,inputdata!$A:$A,$A281)),IF(RIGHT($B281,8)="Scotland",SUMIFS(inputdataWeek!G:G,inputdataWeek!$B:$B,$B281,inputdataWeek!$A:$A,$A281),SUMIFS(inputdataWeek!G:G,inputdataWeek!$D:$D,$B281,inputdataWeek!$A:$A,$A281)))</f>
        <v>4403</v>
      </c>
      <c r="D281" s="180">
        <f>IF($A281&lt;=MonthDate,IF(RIGHT($B281,8)="Scotland",SUMIFS(inputdata!H:H,inputdata!$B:$B,$B281,inputdata!$A:$A,$A281),SUMIFS(inputdata!H:H,inputdata!$D:$D,$B281,inputdata!$A:$A,$A281)),IF(RIGHT($B281,8)="Scotland",SUMIFS(inputdataWeek!H:H,inputdataWeek!$B:$B,$B281,inputdataWeek!$A:$A,$A281),SUMIFS(inputdataWeek!H:H,inputdataWeek!$D:$D,$B281,inputdataWeek!$A:$A,$A281)))</f>
        <v>4129</v>
      </c>
      <c r="E281" s="180">
        <f>IF($A281&lt;=MonthDate,IF(RIGHT($B281,8)="Scotland",SUMIFS(inputdata!I:I,inputdata!$B:$B,$B281,inputdata!$A:$A,$A281),SUMIFS(inputdata!I:I,inputdata!$D:$D,$B281,inputdata!$A:$A,$A281)),IF(RIGHT($B281,8)="Scotland",SUMIFS(inputdataWeek!I:I,inputdataWeek!$B:$B,$B281,inputdataWeek!$A:$A,$A281),SUMIFS(inputdataWeek!I:I,inputdataWeek!$D:$D,$B281,inputdataWeek!$A:$A,$A281)))</f>
        <v>274</v>
      </c>
      <c r="F281" s="181">
        <f t="shared" si="24"/>
        <v>0.93776970247558478</v>
      </c>
      <c r="G281" s="180">
        <f>IF($A281&lt;=MonthDate,IF(RIGHT($B281,8)="Scotland",SUMIFS(inputdata!J:J,inputdata!$B:$B,$B281,inputdata!$A:$A,$A281),SUMIFS(inputdata!J:J,inputdata!$D:$D,$B281,inputdata!$A:$A,$A281)),IF(RIGHT($B281,8)="Scotland",SUMIFS(inputdataWeek!J:J,inputdataWeek!$B:$B,$B281,inputdataWeek!$A:$A,$A281),SUMIFS(inputdataWeek!J:J,inputdataWeek!$D:$D,$B281,inputdataWeek!$A:$A,$A281)))</f>
        <v>43</v>
      </c>
      <c r="H281" s="181">
        <f t="shared" si="25"/>
        <v>0.99023393141040195</v>
      </c>
      <c r="I281" s="180">
        <f>IF($A281&lt;=MonthDate,IF(RIGHT($B281,8)="Scotland",SUMIFS(inputdata!K:K,inputdata!$B:$B,$B281,inputdata!$A:$A,$A281),SUMIFS(inputdata!K:K,inputdata!$D:$D,$B281,inputdata!$A:$A,$A281)),IF(RIGHT(B281,8)="Scotland",SUMIFS(inputdataWeek!K:K,inputdataWeek!$B:$B,$B281,inputdataWeek!$A:$A,$A281),SUMIFS(inputdataWeek!K:K,inputdataWeek!$D:$D,$B281,inputdataWeek!$A:$A,$A281)))</f>
        <v>8</v>
      </c>
      <c r="J281" s="181">
        <f t="shared" si="23"/>
        <v>0.99818305700658638</v>
      </c>
      <c r="K281" s="194" t="str">
        <f t="shared" si="22"/>
        <v>ISD A&amp;E Datamart</v>
      </c>
    </row>
    <row r="282" spans="1:11">
      <c r="A282" s="178">
        <f t="shared" si="21"/>
        <v>42442</v>
      </c>
      <c r="B282" s="179" t="s">
        <v>117</v>
      </c>
      <c r="C282" s="180">
        <f>IF($A282&lt;=MonthDate,IF(RIGHT($B282,8)="Scotland",SUMIFS(inputdata!G:G,inputdata!$B:$B,$B282,inputdata!$A:$A,$A282),SUMIFS(inputdata!G:G,inputdata!$D:$D,$B282,inputdata!$A:$A,$A282)),IF(RIGHT($B282,8)="Scotland",SUMIFS(inputdataWeek!G:G,inputdataWeek!$B:$B,$B282,inputdataWeek!$A:$A,$A282),SUMIFS(inputdataWeek!G:G,inputdataWeek!$D:$D,$B282,inputdataWeek!$A:$A,$A282)))</f>
        <v>102</v>
      </c>
      <c r="D282" s="180">
        <f>IF($A282&lt;=MonthDate,IF(RIGHT($B282,8)="Scotland",SUMIFS(inputdata!H:H,inputdata!$B:$B,$B282,inputdata!$A:$A,$A282),SUMIFS(inputdata!H:H,inputdata!$D:$D,$B282,inputdata!$A:$A,$A282)),IF(RIGHT($B282,8)="Scotland",SUMIFS(inputdataWeek!H:H,inputdataWeek!$B:$B,$B282,inputdataWeek!$A:$A,$A282),SUMIFS(inputdataWeek!H:H,inputdataWeek!$D:$D,$B282,inputdataWeek!$A:$A,$A282)))</f>
        <v>102</v>
      </c>
      <c r="E282" s="180">
        <f>IF($A282&lt;=MonthDate,IF(RIGHT($B282,8)="Scotland",SUMIFS(inputdata!I:I,inputdata!$B:$B,$B282,inputdata!$A:$A,$A282),SUMIFS(inputdata!I:I,inputdata!$D:$D,$B282,inputdata!$A:$A,$A282)),IF(RIGHT($B282,8)="Scotland",SUMIFS(inputdataWeek!I:I,inputdataWeek!$B:$B,$B282,inputdataWeek!$A:$A,$A282),SUMIFS(inputdataWeek!I:I,inputdataWeek!$D:$D,$B282,inputdataWeek!$A:$A,$A282)))</f>
        <v>0</v>
      </c>
      <c r="F282" s="181">
        <f t="shared" si="24"/>
        <v>1</v>
      </c>
      <c r="G282" s="180">
        <f>IF($A282&lt;=MonthDate,IF(RIGHT($B282,8)="Scotland",SUMIFS(inputdata!J:J,inputdata!$B:$B,$B282,inputdata!$A:$A,$A282),SUMIFS(inputdata!J:J,inputdata!$D:$D,$B282,inputdata!$A:$A,$A282)),IF(RIGHT($B282,8)="Scotland",SUMIFS(inputdataWeek!J:J,inputdataWeek!$B:$B,$B282,inputdataWeek!$A:$A,$A282),SUMIFS(inputdataWeek!J:J,inputdataWeek!$D:$D,$B282,inputdataWeek!$A:$A,$A282)))</f>
        <v>0</v>
      </c>
      <c r="H282" s="181">
        <f t="shared" si="25"/>
        <v>1</v>
      </c>
      <c r="I282" s="180">
        <f>IF($A282&lt;=MonthDate,IF(RIGHT($B282,8)="Scotland",SUMIFS(inputdata!K:K,inputdata!$B:$B,$B282,inputdata!$A:$A,$A282),SUMIFS(inputdata!K:K,inputdata!$D:$D,$B282,inputdata!$A:$A,$A282)),IF(RIGHT(B282,8)="Scotland",SUMIFS(inputdataWeek!K:K,inputdataWeek!$B:$B,$B282,inputdataWeek!$A:$A,$A282),SUMIFS(inputdataWeek!K:K,inputdataWeek!$D:$D,$B282,inputdataWeek!$A:$A,$A282)))</f>
        <v>0</v>
      </c>
      <c r="J282" s="181">
        <f t="shared" si="23"/>
        <v>1</v>
      </c>
      <c r="K282" s="194" t="str">
        <f t="shared" si="22"/>
        <v>ISD A&amp;E Datamart</v>
      </c>
    </row>
    <row r="283" spans="1:11">
      <c r="A283" s="178">
        <f t="shared" si="21"/>
        <v>42442</v>
      </c>
      <c r="B283" s="179" t="s">
        <v>141</v>
      </c>
      <c r="C283" s="180">
        <f>IF($A283&lt;=MonthDate,IF(RIGHT($B283,8)="Scotland",SUMIFS(inputdata!G:G,inputdata!$B:$B,$B283,inputdata!$A:$A,$A283),SUMIFS(inputdata!G:G,inputdata!$D:$D,$B283,inputdata!$A:$A,$A283)),IF(RIGHT($B283,8)="Scotland",SUMIFS(inputdataWeek!G:G,inputdataWeek!$B:$B,$B283,inputdataWeek!$A:$A,$A283),SUMIFS(inputdataWeek!G:G,inputdataWeek!$D:$D,$B283,inputdataWeek!$A:$A,$A283)))</f>
        <v>132</v>
      </c>
      <c r="D283" s="180">
        <f>IF($A283&lt;=MonthDate,IF(RIGHT($B283,8)="Scotland",SUMIFS(inputdata!H:H,inputdata!$B:$B,$B283,inputdata!$A:$A,$A283),SUMIFS(inputdata!H:H,inputdata!$D:$D,$B283,inputdata!$A:$A,$A283)),IF(RIGHT($B283,8)="Scotland",SUMIFS(inputdataWeek!H:H,inputdataWeek!$B:$B,$B283,inputdataWeek!$A:$A,$A283),SUMIFS(inputdataWeek!H:H,inputdataWeek!$D:$D,$B283,inputdataWeek!$A:$A,$A283)))</f>
        <v>126</v>
      </c>
      <c r="E283" s="180">
        <f>IF($A283&lt;=MonthDate,IF(RIGHT($B283,8)="Scotland",SUMIFS(inputdata!I:I,inputdata!$B:$B,$B283,inputdata!$A:$A,$A283),SUMIFS(inputdata!I:I,inputdata!$D:$D,$B283,inputdata!$A:$A,$A283)),IF(RIGHT($B283,8)="Scotland",SUMIFS(inputdataWeek!I:I,inputdataWeek!$B:$B,$B283,inputdataWeek!$A:$A,$A283),SUMIFS(inputdataWeek!I:I,inputdataWeek!$D:$D,$B283,inputdataWeek!$A:$A,$A283)))</f>
        <v>6</v>
      </c>
      <c r="F283" s="181">
        <f t="shared" si="24"/>
        <v>0.95454545454545459</v>
      </c>
      <c r="G283" s="180">
        <f>IF($A283&lt;=MonthDate,IF(RIGHT($B283,8)="Scotland",SUMIFS(inputdata!J:J,inputdata!$B:$B,$B283,inputdata!$A:$A,$A283),SUMIFS(inputdata!J:J,inputdata!$D:$D,$B283,inputdata!$A:$A,$A283)),IF(RIGHT($B283,8)="Scotland",SUMIFS(inputdataWeek!J:J,inputdataWeek!$B:$B,$B283,inputdataWeek!$A:$A,$A283),SUMIFS(inputdataWeek!J:J,inputdataWeek!$D:$D,$B283,inputdataWeek!$A:$A,$A283)))</f>
        <v>0</v>
      </c>
      <c r="H283" s="181">
        <f t="shared" si="25"/>
        <v>1</v>
      </c>
      <c r="I283" s="180">
        <f>IF($A283&lt;=MonthDate,IF(RIGHT($B283,8)="Scotland",SUMIFS(inputdata!K:K,inputdata!$B:$B,$B283,inputdata!$A:$A,$A283),SUMIFS(inputdata!K:K,inputdata!$D:$D,$B283,inputdata!$A:$A,$A283)),IF(RIGHT(B283,8)="Scotland",SUMIFS(inputdataWeek!K:K,inputdataWeek!$B:$B,$B283,inputdataWeek!$A:$A,$A283),SUMIFS(inputdataWeek!K:K,inputdataWeek!$D:$D,$B283,inputdataWeek!$A:$A,$A283)))</f>
        <v>0</v>
      </c>
      <c r="J283" s="181">
        <f t="shared" si="23"/>
        <v>1</v>
      </c>
      <c r="K283" s="194" t="str">
        <f t="shared" si="22"/>
        <v>ISD A&amp;E Datamart</v>
      </c>
    </row>
    <row r="284" spans="1:11">
      <c r="A284" s="178">
        <f t="shared" ref="A284:A339" si="26">A269+7</f>
        <v>42442</v>
      </c>
      <c r="B284" s="179" t="s">
        <v>136</v>
      </c>
      <c r="C284" s="180">
        <f>IF($A284&lt;=MonthDate,IF(RIGHT($B284,8)="Scotland",SUMIFS(inputdata!G:G,inputdata!$B:$B,$B284,inputdata!$A:$A,$A284),SUMIFS(inputdata!G:G,inputdata!$D:$D,$B284,inputdata!$A:$A,$A284)),IF(RIGHT($B284,8)="Scotland",SUMIFS(inputdataWeek!G:G,inputdataWeek!$B:$B,$B284,inputdataWeek!$A:$A,$A284),SUMIFS(inputdataWeek!G:G,inputdataWeek!$D:$D,$B284,inputdataWeek!$A:$A,$A284)))</f>
        <v>1406</v>
      </c>
      <c r="D284" s="180">
        <f>IF($A284&lt;=MonthDate,IF(RIGHT($B284,8)="Scotland",SUMIFS(inputdata!H:H,inputdata!$B:$B,$B284,inputdata!$A:$A,$A284),SUMIFS(inputdata!H:H,inputdata!$D:$D,$B284,inputdata!$A:$A,$A284)),IF(RIGHT($B284,8)="Scotland",SUMIFS(inputdataWeek!H:H,inputdataWeek!$B:$B,$B284,inputdataWeek!$A:$A,$A284),SUMIFS(inputdataWeek!H:H,inputdataWeek!$D:$D,$B284,inputdataWeek!$A:$A,$A284)))</f>
        <v>1397</v>
      </c>
      <c r="E284" s="180">
        <f>IF($A284&lt;=MonthDate,IF(RIGHT($B284,8)="Scotland",SUMIFS(inputdata!I:I,inputdata!$B:$B,$B284,inputdata!$A:$A,$A284),SUMIFS(inputdata!I:I,inputdata!$D:$D,$B284,inputdata!$A:$A,$A284)),IF(RIGHT($B284,8)="Scotland",SUMIFS(inputdataWeek!I:I,inputdataWeek!$B:$B,$B284,inputdataWeek!$A:$A,$A284),SUMIFS(inputdataWeek!I:I,inputdataWeek!$D:$D,$B284,inputdataWeek!$A:$A,$A284)))</f>
        <v>9</v>
      </c>
      <c r="F284" s="181">
        <f t="shared" si="24"/>
        <v>0.99359886201991465</v>
      </c>
      <c r="G284" s="180">
        <f>IF($A284&lt;=MonthDate,IF(RIGHT($B284,8)="Scotland",SUMIFS(inputdata!J:J,inputdata!$B:$B,$B284,inputdata!$A:$A,$A284),SUMIFS(inputdata!J:J,inputdata!$D:$D,$B284,inputdata!$A:$A,$A284)),IF(RIGHT($B284,8)="Scotland",SUMIFS(inputdataWeek!J:J,inputdataWeek!$B:$B,$B284,inputdataWeek!$A:$A,$A284),SUMIFS(inputdataWeek!J:J,inputdataWeek!$D:$D,$B284,inputdataWeek!$A:$A,$A284)))</f>
        <v>0</v>
      </c>
      <c r="H284" s="181">
        <f t="shared" si="25"/>
        <v>1</v>
      </c>
      <c r="I284" s="180">
        <f>IF($A284&lt;=MonthDate,IF(RIGHT($B284,8)="Scotland",SUMIFS(inputdata!K:K,inputdata!$B:$B,$B284,inputdata!$A:$A,$A284),SUMIFS(inputdata!K:K,inputdata!$D:$D,$B284,inputdata!$A:$A,$A284)),IF(RIGHT(B284,8)="Scotland",SUMIFS(inputdataWeek!K:K,inputdataWeek!$B:$B,$B284,inputdataWeek!$A:$A,$A284),SUMIFS(inputdataWeek!K:K,inputdataWeek!$D:$D,$B284,inputdataWeek!$A:$A,$A284)))</f>
        <v>0</v>
      </c>
      <c r="J284" s="181">
        <f t="shared" si="23"/>
        <v>1</v>
      </c>
      <c r="K284" s="194" t="str">
        <f t="shared" si="22"/>
        <v>ISD A&amp;E Datamart</v>
      </c>
    </row>
    <row r="285" spans="1:11">
      <c r="A285" s="178">
        <f t="shared" si="26"/>
        <v>42442</v>
      </c>
      <c r="B285" s="179" t="s">
        <v>139</v>
      </c>
      <c r="C285" s="180">
        <f>IF($A285&lt;=MonthDate,IF(RIGHT($B285,8)="Scotland",SUMIFS(inputdata!G:G,inputdata!$B:$B,$B285,inputdata!$A:$A,$A285),SUMIFS(inputdata!G:G,inputdata!$D:$D,$B285,inputdata!$A:$A,$A285)),IF(RIGHT($B285,8)="Scotland",SUMIFS(inputdataWeek!G:G,inputdataWeek!$B:$B,$B285,inputdataWeek!$A:$A,$A285),SUMIFS(inputdataWeek!G:G,inputdataWeek!$D:$D,$B285,inputdataWeek!$A:$A,$A285)))</f>
        <v>129</v>
      </c>
      <c r="D285" s="180">
        <f>IF($A285&lt;=MonthDate,IF(RIGHT($B285,8)="Scotland",SUMIFS(inputdata!H:H,inputdata!$B:$B,$B285,inputdata!$A:$A,$A285),SUMIFS(inputdata!H:H,inputdata!$D:$D,$B285,inputdata!$A:$A,$A285)),IF(RIGHT($B285,8)="Scotland",SUMIFS(inputdataWeek!H:H,inputdataWeek!$B:$B,$B285,inputdataWeek!$A:$A,$A285),SUMIFS(inputdataWeek!H:H,inputdataWeek!$D:$D,$B285,inputdataWeek!$A:$A,$A285)))</f>
        <v>128</v>
      </c>
      <c r="E285" s="180">
        <f>IF($A285&lt;=MonthDate,IF(RIGHT($B285,8)="Scotland",SUMIFS(inputdata!I:I,inputdata!$B:$B,$B285,inputdata!$A:$A,$A285),SUMIFS(inputdata!I:I,inputdata!$D:$D,$B285,inputdata!$A:$A,$A285)),IF(RIGHT($B285,8)="Scotland",SUMIFS(inputdataWeek!I:I,inputdataWeek!$B:$B,$B285,inputdataWeek!$A:$A,$A285),SUMIFS(inputdataWeek!I:I,inputdataWeek!$D:$D,$B285,inputdataWeek!$A:$A,$A285)))</f>
        <v>1</v>
      </c>
      <c r="F285" s="181">
        <f t="shared" si="24"/>
        <v>0.99224806201550386</v>
      </c>
      <c r="G285" s="180">
        <f>IF($A285&lt;=MonthDate,IF(RIGHT($B285,8)="Scotland",SUMIFS(inputdata!J:J,inputdata!$B:$B,$B285,inputdata!$A:$A,$A285),SUMIFS(inputdata!J:J,inputdata!$D:$D,$B285,inputdata!$A:$A,$A285)),IF(RIGHT($B285,8)="Scotland",SUMIFS(inputdataWeek!J:J,inputdataWeek!$B:$B,$B285,inputdataWeek!$A:$A,$A285),SUMIFS(inputdataWeek!J:J,inputdataWeek!$D:$D,$B285,inputdataWeek!$A:$A,$A285)))</f>
        <v>0</v>
      </c>
      <c r="H285" s="181">
        <f t="shared" si="25"/>
        <v>1</v>
      </c>
      <c r="I285" s="180">
        <f>IF($A285&lt;=MonthDate,IF(RIGHT($B285,8)="Scotland",SUMIFS(inputdata!K:K,inputdata!$B:$B,$B285,inputdata!$A:$A,$A285),SUMIFS(inputdata!K:K,inputdata!$D:$D,$B285,inputdata!$A:$A,$A285)),IF(RIGHT(B285,8)="Scotland",SUMIFS(inputdataWeek!K:K,inputdataWeek!$B:$B,$B285,inputdataWeek!$A:$A,$A285),SUMIFS(inputdataWeek!K:K,inputdataWeek!$D:$D,$B285,inputdataWeek!$A:$A,$A285)))</f>
        <v>0</v>
      </c>
      <c r="J285" s="181">
        <f t="shared" si="23"/>
        <v>1</v>
      </c>
      <c r="K285" s="194" t="str">
        <f t="shared" si="22"/>
        <v>ISD A&amp;E Datamart</v>
      </c>
    </row>
    <row r="286" spans="1:11">
      <c r="A286" s="178">
        <f t="shared" si="26"/>
        <v>42442</v>
      </c>
      <c r="B286" s="179" t="s">
        <v>277</v>
      </c>
      <c r="C286" s="180">
        <f>IF($A286&lt;=MonthDate,IF(RIGHT($B286,8)="Scotland",SUMIFS(inputdata!G:G,inputdata!$B:$B,$B286,inputdata!$A:$A,$A286),SUMIFS(inputdata!G:G,inputdata!$D:$D,$B286,inputdata!$A:$A,$A286)),IF(RIGHT($B286,8)="Scotland",SUMIFS(inputdataWeek!G:G,inputdataWeek!$B:$B,$B286,inputdataWeek!$A:$A,$A286),SUMIFS(inputdataWeek!G:G,inputdataWeek!$D:$D,$B286,inputdataWeek!$A:$A,$A286)))</f>
        <v>26735</v>
      </c>
      <c r="D286" s="180">
        <f>IF($A286&lt;=MonthDate,IF(RIGHT($B286,8)="Scotland",SUMIFS(inputdata!H:H,inputdata!$B:$B,$B286,inputdata!$A:$A,$A286),SUMIFS(inputdata!H:H,inputdata!$D:$D,$B286,inputdata!$A:$A,$A286)),IF(RIGHT($B286,8)="Scotland",SUMIFS(inputdataWeek!H:H,inputdataWeek!$B:$B,$B286,inputdataWeek!$A:$A,$A286),SUMIFS(inputdataWeek!H:H,inputdataWeek!$D:$D,$B286,inputdataWeek!$A:$A,$A286)))</f>
        <v>24659</v>
      </c>
      <c r="E286" s="180">
        <f>IF($A286&lt;=MonthDate,IF(RIGHT($B286,8)="Scotland",SUMIFS(inputdata!I:I,inputdata!$B:$B,$B286,inputdata!$A:$A,$A286),SUMIFS(inputdata!I:I,inputdata!$D:$D,$B286,inputdata!$A:$A,$A286)),IF(RIGHT($B286,8)="Scotland",SUMIFS(inputdataWeek!I:I,inputdataWeek!$B:$B,$B286,inputdataWeek!$A:$A,$A286),SUMIFS(inputdataWeek!I:I,inputdataWeek!$D:$D,$B286,inputdataWeek!$A:$A,$A286)))</f>
        <v>2076</v>
      </c>
      <c r="F286" s="181">
        <f t="shared" si="24"/>
        <v>0.92234898073686178</v>
      </c>
      <c r="G286" s="180">
        <f>IF($A286&lt;=MonthDate,IF(RIGHT($B286,8)="Scotland",SUMIFS(inputdata!J:J,inputdata!$B:$B,$B286,inputdata!$A:$A,$A286),SUMIFS(inputdata!J:J,inputdata!$D:$D,$B286,inputdata!$A:$A,$A286)),IF(RIGHT($B286,8)="Scotland",SUMIFS(inputdataWeek!J:J,inputdataWeek!$B:$B,$B286,inputdataWeek!$A:$A,$A286),SUMIFS(inputdataWeek!J:J,inputdataWeek!$D:$D,$B286,inputdataWeek!$A:$A,$A286)))</f>
        <v>176</v>
      </c>
      <c r="H286" s="181">
        <f t="shared" si="25"/>
        <v>0.99341686927248929</v>
      </c>
      <c r="I286" s="180">
        <f>IF($A286&lt;=MonthDate,IF(RIGHT($B286,8)="Scotland",SUMIFS(inputdata!K:K,inputdata!$B:$B,$B286,inputdata!$A:$A,$A286),SUMIFS(inputdata!K:K,inputdata!$D:$D,$B286,inputdata!$A:$A,$A286)),IF(RIGHT(B286,8)="Scotland",SUMIFS(inputdataWeek!K:K,inputdataWeek!$B:$B,$B286,inputdataWeek!$A:$A,$A286),SUMIFS(inputdataWeek!K:K,inputdataWeek!$D:$D,$B286,inputdataWeek!$A:$A,$A286)))</f>
        <v>16</v>
      </c>
      <c r="J286" s="181">
        <f t="shared" si="23"/>
        <v>0.99940153357022632</v>
      </c>
      <c r="K286" s="194" t="str">
        <f t="shared" si="22"/>
        <v>ISD A&amp;E Datamart</v>
      </c>
    </row>
    <row r="287" spans="1:11">
      <c r="A287" s="178">
        <f t="shared" si="26"/>
        <v>42449</v>
      </c>
      <c r="B287" s="179" t="s">
        <v>121</v>
      </c>
      <c r="C287" s="180">
        <f>IF($A287&lt;=MonthDate,IF(RIGHT($B287,8)="Scotland",SUMIFS(inputdata!G:G,inputdata!$B:$B,$B287,inputdata!$A:$A,$A287),SUMIFS(inputdata!G:G,inputdata!$D:$D,$B287,inputdata!$A:$A,$A287)),IF(RIGHT($B287,8)="Scotland",SUMIFS(inputdataWeek!G:G,inputdataWeek!$B:$B,$B287,inputdataWeek!$A:$A,$A287),SUMIFS(inputdataWeek!G:G,inputdataWeek!$D:$D,$B287,inputdataWeek!$A:$A,$A287)))</f>
        <v>2568</v>
      </c>
      <c r="D287" s="180">
        <f>IF($A287&lt;=MonthDate,IF(RIGHT($B287,8)="Scotland",SUMIFS(inputdata!H:H,inputdata!$B:$B,$B287,inputdata!$A:$A,$A287),SUMIFS(inputdata!H:H,inputdata!$D:$D,$B287,inputdata!$A:$A,$A287)),IF(RIGHT($B287,8)="Scotland",SUMIFS(inputdataWeek!H:H,inputdataWeek!$B:$B,$B287,inputdataWeek!$A:$A,$A287),SUMIFS(inputdataWeek!H:H,inputdataWeek!$D:$D,$B287,inputdataWeek!$A:$A,$A287)))</f>
        <v>2376</v>
      </c>
      <c r="E287" s="180">
        <f>IF($A287&lt;=MonthDate,IF(RIGHT($B287,8)="Scotland",SUMIFS(inputdata!I:I,inputdata!$B:$B,$B287,inputdata!$A:$A,$A287),SUMIFS(inputdata!I:I,inputdata!$D:$D,$B287,inputdata!$A:$A,$A287)),IF(RIGHT($B287,8)="Scotland",SUMIFS(inputdataWeek!I:I,inputdataWeek!$B:$B,$B287,inputdataWeek!$A:$A,$A287),SUMIFS(inputdataWeek!I:I,inputdataWeek!$D:$D,$B287,inputdataWeek!$A:$A,$A287)))</f>
        <v>192</v>
      </c>
      <c r="F287" s="181">
        <f t="shared" si="24"/>
        <v>0.92523364485981308</v>
      </c>
      <c r="G287" s="180">
        <f>IF($A287&lt;=MonthDate,IF(RIGHT($B287,8)="Scotland",SUMIFS(inputdata!J:J,inputdata!$B:$B,$B287,inputdata!$A:$A,$A287),SUMIFS(inputdata!J:J,inputdata!$D:$D,$B287,inputdata!$A:$A,$A287)),IF(RIGHT($B287,8)="Scotland",SUMIFS(inputdataWeek!J:J,inputdataWeek!$B:$B,$B287,inputdataWeek!$A:$A,$A287),SUMIFS(inputdataWeek!J:J,inputdataWeek!$D:$D,$B287,inputdataWeek!$A:$A,$A287)))</f>
        <v>40</v>
      </c>
      <c r="H287" s="181">
        <f t="shared" si="25"/>
        <v>0.98442367601246106</v>
      </c>
      <c r="I287" s="180">
        <f>IF($A287&lt;=MonthDate,IF(RIGHT($B287,8)="Scotland",SUMIFS(inputdata!K:K,inputdata!$B:$B,$B287,inputdata!$A:$A,$A287),SUMIFS(inputdata!K:K,inputdata!$D:$D,$B287,inputdata!$A:$A,$A287)),IF(RIGHT(B287,8)="Scotland",SUMIFS(inputdataWeek!K:K,inputdataWeek!$B:$B,$B287,inputdataWeek!$A:$A,$A287),SUMIFS(inputdataWeek!K:K,inputdataWeek!$D:$D,$B287,inputdataWeek!$A:$A,$A287)))</f>
        <v>18</v>
      </c>
      <c r="J287" s="181">
        <f t="shared" si="23"/>
        <v>0.9929906542056075</v>
      </c>
      <c r="K287" s="194" t="str">
        <f t="shared" si="22"/>
        <v>ISD A&amp;E Datamart</v>
      </c>
    </row>
    <row r="288" spans="1:11">
      <c r="A288" s="178">
        <f t="shared" si="26"/>
        <v>42449</v>
      </c>
      <c r="B288" s="179" t="s">
        <v>70</v>
      </c>
      <c r="C288" s="180">
        <f>IF($A288&lt;=MonthDate,IF(RIGHT($B288,8)="Scotland",SUMIFS(inputdata!G:G,inputdata!$B:$B,$B288,inputdata!$A:$A,$A288),SUMIFS(inputdata!G:G,inputdata!$D:$D,$B288,inputdata!$A:$A,$A288)),IF(RIGHT($B288,8)="Scotland",SUMIFS(inputdataWeek!G:G,inputdataWeek!$B:$B,$B288,inputdataWeek!$A:$A,$A288),SUMIFS(inputdataWeek!G:G,inputdataWeek!$D:$D,$B288,inputdataWeek!$A:$A,$A288)))</f>
        <v>578</v>
      </c>
      <c r="D288" s="180">
        <f>IF($A288&lt;=MonthDate,IF(RIGHT($B288,8)="Scotland",SUMIFS(inputdata!H:H,inputdata!$B:$B,$B288,inputdata!$A:$A,$A288),SUMIFS(inputdata!H:H,inputdata!$D:$D,$B288,inputdata!$A:$A,$A288)),IF(RIGHT($B288,8)="Scotland",SUMIFS(inputdataWeek!H:H,inputdataWeek!$B:$B,$B288,inputdataWeek!$A:$A,$A288),SUMIFS(inputdataWeek!H:H,inputdataWeek!$D:$D,$B288,inputdataWeek!$A:$A,$A288)))</f>
        <v>563</v>
      </c>
      <c r="E288" s="180">
        <f>IF($A288&lt;=MonthDate,IF(RIGHT($B288,8)="Scotland",SUMIFS(inputdata!I:I,inputdata!$B:$B,$B288,inputdata!$A:$A,$A288),SUMIFS(inputdata!I:I,inputdata!$D:$D,$B288,inputdata!$A:$A,$A288)),IF(RIGHT($B288,8)="Scotland",SUMIFS(inputdataWeek!I:I,inputdataWeek!$B:$B,$B288,inputdataWeek!$A:$A,$A288),SUMIFS(inputdataWeek!I:I,inputdataWeek!$D:$D,$B288,inputdataWeek!$A:$A,$A288)))</f>
        <v>15</v>
      </c>
      <c r="F288" s="181">
        <f t="shared" si="24"/>
        <v>0.97404844290657444</v>
      </c>
      <c r="G288" s="180">
        <f>IF($A288&lt;=MonthDate,IF(RIGHT($B288,8)="Scotland",SUMIFS(inputdata!J:J,inputdata!$B:$B,$B288,inputdata!$A:$A,$A288),SUMIFS(inputdata!J:J,inputdata!$D:$D,$B288,inputdata!$A:$A,$A288)),IF(RIGHT($B288,8)="Scotland",SUMIFS(inputdataWeek!J:J,inputdataWeek!$B:$B,$B288,inputdataWeek!$A:$A,$A288),SUMIFS(inputdataWeek!J:J,inputdataWeek!$D:$D,$B288,inputdataWeek!$A:$A,$A288)))</f>
        <v>0</v>
      </c>
      <c r="H288" s="181">
        <f t="shared" si="25"/>
        <v>1</v>
      </c>
      <c r="I288" s="180">
        <f>IF($A288&lt;=MonthDate,IF(RIGHT($B288,8)="Scotland",SUMIFS(inputdata!K:K,inputdata!$B:$B,$B288,inputdata!$A:$A,$A288),SUMIFS(inputdata!K:K,inputdata!$D:$D,$B288,inputdata!$A:$A,$A288)),IF(RIGHT(B288,8)="Scotland",SUMIFS(inputdataWeek!K:K,inputdataWeek!$B:$B,$B288,inputdataWeek!$A:$A,$A288),SUMIFS(inputdataWeek!K:K,inputdataWeek!$D:$D,$B288,inputdataWeek!$A:$A,$A288)))</f>
        <v>0</v>
      </c>
      <c r="J288" s="181">
        <f t="shared" si="23"/>
        <v>1</v>
      </c>
      <c r="K288" s="194" t="str">
        <f t="shared" si="22"/>
        <v>ISD A&amp;E Datamart</v>
      </c>
    </row>
    <row r="289" spans="1:11">
      <c r="A289" s="178">
        <f t="shared" si="26"/>
        <v>42449</v>
      </c>
      <c r="B289" s="179" t="s">
        <v>140</v>
      </c>
      <c r="C289" s="180">
        <f>IF($A289&lt;=MonthDate,IF(RIGHT($B289,8)="Scotland",SUMIFS(inputdata!G:G,inputdata!$B:$B,$B289,inputdata!$A:$A,$A289),SUMIFS(inputdata!G:G,inputdata!$D:$D,$B289,inputdata!$A:$A,$A289)),IF(RIGHT($B289,8)="Scotland",SUMIFS(inputdataWeek!G:G,inputdataWeek!$B:$B,$B289,inputdataWeek!$A:$A,$A289),SUMIFS(inputdataWeek!G:G,inputdataWeek!$D:$D,$B289,inputdataWeek!$A:$A,$A289)))</f>
        <v>990</v>
      </c>
      <c r="D289" s="180">
        <f>IF($A289&lt;=MonthDate,IF(RIGHT($B289,8)="Scotland",SUMIFS(inputdata!H:H,inputdata!$B:$B,$B289,inputdata!$A:$A,$A289),SUMIFS(inputdata!H:H,inputdata!$D:$D,$B289,inputdata!$A:$A,$A289)),IF(RIGHT($B289,8)="Scotland",SUMIFS(inputdataWeek!H:H,inputdataWeek!$B:$B,$B289,inputdataWeek!$A:$A,$A289),SUMIFS(inputdataWeek!H:H,inputdataWeek!$D:$D,$B289,inputdataWeek!$A:$A,$A289)))</f>
        <v>928</v>
      </c>
      <c r="E289" s="180">
        <f>IF($A289&lt;=MonthDate,IF(RIGHT($B289,8)="Scotland",SUMIFS(inputdata!I:I,inputdata!$B:$B,$B289,inputdata!$A:$A,$A289),SUMIFS(inputdata!I:I,inputdata!$D:$D,$B289,inputdata!$A:$A,$A289)),IF(RIGHT($B289,8)="Scotland",SUMIFS(inputdataWeek!I:I,inputdataWeek!$B:$B,$B289,inputdataWeek!$A:$A,$A289),SUMIFS(inputdataWeek!I:I,inputdataWeek!$D:$D,$B289,inputdataWeek!$A:$A,$A289)))</f>
        <v>62</v>
      </c>
      <c r="F289" s="181">
        <f t="shared" si="24"/>
        <v>0.93737373737373741</v>
      </c>
      <c r="G289" s="180">
        <f>IF($A289&lt;=MonthDate,IF(RIGHT($B289,8)="Scotland",SUMIFS(inputdata!J:J,inputdata!$B:$B,$B289,inputdata!$A:$A,$A289),SUMIFS(inputdata!J:J,inputdata!$D:$D,$B289,inputdata!$A:$A,$A289)),IF(RIGHT($B289,8)="Scotland",SUMIFS(inputdataWeek!J:J,inputdataWeek!$B:$B,$B289,inputdataWeek!$A:$A,$A289),SUMIFS(inputdataWeek!J:J,inputdataWeek!$D:$D,$B289,inputdataWeek!$A:$A,$A289)))</f>
        <v>2</v>
      </c>
      <c r="H289" s="181">
        <f t="shared" si="25"/>
        <v>0.99797979797979797</v>
      </c>
      <c r="I289" s="180">
        <f>IF($A289&lt;=MonthDate,IF(RIGHT($B289,8)="Scotland",SUMIFS(inputdata!K:K,inputdata!$B:$B,$B289,inputdata!$A:$A,$A289),SUMIFS(inputdata!K:K,inputdata!$D:$D,$B289,inputdata!$A:$A,$A289)),IF(RIGHT(B289,8)="Scotland",SUMIFS(inputdataWeek!K:K,inputdataWeek!$B:$B,$B289,inputdataWeek!$A:$A,$A289),SUMIFS(inputdataWeek!K:K,inputdataWeek!$D:$D,$B289,inputdataWeek!$A:$A,$A289)))</f>
        <v>0</v>
      </c>
      <c r="J289" s="181">
        <f t="shared" si="23"/>
        <v>1</v>
      </c>
      <c r="K289" s="194" t="str">
        <f t="shared" si="22"/>
        <v>ISD A&amp;E Datamart</v>
      </c>
    </row>
    <row r="290" spans="1:11">
      <c r="A290" s="178">
        <f t="shared" si="26"/>
        <v>42449</v>
      </c>
      <c r="B290" s="179" t="s">
        <v>71</v>
      </c>
      <c r="C290" s="180">
        <f>IF($A290&lt;=MonthDate,IF(RIGHT($B290,8)="Scotland",SUMIFS(inputdata!G:G,inputdata!$B:$B,$B290,inputdata!$A:$A,$A290),SUMIFS(inputdata!G:G,inputdata!$D:$D,$B290,inputdata!$A:$A,$A290)),IF(RIGHT($B290,8)="Scotland",SUMIFS(inputdataWeek!G:G,inputdataWeek!$B:$B,$B290,inputdataWeek!$A:$A,$A290),SUMIFS(inputdataWeek!G:G,inputdataWeek!$D:$D,$B290,inputdataWeek!$A:$A,$A290)))</f>
        <v>1289</v>
      </c>
      <c r="D290" s="180">
        <f>IF($A290&lt;=MonthDate,IF(RIGHT($B290,8)="Scotland",SUMIFS(inputdata!H:H,inputdata!$B:$B,$B290,inputdata!$A:$A,$A290),SUMIFS(inputdata!H:H,inputdata!$D:$D,$B290,inputdata!$A:$A,$A290)),IF(RIGHT($B290,8)="Scotland",SUMIFS(inputdataWeek!H:H,inputdataWeek!$B:$B,$B290,inputdataWeek!$A:$A,$A290),SUMIFS(inputdataWeek!H:H,inputdataWeek!$D:$D,$B290,inputdataWeek!$A:$A,$A290)))</f>
        <v>1185</v>
      </c>
      <c r="E290" s="180">
        <f>IF($A290&lt;=MonthDate,IF(RIGHT($B290,8)="Scotland",SUMIFS(inputdata!I:I,inputdata!$B:$B,$B290,inputdata!$A:$A,$A290),SUMIFS(inputdata!I:I,inputdata!$D:$D,$B290,inputdata!$A:$A,$A290)),IF(RIGHT($B290,8)="Scotland",SUMIFS(inputdataWeek!I:I,inputdataWeek!$B:$B,$B290,inputdataWeek!$A:$A,$A290),SUMIFS(inputdataWeek!I:I,inputdataWeek!$D:$D,$B290,inputdataWeek!$A:$A,$A290)))</f>
        <v>104</v>
      </c>
      <c r="F290" s="181">
        <f t="shared" si="24"/>
        <v>0.91931730023273861</v>
      </c>
      <c r="G290" s="180">
        <f>IF($A290&lt;=MonthDate,IF(RIGHT($B290,8)="Scotland",SUMIFS(inputdata!J:J,inputdata!$B:$B,$B290,inputdata!$A:$A,$A290),SUMIFS(inputdata!J:J,inputdata!$D:$D,$B290,inputdata!$A:$A,$A290)),IF(RIGHT($B290,8)="Scotland",SUMIFS(inputdataWeek!J:J,inputdataWeek!$B:$B,$B290,inputdataWeek!$A:$A,$A290),SUMIFS(inputdataWeek!J:J,inputdataWeek!$D:$D,$B290,inputdataWeek!$A:$A,$A290)))</f>
        <v>11</v>
      </c>
      <c r="H290" s="181">
        <f t="shared" si="25"/>
        <v>0.99146625290923196</v>
      </c>
      <c r="I290" s="180">
        <f>IF($A290&lt;=MonthDate,IF(RIGHT($B290,8)="Scotland",SUMIFS(inputdata!K:K,inputdata!$B:$B,$B290,inputdata!$A:$A,$A290),SUMIFS(inputdata!K:K,inputdata!$D:$D,$B290,inputdata!$A:$A,$A290)),IF(RIGHT(B290,8)="Scotland",SUMIFS(inputdataWeek!K:K,inputdataWeek!$B:$B,$B290,inputdataWeek!$A:$A,$A290),SUMIFS(inputdataWeek!K:K,inputdataWeek!$D:$D,$B290,inputdataWeek!$A:$A,$A290)))</f>
        <v>0</v>
      </c>
      <c r="J290" s="181">
        <f t="shared" si="23"/>
        <v>1</v>
      </c>
      <c r="K290" s="194" t="str">
        <f t="shared" si="22"/>
        <v>ISD A&amp;E Datamart</v>
      </c>
    </row>
    <row r="291" spans="1:11">
      <c r="A291" s="178">
        <f t="shared" si="26"/>
        <v>42449</v>
      </c>
      <c r="B291" s="179" t="s">
        <v>69</v>
      </c>
      <c r="C291" s="180">
        <f>IF($A291&lt;=MonthDate,IF(RIGHT($B291,8)="Scotland",SUMIFS(inputdata!G:G,inputdata!$B:$B,$B291,inputdata!$A:$A,$A291),SUMIFS(inputdata!G:G,inputdata!$D:$D,$B291,inputdata!$A:$A,$A291)),IF(RIGHT($B291,8)="Scotland",SUMIFS(inputdataWeek!G:G,inputdataWeek!$B:$B,$B291,inputdataWeek!$A:$A,$A291),SUMIFS(inputdataWeek!G:G,inputdataWeek!$D:$D,$B291,inputdataWeek!$A:$A,$A291)))</f>
        <v>1321</v>
      </c>
      <c r="D291" s="180">
        <f>IF($A291&lt;=MonthDate,IF(RIGHT($B291,8)="Scotland",SUMIFS(inputdata!H:H,inputdata!$B:$B,$B291,inputdata!$A:$A,$A291),SUMIFS(inputdata!H:H,inputdata!$D:$D,$B291,inputdata!$A:$A,$A291)),IF(RIGHT($B291,8)="Scotland",SUMIFS(inputdataWeek!H:H,inputdataWeek!$B:$B,$B291,inputdataWeek!$A:$A,$A291),SUMIFS(inputdataWeek!H:H,inputdataWeek!$D:$D,$B291,inputdataWeek!$A:$A,$A291)))</f>
        <v>1161</v>
      </c>
      <c r="E291" s="180">
        <f>IF($A291&lt;=MonthDate,IF(RIGHT($B291,8)="Scotland",SUMIFS(inputdata!I:I,inputdata!$B:$B,$B291,inputdata!$A:$A,$A291),SUMIFS(inputdata!I:I,inputdata!$D:$D,$B291,inputdata!$A:$A,$A291)),IF(RIGHT($B291,8)="Scotland",SUMIFS(inputdataWeek!I:I,inputdataWeek!$B:$B,$B291,inputdataWeek!$A:$A,$A291),SUMIFS(inputdataWeek!I:I,inputdataWeek!$D:$D,$B291,inputdataWeek!$A:$A,$A291)))</f>
        <v>160</v>
      </c>
      <c r="F291" s="181">
        <f t="shared" si="24"/>
        <v>0.87887963663890989</v>
      </c>
      <c r="G291" s="180">
        <f>IF($A291&lt;=MonthDate,IF(RIGHT($B291,8)="Scotland",SUMIFS(inputdata!J:J,inputdata!$B:$B,$B291,inputdata!$A:$A,$A291),SUMIFS(inputdata!J:J,inputdata!$D:$D,$B291,inputdata!$A:$A,$A291)),IF(RIGHT($B291,8)="Scotland",SUMIFS(inputdataWeek!J:J,inputdataWeek!$B:$B,$B291,inputdataWeek!$A:$A,$A291),SUMIFS(inputdataWeek!J:J,inputdataWeek!$D:$D,$B291,inputdataWeek!$A:$A,$A291)))</f>
        <v>0</v>
      </c>
      <c r="H291" s="181">
        <f t="shared" si="25"/>
        <v>1</v>
      </c>
      <c r="I291" s="180">
        <f>IF($A291&lt;=MonthDate,IF(RIGHT($B291,8)="Scotland",SUMIFS(inputdata!K:K,inputdata!$B:$B,$B291,inputdata!$A:$A,$A291),SUMIFS(inputdata!K:K,inputdata!$D:$D,$B291,inputdata!$A:$A,$A291)),IF(RIGHT(B291,8)="Scotland",SUMIFS(inputdataWeek!K:K,inputdataWeek!$B:$B,$B291,inputdataWeek!$A:$A,$A291),SUMIFS(inputdataWeek!K:K,inputdataWeek!$D:$D,$B291,inputdataWeek!$A:$A,$A291)))</f>
        <v>0</v>
      </c>
      <c r="J291" s="181">
        <f t="shared" si="23"/>
        <v>1</v>
      </c>
      <c r="K291" s="194" t="str">
        <f t="shared" si="22"/>
        <v>ISD A&amp;E Datamart</v>
      </c>
    </row>
    <row r="292" spans="1:11">
      <c r="A292" s="178">
        <f t="shared" si="26"/>
        <v>42449</v>
      </c>
      <c r="B292" s="179" t="s">
        <v>122</v>
      </c>
      <c r="C292" s="180">
        <f>IF($A292&lt;=MonthDate,IF(RIGHT($B292,8)="Scotland",SUMIFS(inputdata!G:G,inputdata!$B:$B,$B292,inputdata!$A:$A,$A292),SUMIFS(inputdata!G:G,inputdata!$D:$D,$B292,inputdata!$A:$A,$A292)),IF(RIGHT($B292,8)="Scotland",SUMIFS(inputdataWeek!G:G,inputdataWeek!$B:$B,$B292,inputdataWeek!$A:$A,$A292),SUMIFS(inputdataWeek!G:G,inputdataWeek!$D:$D,$B292,inputdataWeek!$A:$A,$A292)))</f>
        <v>1970</v>
      </c>
      <c r="D292" s="180">
        <f>IF($A292&lt;=MonthDate,IF(RIGHT($B292,8)="Scotland",SUMIFS(inputdata!H:H,inputdata!$B:$B,$B292,inputdata!$A:$A,$A292),SUMIFS(inputdata!H:H,inputdata!$D:$D,$B292,inputdata!$A:$A,$A292)),IF(RIGHT($B292,8)="Scotland",SUMIFS(inputdataWeek!H:H,inputdataWeek!$B:$B,$B292,inputdataWeek!$A:$A,$A292),SUMIFS(inputdataWeek!H:H,inputdataWeek!$D:$D,$B292,inputdataWeek!$A:$A,$A292)))</f>
        <v>1872</v>
      </c>
      <c r="E292" s="180">
        <f>IF($A292&lt;=MonthDate,IF(RIGHT($B292,8)="Scotland",SUMIFS(inputdata!I:I,inputdata!$B:$B,$B292,inputdata!$A:$A,$A292),SUMIFS(inputdata!I:I,inputdata!$D:$D,$B292,inputdata!$A:$A,$A292)),IF(RIGHT($B292,8)="Scotland",SUMIFS(inputdataWeek!I:I,inputdataWeek!$B:$B,$B292,inputdataWeek!$A:$A,$A292),SUMIFS(inputdataWeek!I:I,inputdataWeek!$D:$D,$B292,inputdataWeek!$A:$A,$A292)))</f>
        <v>98</v>
      </c>
      <c r="F292" s="181">
        <f t="shared" si="24"/>
        <v>0.95025380710659901</v>
      </c>
      <c r="G292" s="180">
        <f>IF($A292&lt;=MonthDate,IF(RIGHT($B292,8)="Scotland",SUMIFS(inputdata!J:J,inputdata!$B:$B,$B292,inputdata!$A:$A,$A292),SUMIFS(inputdata!J:J,inputdata!$D:$D,$B292,inputdata!$A:$A,$A292)),IF(RIGHT($B292,8)="Scotland",SUMIFS(inputdataWeek!J:J,inputdataWeek!$B:$B,$B292,inputdataWeek!$A:$A,$A292),SUMIFS(inputdataWeek!J:J,inputdataWeek!$D:$D,$B292,inputdataWeek!$A:$A,$A292)))</f>
        <v>5</v>
      </c>
      <c r="H292" s="181">
        <f t="shared" si="25"/>
        <v>0.9974619289340102</v>
      </c>
      <c r="I292" s="180">
        <f>IF($A292&lt;=MonthDate,IF(RIGHT($B292,8)="Scotland",SUMIFS(inputdata!K:K,inputdata!$B:$B,$B292,inputdata!$A:$A,$A292),SUMIFS(inputdata!K:K,inputdata!$D:$D,$B292,inputdata!$A:$A,$A292)),IF(RIGHT(B292,8)="Scotland",SUMIFS(inputdataWeek!K:K,inputdataWeek!$B:$B,$B292,inputdataWeek!$A:$A,$A292),SUMIFS(inputdataWeek!K:K,inputdataWeek!$D:$D,$B292,inputdataWeek!$A:$A,$A292)))</f>
        <v>0</v>
      </c>
      <c r="J292" s="181">
        <f t="shared" si="23"/>
        <v>1</v>
      </c>
      <c r="K292" s="194" t="str">
        <f t="shared" si="22"/>
        <v>ISD A&amp;E Datamart</v>
      </c>
    </row>
    <row r="293" spans="1:11">
      <c r="A293" s="178">
        <f t="shared" si="26"/>
        <v>42449</v>
      </c>
      <c r="B293" s="179" t="s">
        <v>72</v>
      </c>
      <c r="C293" s="180">
        <f>IF($A293&lt;=MonthDate,IF(RIGHT($B293,8)="Scotland",SUMIFS(inputdata!G:G,inputdata!$B:$B,$B293,inputdata!$A:$A,$A293),SUMIFS(inputdata!G:G,inputdata!$D:$D,$B293,inputdata!$A:$A,$A293)),IF(RIGHT($B293,8)="Scotland",SUMIFS(inputdataWeek!G:G,inputdataWeek!$B:$B,$B293,inputdataWeek!$A:$A,$A293),SUMIFS(inputdataWeek!G:G,inputdataWeek!$D:$D,$B293,inputdataWeek!$A:$A,$A293)))</f>
        <v>7040</v>
      </c>
      <c r="D293" s="180">
        <f>IF($A293&lt;=MonthDate,IF(RIGHT($B293,8)="Scotland",SUMIFS(inputdata!H:H,inputdata!$B:$B,$B293,inputdata!$A:$A,$A293),SUMIFS(inputdata!H:H,inputdata!$D:$D,$B293,inputdata!$A:$A,$A293)),IF(RIGHT($B293,8)="Scotland",SUMIFS(inputdataWeek!H:H,inputdataWeek!$B:$B,$B293,inputdataWeek!$A:$A,$A293),SUMIFS(inputdataWeek!H:H,inputdataWeek!$D:$D,$B293,inputdataWeek!$A:$A,$A293)))</f>
        <v>6402</v>
      </c>
      <c r="E293" s="180">
        <f>IF($A293&lt;=MonthDate,IF(RIGHT($B293,8)="Scotland",SUMIFS(inputdata!I:I,inputdata!$B:$B,$B293,inputdata!$A:$A,$A293),SUMIFS(inputdata!I:I,inputdata!$D:$D,$B293,inputdata!$A:$A,$A293)),IF(RIGHT($B293,8)="Scotland",SUMIFS(inputdataWeek!I:I,inputdataWeek!$B:$B,$B293,inputdataWeek!$A:$A,$A293),SUMIFS(inputdataWeek!I:I,inputdataWeek!$D:$D,$B293,inputdataWeek!$A:$A,$A293)))</f>
        <v>638</v>
      </c>
      <c r="F293" s="181">
        <f t="shared" si="24"/>
        <v>0.90937500000000004</v>
      </c>
      <c r="G293" s="180">
        <f>IF($A293&lt;=MonthDate,IF(RIGHT($B293,8)="Scotland",SUMIFS(inputdata!J:J,inputdata!$B:$B,$B293,inputdata!$A:$A,$A293),SUMIFS(inputdata!J:J,inputdata!$D:$D,$B293,inputdata!$A:$A,$A293)),IF(RIGHT($B293,8)="Scotland",SUMIFS(inputdataWeek!J:J,inputdataWeek!$B:$B,$B293,inputdataWeek!$A:$A,$A293),SUMIFS(inputdataWeek!J:J,inputdataWeek!$D:$D,$B293,inputdataWeek!$A:$A,$A293)))</f>
        <v>9</v>
      </c>
      <c r="H293" s="181">
        <f t="shared" si="25"/>
        <v>0.99872159090909096</v>
      </c>
      <c r="I293" s="180">
        <f>IF($A293&lt;=MonthDate,IF(RIGHT($B293,8)="Scotland",SUMIFS(inputdata!K:K,inputdata!$B:$B,$B293,inputdata!$A:$A,$A293),SUMIFS(inputdata!K:K,inputdata!$D:$D,$B293,inputdata!$A:$A,$A293)),IF(RIGHT(B293,8)="Scotland",SUMIFS(inputdataWeek!K:K,inputdataWeek!$B:$B,$B293,inputdataWeek!$A:$A,$A293),SUMIFS(inputdataWeek!K:K,inputdataWeek!$D:$D,$B293,inputdataWeek!$A:$A,$A293)))</f>
        <v>0</v>
      </c>
      <c r="J293" s="181">
        <f t="shared" si="23"/>
        <v>1</v>
      </c>
      <c r="K293" s="194" t="str">
        <f t="shared" si="22"/>
        <v>ISD A&amp;E Datamart</v>
      </c>
    </row>
    <row r="294" spans="1:11">
      <c r="A294" s="178">
        <f t="shared" si="26"/>
        <v>42449</v>
      </c>
      <c r="B294" s="179" t="s">
        <v>129</v>
      </c>
      <c r="C294" s="180">
        <f>IF($A294&lt;=MonthDate,IF(RIGHT($B294,8)="Scotland",SUMIFS(inputdata!G:G,inputdata!$B:$B,$B294,inputdata!$A:$A,$A294),SUMIFS(inputdata!G:G,inputdata!$D:$D,$B294,inputdata!$A:$A,$A294)),IF(RIGHT($B294,8)="Scotland",SUMIFS(inputdataWeek!G:G,inputdataWeek!$B:$B,$B294,inputdataWeek!$A:$A,$A294),SUMIFS(inputdataWeek!G:G,inputdataWeek!$D:$D,$B294,inputdataWeek!$A:$A,$A294)))</f>
        <v>1089</v>
      </c>
      <c r="D294" s="180">
        <f>IF($A294&lt;=MonthDate,IF(RIGHT($B294,8)="Scotland",SUMIFS(inputdata!H:H,inputdata!$B:$B,$B294,inputdata!$A:$A,$A294),SUMIFS(inputdata!H:H,inputdata!$D:$D,$B294,inputdata!$A:$A,$A294)),IF(RIGHT($B294,8)="Scotland",SUMIFS(inputdataWeek!H:H,inputdataWeek!$B:$B,$B294,inputdataWeek!$A:$A,$A294),SUMIFS(inputdataWeek!H:H,inputdataWeek!$D:$D,$B294,inputdataWeek!$A:$A,$A294)))</f>
        <v>1056</v>
      </c>
      <c r="E294" s="180">
        <f>IF($A294&lt;=MonthDate,IF(RIGHT($B294,8)="Scotland",SUMIFS(inputdata!I:I,inputdata!$B:$B,$B294,inputdata!$A:$A,$A294),SUMIFS(inputdata!I:I,inputdata!$D:$D,$B294,inputdata!$A:$A,$A294)),IF(RIGHT($B294,8)="Scotland",SUMIFS(inputdataWeek!I:I,inputdataWeek!$B:$B,$B294,inputdataWeek!$A:$A,$A294),SUMIFS(inputdataWeek!I:I,inputdataWeek!$D:$D,$B294,inputdataWeek!$A:$A,$A294)))</f>
        <v>33</v>
      </c>
      <c r="F294" s="181">
        <f t="shared" si="24"/>
        <v>0.96969696969696972</v>
      </c>
      <c r="G294" s="180">
        <f>IF($A294&lt;=MonthDate,IF(RIGHT($B294,8)="Scotland",SUMIFS(inputdata!J:J,inputdata!$B:$B,$B294,inputdata!$A:$A,$A294),SUMIFS(inputdata!J:J,inputdata!$D:$D,$B294,inputdata!$A:$A,$A294)),IF(RIGHT($B294,8)="Scotland",SUMIFS(inputdataWeek!J:J,inputdataWeek!$B:$B,$B294,inputdataWeek!$A:$A,$A294),SUMIFS(inputdataWeek!J:J,inputdataWeek!$D:$D,$B294,inputdataWeek!$A:$A,$A294)))</f>
        <v>2</v>
      </c>
      <c r="H294" s="181">
        <f t="shared" si="25"/>
        <v>0.99816345270890727</v>
      </c>
      <c r="I294" s="180">
        <f>IF($A294&lt;=MonthDate,IF(RIGHT($B294,8)="Scotland",SUMIFS(inputdata!K:K,inputdata!$B:$B,$B294,inputdata!$A:$A,$A294),SUMIFS(inputdata!K:K,inputdata!$D:$D,$B294,inputdata!$A:$A,$A294)),IF(RIGHT(B294,8)="Scotland",SUMIFS(inputdataWeek!K:K,inputdataWeek!$B:$B,$B294,inputdataWeek!$A:$A,$A294),SUMIFS(inputdataWeek!K:K,inputdataWeek!$D:$D,$B294,inputdataWeek!$A:$A,$A294)))</f>
        <v>1</v>
      </c>
      <c r="J294" s="181">
        <f t="shared" si="23"/>
        <v>0.99908172635445358</v>
      </c>
      <c r="K294" s="194" t="str">
        <f t="shared" si="22"/>
        <v>ISD A&amp;E Datamart</v>
      </c>
    </row>
    <row r="295" spans="1:11">
      <c r="A295" s="178">
        <f t="shared" si="26"/>
        <v>42449</v>
      </c>
      <c r="B295" s="179" t="s">
        <v>73</v>
      </c>
      <c r="C295" s="180">
        <f>IF($A295&lt;=MonthDate,IF(RIGHT($B295,8)="Scotland",SUMIFS(inputdata!G:G,inputdata!$B:$B,$B295,inputdata!$A:$A,$A295),SUMIFS(inputdata!G:G,inputdata!$D:$D,$B295,inputdata!$A:$A,$A295)),IF(RIGHT($B295,8)="Scotland",SUMIFS(inputdataWeek!G:G,inputdataWeek!$B:$B,$B295,inputdataWeek!$A:$A,$A295),SUMIFS(inputdataWeek!G:G,inputdataWeek!$D:$D,$B295,inputdataWeek!$A:$A,$A295)))</f>
        <v>3857</v>
      </c>
      <c r="D295" s="180">
        <f>IF($A295&lt;=MonthDate,IF(RIGHT($B295,8)="Scotland",SUMIFS(inputdata!H:H,inputdata!$B:$B,$B295,inputdata!$A:$A,$A295),SUMIFS(inputdata!H:H,inputdata!$D:$D,$B295,inputdata!$A:$A,$A295)),IF(RIGHT($B295,8)="Scotland",SUMIFS(inputdataWeek!H:H,inputdataWeek!$B:$B,$B295,inputdataWeek!$A:$A,$A295),SUMIFS(inputdataWeek!H:H,inputdataWeek!$D:$D,$B295,inputdataWeek!$A:$A,$A295)))</f>
        <v>3493</v>
      </c>
      <c r="E295" s="180">
        <f>IF($A295&lt;=MonthDate,IF(RIGHT($B295,8)="Scotland",SUMIFS(inputdata!I:I,inputdata!$B:$B,$B295,inputdata!$A:$A,$A295),SUMIFS(inputdata!I:I,inputdata!$D:$D,$B295,inputdata!$A:$A,$A295)),IF(RIGHT($B295,8)="Scotland",SUMIFS(inputdataWeek!I:I,inputdataWeek!$B:$B,$B295,inputdataWeek!$A:$A,$A295),SUMIFS(inputdataWeek!I:I,inputdataWeek!$D:$D,$B295,inputdataWeek!$A:$A,$A295)))</f>
        <v>364</v>
      </c>
      <c r="F295" s="181">
        <f t="shared" si="24"/>
        <v>0.90562613430127037</v>
      </c>
      <c r="G295" s="180">
        <f>IF($A295&lt;=MonthDate,IF(RIGHT($B295,8)="Scotland",SUMIFS(inputdata!J:J,inputdata!$B:$B,$B295,inputdata!$A:$A,$A295),SUMIFS(inputdata!J:J,inputdata!$D:$D,$B295,inputdata!$A:$A,$A295)),IF(RIGHT($B295,8)="Scotland",SUMIFS(inputdataWeek!J:J,inputdataWeek!$B:$B,$B295,inputdataWeek!$A:$A,$A295),SUMIFS(inputdataWeek!J:J,inputdataWeek!$D:$D,$B295,inputdataWeek!$A:$A,$A295)))</f>
        <v>55</v>
      </c>
      <c r="H295" s="181">
        <f t="shared" si="25"/>
        <v>0.98574021260046674</v>
      </c>
      <c r="I295" s="180">
        <f>IF($A295&lt;=MonthDate,IF(RIGHT($B295,8)="Scotland",SUMIFS(inputdata!K:K,inputdata!$B:$B,$B295,inputdata!$A:$A,$A295),SUMIFS(inputdata!K:K,inputdata!$D:$D,$B295,inputdata!$A:$A,$A295)),IF(RIGHT(B295,8)="Scotland",SUMIFS(inputdataWeek!K:K,inputdataWeek!$B:$B,$B295,inputdataWeek!$A:$A,$A295),SUMIFS(inputdataWeek!K:K,inputdataWeek!$D:$D,$B295,inputdataWeek!$A:$A,$A295)))</f>
        <v>13</v>
      </c>
      <c r="J295" s="181">
        <f t="shared" si="23"/>
        <v>0.99662950479647394</v>
      </c>
      <c r="K295" s="194" t="str">
        <f t="shared" si="22"/>
        <v>ISD A&amp;E Datamart</v>
      </c>
    </row>
    <row r="296" spans="1:11">
      <c r="A296" s="178">
        <f t="shared" si="26"/>
        <v>42449</v>
      </c>
      <c r="B296" s="179" t="s">
        <v>123</v>
      </c>
      <c r="C296" s="180">
        <f>IF($A296&lt;=MonthDate,IF(RIGHT($B296,8)="Scotland",SUMIFS(inputdata!G:G,inputdata!$B:$B,$B296,inputdata!$A:$A,$A296),SUMIFS(inputdata!G:G,inputdata!$D:$D,$B296,inputdata!$A:$A,$A296)),IF(RIGHT($B296,8)="Scotland",SUMIFS(inputdataWeek!G:G,inputdataWeek!$B:$B,$B296,inputdataWeek!$A:$A,$A296),SUMIFS(inputdataWeek!G:G,inputdataWeek!$D:$D,$B296,inputdataWeek!$A:$A,$A296)))</f>
        <v>4599</v>
      </c>
      <c r="D296" s="180">
        <f>IF($A296&lt;=MonthDate,IF(RIGHT($B296,8)="Scotland",SUMIFS(inputdata!H:H,inputdata!$B:$B,$B296,inputdata!$A:$A,$A296),SUMIFS(inputdata!H:H,inputdata!$D:$D,$B296,inputdata!$A:$A,$A296)),IF(RIGHT($B296,8)="Scotland",SUMIFS(inputdataWeek!H:H,inputdataWeek!$B:$B,$B296,inputdataWeek!$A:$A,$A296),SUMIFS(inputdataWeek!H:H,inputdataWeek!$D:$D,$B296,inputdataWeek!$A:$A,$A296)))</f>
        <v>4388</v>
      </c>
      <c r="E296" s="180">
        <f>IF($A296&lt;=MonthDate,IF(RIGHT($B296,8)="Scotland",SUMIFS(inputdata!I:I,inputdata!$B:$B,$B296,inputdata!$A:$A,$A296),SUMIFS(inputdata!I:I,inputdata!$D:$D,$B296,inputdata!$A:$A,$A296)),IF(RIGHT($B296,8)="Scotland",SUMIFS(inputdataWeek!I:I,inputdataWeek!$B:$B,$B296,inputdataWeek!$A:$A,$A296),SUMIFS(inputdataWeek!I:I,inputdataWeek!$D:$D,$B296,inputdataWeek!$A:$A,$A296)))</f>
        <v>211</v>
      </c>
      <c r="F296" s="181">
        <f t="shared" si="24"/>
        <v>0.95412046096977599</v>
      </c>
      <c r="G296" s="180">
        <f>IF($A296&lt;=MonthDate,IF(RIGHT($B296,8)="Scotland",SUMIFS(inputdata!J:J,inputdata!$B:$B,$B296,inputdata!$A:$A,$A296),SUMIFS(inputdata!J:J,inputdata!$D:$D,$B296,inputdata!$A:$A,$A296)),IF(RIGHT($B296,8)="Scotland",SUMIFS(inputdataWeek!J:J,inputdataWeek!$B:$B,$B296,inputdataWeek!$A:$A,$A296),SUMIFS(inputdataWeek!J:J,inputdataWeek!$D:$D,$B296,inputdataWeek!$A:$A,$A296)))</f>
        <v>10</v>
      </c>
      <c r="H296" s="181">
        <f t="shared" si="25"/>
        <v>0.99782561426397043</v>
      </c>
      <c r="I296" s="180">
        <f>IF($A296&lt;=MonthDate,IF(RIGHT($B296,8)="Scotland",SUMIFS(inputdata!K:K,inputdata!$B:$B,$B296,inputdata!$A:$A,$A296),SUMIFS(inputdata!K:K,inputdata!$D:$D,$B296,inputdata!$A:$A,$A296)),IF(RIGHT(B296,8)="Scotland",SUMIFS(inputdataWeek!K:K,inputdataWeek!$B:$B,$B296,inputdataWeek!$A:$A,$A296),SUMIFS(inputdataWeek!K:K,inputdataWeek!$D:$D,$B296,inputdataWeek!$A:$A,$A296)))</f>
        <v>0</v>
      </c>
      <c r="J296" s="181">
        <f t="shared" si="23"/>
        <v>1</v>
      </c>
      <c r="K296" s="194" t="str">
        <f t="shared" si="22"/>
        <v>ISD A&amp;E Datamart</v>
      </c>
    </row>
    <row r="297" spans="1:11">
      <c r="A297" s="178">
        <f t="shared" si="26"/>
        <v>42449</v>
      </c>
      <c r="B297" s="179" t="s">
        <v>117</v>
      </c>
      <c r="C297" s="180">
        <f>IF($A297&lt;=MonthDate,IF(RIGHT($B297,8)="Scotland",SUMIFS(inputdata!G:G,inputdata!$B:$B,$B297,inputdata!$A:$A,$A297),SUMIFS(inputdata!G:G,inputdata!$D:$D,$B297,inputdata!$A:$A,$A297)),IF(RIGHT($B297,8)="Scotland",SUMIFS(inputdataWeek!G:G,inputdataWeek!$B:$B,$B297,inputdataWeek!$A:$A,$A297),SUMIFS(inputdataWeek!G:G,inputdataWeek!$D:$D,$B297,inputdataWeek!$A:$A,$A297)))</f>
        <v>103</v>
      </c>
      <c r="D297" s="180">
        <f>IF($A297&lt;=MonthDate,IF(RIGHT($B297,8)="Scotland",SUMIFS(inputdata!H:H,inputdata!$B:$B,$B297,inputdata!$A:$A,$A297),SUMIFS(inputdata!H:H,inputdata!$D:$D,$B297,inputdata!$A:$A,$A297)),IF(RIGHT($B297,8)="Scotland",SUMIFS(inputdataWeek!H:H,inputdataWeek!$B:$B,$B297,inputdataWeek!$A:$A,$A297),SUMIFS(inputdataWeek!H:H,inputdataWeek!$D:$D,$B297,inputdataWeek!$A:$A,$A297)))</f>
        <v>103</v>
      </c>
      <c r="E297" s="180">
        <f>IF($A297&lt;=MonthDate,IF(RIGHT($B297,8)="Scotland",SUMIFS(inputdata!I:I,inputdata!$B:$B,$B297,inputdata!$A:$A,$A297),SUMIFS(inputdata!I:I,inputdata!$D:$D,$B297,inputdata!$A:$A,$A297)),IF(RIGHT($B297,8)="Scotland",SUMIFS(inputdataWeek!I:I,inputdataWeek!$B:$B,$B297,inputdataWeek!$A:$A,$A297),SUMIFS(inputdataWeek!I:I,inputdataWeek!$D:$D,$B297,inputdataWeek!$A:$A,$A297)))</f>
        <v>0</v>
      </c>
      <c r="F297" s="181">
        <f t="shared" si="24"/>
        <v>1</v>
      </c>
      <c r="G297" s="180">
        <f>IF($A297&lt;=MonthDate,IF(RIGHT($B297,8)="Scotland",SUMIFS(inputdata!J:J,inputdata!$B:$B,$B297,inputdata!$A:$A,$A297),SUMIFS(inputdata!J:J,inputdata!$D:$D,$B297,inputdata!$A:$A,$A297)),IF(RIGHT($B297,8)="Scotland",SUMIFS(inputdataWeek!J:J,inputdataWeek!$B:$B,$B297,inputdataWeek!$A:$A,$A297),SUMIFS(inputdataWeek!J:J,inputdataWeek!$D:$D,$B297,inputdataWeek!$A:$A,$A297)))</f>
        <v>0</v>
      </c>
      <c r="H297" s="181">
        <f t="shared" si="25"/>
        <v>1</v>
      </c>
      <c r="I297" s="180">
        <f>IF($A297&lt;=MonthDate,IF(RIGHT($B297,8)="Scotland",SUMIFS(inputdata!K:K,inputdata!$B:$B,$B297,inputdata!$A:$A,$A297),SUMIFS(inputdata!K:K,inputdata!$D:$D,$B297,inputdata!$A:$A,$A297)),IF(RIGHT(B297,8)="Scotland",SUMIFS(inputdataWeek!K:K,inputdataWeek!$B:$B,$B297,inputdataWeek!$A:$A,$A297),SUMIFS(inputdataWeek!K:K,inputdataWeek!$D:$D,$B297,inputdataWeek!$A:$A,$A297)))</f>
        <v>0</v>
      </c>
      <c r="J297" s="181">
        <f t="shared" si="23"/>
        <v>1</v>
      </c>
      <c r="K297" s="194" t="str">
        <f t="shared" si="22"/>
        <v>ISD A&amp;E Datamart</v>
      </c>
    </row>
    <row r="298" spans="1:11">
      <c r="A298" s="178">
        <f t="shared" si="26"/>
        <v>42449</v>
      </c>
      <c r="B298" s="179" t="s">
        <v>141</v>
      </c>
      <c r="C298" s="180">
        <f>IF($A298&lt;=MonthDate,IF(RIGHT($B298,8)="Scotland",SUMIFS(inputdata!G:G,inputdata!$B:$B,$B298,inputdata!$A:$A,$A298),SUMIFS(inputdata!G:G,inputdata!$D:$D,$B298,inputdata!$A:$A,$A298)),IF(RIGHT($B298,8)="Scotland",SUMIFS(inputdataWeek!G:G,inputdataWeek!$B:$B,$B298,inputdataWeek!$A:$A,$A298),SUMIFS(inputdataWeek!G:G,inputdataWeek!$D:$D,$B298,inputdataWeek!$A:$A,$A298)))</f>
        <v>142</v>
      </c>
      <c r="D298" s="180">
        <f>IF($A298&lt;=MonthDate,IF(RIGHT($B298,8)="Scotland",SUMIFS(inputdata!H:H,inputdata!$B:$B,$B298,inputdata!$A:$A,$A298),SUMIFS(inputdata!H:H,inputdata!$D:$D,$B298,inputdata!$A:$A,$A298)),IF(RIGHT($B298,8)="Scotland",SUMIFS(inputdataWeek!H:H,inputdataWeek!$B:$B,$B298,inputdataWeek!$A:$A,$A298),SUMIFS(inputdataWeek!H:H,inputdataWeek!$D:$D,$B298,inputdataWeek!$A:$A,$A298)))</f>
        <v>142</v>
      </c>
      <c r="E298" s="180">
        <f>IF($A298&lt;=MonthDate,IF(RIGHT($B298,8)="Scotland",SUMIFS(inputdata!I:I,inputdata!$B:$B,$B298,inputdata!$A:$A,$A298),SUMIFS(inputdata!I:I,inputdata!$D:$D,$B298,inputdata!$A:$A,$A298)),IF(RIGHT($B298,8)="Scotland",SUMIFS(inputdataWeek!I:I,inputdataWeek!$B:$B,$B298,inputdataWeek!$A:$A,$A298),SUMIFS(inputdataWeek!I:I,inputdataWeek!$D:$D,$B298,inputdataWeek!$A:$A,$A298)))</f>
        <v>0</v>
      </c>
      <c r="F298" s="181">
        <f t="shared" si="24"/>
        <v>1</v>
      </c>
      <c r="G298" s="180">
        <f>IF($A298&lt;=MonthDate,IF(RIGHT($B298,8)="Scotland",SUMIFS(inputdata!J:J,inputdata!$B:$B,$B298,inputdata!$A:$A,$A298),SUMIFS(inputdata!J:J,inputdata!$D:$D,$B298,inputdata!$A:$A,$A298)),IF(RIGHT($B298,8)="Scotland",SUMIFS(inputdataWeek!J:J,inputdataWeek!$B:$B,$B298,inputdataWeek!$A:$A,$A298),SUMIFS(inputdataWeek!J:J,inputdataWeek!$D:$D,$B298,inputdataWeek!$A:$A,$A298)))</f>
        <v>0</v>
      </c>
      <c r="H298" s="181">
        <f t="shared" si="25"/>
        <v>1</v>
      </c>
      <c r="I298" s="180">
        <f>IF($A298&lt;=MonthDate,IF(RIGHT($B298,8)="Scotland",SUMIFS(inputdata!K:K,inputdata!$B:$B,$B298,inputdata!$A:$A,$A298),SUMIFS(inputdata!K:K,inputdata!$D:$D,$B298,inputdata!$A:$A,$A298)),IF(RIGHT(B298,8)="Scotland",SUMIFS(inputdataWeek!K:K,inputdataWeek!$B:$B,$B298,inputdataWeek!$A:$A,$A298),SUMIFS(inputdataWeek!K:K,inputdataWeek!$D:$D,$B298,inputdataWeek!$A:$A,$A298)))</f>
        <v>0</v>
      </c>
      <c r="J298" s="181">
        <f t="shared" si="23"/>
        <v>1</v>
      </c>
      <c r="K298" s="194" t="str">
        <f t="shared" si="22"/>
        <v>ISD A&amp;E Datamart</v>
      </c>
    </row>
    <row r="299" spans="1:11">
      <c r="A299" s="178">
        <f t="shared" si="26"/>
        <v>42449</v>
      </c>
      <c r="B299" s="179" t="s">
        <v>136</v>
      </c>
      <c r="C299" s="180">
        <f>IF($A299&lt;=MonthDate,IF(RIGHT($B299,8)="Scotland",SUMIFS(inputdata!G:G,inputdata!$B:$B,$B299,inputdata!$A:$A,$A299),SUMIFS(inputdata!G:G,inputdata!$D:$D,$B299,inputdata!$A:$A,$A299)),IF(RIGHT($B299,8)="Scotland",SUMIFS(inputdataWeek!G:G,inputdataWeek!$B:$B,$B299,inputdataWeek!$A:$A,$A299),SUMIFS(inputdataWeek!G:G,inputdataWeek!$D:$D,$B299,inputdataWeek!$A:$A,$A299)))</f>
        <v>1532</v>
      </c>
      <c r="D299" s="180">
        <f>IF($A299&lt;=MonthDate,IF(RIGHT($B299,8)="Scotland",SUMIFS(inputdata!H:H,inputdata!$B:$B,$B299,inputdata!$A:$A,$A299),SUMIFS(inputdata!H:H,inputdata!$D:$D,$B299,inputdata!$A:$A,$A299)),IF(RIGHT($B299,8)="Scotland",SUMIFS(inputdataWeek!H:H,inputdataWeek!$B:$B,$B299,inputdataWeek!$A:$A,$A299),SUMIFS(inputdataWeek!H:H,inputdataWeek!$D:$D,$B299,inputdataWeek!$A:$A,$A299)))</f>
        <v>1510</v>
      </c>
      <c r="E299" s="180">
        <f>IF($A299&lt;=MonthDate,IF(RIGHT($B299,8)="Scotland",SUMIFS(inputdata!I:I,inputdata!$B:$B,$B299,inputdata!$A:$A,$A299),SUMIFS(inputdata!I:I,inputdata!$D:$D,$B299,inputdata!$A:$A,$A299)),IF(RIGHT($B299,8)="Scotland",SUMIFS(inputdataWeek!I:I,inputdataWeek!$B:$B,$B299,inputdataWeek!$A:$A,$A299),SUMIFS(inputdataWeek!I:I,inputdataWeek!$D:$D,$B299,inputdataWeek!$A:$A,$A299)))</f>
        <v>22</v>
      </c>
      <c r="F299" s="181">
        <f t="shared" si="24"/>
        <v>0.98563968668407309</v>
      </c>
      <c r="G299" s="180">
        <f>IF($A299&lt;=MonthDate,IF(RIGHT($B299,8)="Scotland",SUMIFS(inputdata!J:J,inputdata!$B:$B,$B299,inputdata!$A:$A,$A299),SUMIFS(inputdata!J:J,inputdata!$D:$D,$B299,inputdata!$A:$A,$A299)),IF(RIGHT($B299,8)="Scotland",SUMIFS(inputdataWeek!J:J,inputdataWeek!$B:$B,$B299,inputdataWeek!$A:$A,$A299),SUMIFS(inputdataWeek!J:J,inputdataWeek!$D:$D,$B299,inputdataWeek!$A:$A,$A299)))</f>
        <v>0</v>
      </c>
      <c r="H299" s="181">
        <f t="shared" si="25"/>
        <v>1</v>
      </c>
      <c r="I299" s="180">
        <f>IF($A299&lt;=MonthDate,IF(RIGHT($B299,8)="Scotland",SUMIFS(inputdata!K:K,inputdata!$B:$B,$B299,inputdata!$A:$A,$A299),SUMIFS(inputdata!K:K,inputdata!$D:$D,$B299,inputdata!$A:$A,$A299)),IF(RIGHT(B299,8)="Scotland",SUMIFS(inputdataWeek!K:K,inputdataWeek!$B:$B,$B299,inputdataWeek!$A:$A,$A299),SUMIFS(inputdataWeek!K:K,inputdataWeek!$D:$D,$B299,inputdataWeek!$A:$A,$A299)))</f>
        <v>0</v>
      </c>
      <c r="J299" s="181">
        <f t="shared" si="23"/>
        <v>1</v>
      </c>
      <c r="K299" s="194" t="str">
        <f t="shared" si="22"/>
        <v>ISD A&amp;E Datamart</v>
      </c>
    </row>
    <row r="300" spans="1:11">
      <c r="A300" s="178">
        <f t="shared" si="26"/>
        <v>42449</v>
      </c>
      <c r="B300" s="179" t="s">
        <v>139</v>
      </c>
      <c r="C300" s="180">
        <f>IF($A300&lt;=MonthDate,IF(RIGHT($B300,8)="Scotland",SUMIFS(inputdata!G:G,inputdata!$B:$B,$B300,inputdata!$A:$A,$A300),SUMIFS(inputdata!G:G,inputdata!$D:$D,$B300,inputdata!$A:$A,$A300)),IF(RIGHT($B300,8)="Scotland",SUMIFS(inputdataWeek!G:G,inputdataWeek!$B:$B,$B300,inputdataWeek!$A:$A,$A300),SUMIFS(inputdataWeek!G:G,inputdataWeek!$D:$D,$B300,inputdataWeek!$A:$A,$A300)))</f>
        <v>129</v>
      </c>
      <c r="D300" s="180">
        <f>IF($A300&lt;=MonthDate,IF(RIGHT($B300,8)="Scotland",SUMIFS(inputdata!H:H,inputdata!$B:$B,$B300,inputdata!$A:$A,$A300),SUMIFS(inputdata!H:H,inputdata!$D:$D,$B300,inputdata!$A:$A,$A300)),IF(RIGHT($B300,8)="Scotland",SUMIFS(inputdataWeek!H:H,inputdataWeek!$B:$B,$B300,inputdataWeek!$A:$A,$A300),SUMIFS(inputdataWeek!H:H,inputdataWeek!$D:$D,$B300,inputdataWeek!$A:$A,$A300)))</f>
        <v>126</v>
      </c>
      <c r="E300" s="180">
        <f>IF($A300&lt;=MonthDate,IF(RIGHT($B300,8)="Scotland",SUMIFS(inputdata!I:I,inputdata!$B:$B,$B300,inputdata!$A:$A,$A300),SUMIFS(inputdata!I:I,inputdata!$D:$D,$B300,inputdata!$A:$A,$A300)),IF(RIGHT($B300,8)="Scotland",SUMIFS(inputdataWeek!I:I,inputdataWeek!$B:$B,$B300,inputdataWeek!$A:$A,$A300),SUMIFS(inputdataWeek!I:I,inputdataWeek!$D:$D,$B300,inputdataWeek!$A:$A,$A300)))</f>
        <v>3</v>
      </c>
      <c r="F300" s="181">
        <f t="shared" si="24"/>
        <v>0.97674418604651159</v>
      </c>
      <c r="G300" s="180">
        <f>IF($A300&lt;=MonthDate,IF(RIGHT($B300,8)="Scotland",SUMIFS(inputdata!J:J,inputdata!$B:$B,$B300,inputdata!$A:$A,$A300),SUMIFS(inputdata!J:J,inputdata!$D:$D,$B300,inputdata!$A:$A,$A300)),IF(RIGHT($B300,8)="Scotland",SUMIFS(inputdataWeek!J:J,inputdataWeek!$B:$B,$B300,inputdataWeek!$A:$A,$A300),SUMIFS(inputdataWeek!J:J,inputdataWeek!$D:$D,$B300,inputdataWeek!$A:$A,$A300)))</f>
        <v>0</v>
      </c>
      <c r="H300" s="181">
        <f t="shared" si="25"/>
        <v>1</v>
      </c>
      <c r="I300" s="180">
        <f>IF($A300&lt;=MonthDate,IF(RIGHT($B300,8)="Scotland",SUMIFS(inputdata!K:K,inputdata!$B:$B,$B300,inputdata!$A:$A,$A300),SUMIFS(inputdata!K:K,inputdata!$D:$D,$B300,inputdata!$A:$A,$A300)),IF(RIGHT(B300,8)="Scotland",SUMIFS(inputdataWeek!K:K,inputdataWeek!$B:$B,$B300,inputdataWeek!$A:$A,$A300),SUMIFS(inputdataWeek!K:K,inputdataWeek!$D:$D,$B300,inputdataWeek!$A:$A,$A300)))</f>
        <v>0</v>
      </c>
      <c r="J300" s="181">
        <f t="shared" si="23"/>
        <v>1</v>
      </c>
      <c r="K300" s="194" t="str">
        <f t="shared" si="22"/>
        <v>ISD A&amp;E Datamart</v>
      </c>
    </row>
    <row r="301" spans="1:11">
      <c r="A301" s="178">
        <f t="shared" si="26"/>
        <v>42449</v>
      </c>
      <c r="B301" s="179" t="s">
        <v>277</v>
      </c>
      <c r="C301" s="180">
        <f>IF($A301&lt;=MonthDate,IF(RIGHT($B301,8)="Scotland",SUMIFS(inputdata!G:G,inputdata!$B:$B,$B301,inputdata!$A:$A,$A301),SUMIFS(inputdata!G:G,inputdata!$D:$D,$B301,inputdata!$A:$A,$A301)),IF(RIGHT($B301,8)="Scotland",SUMIFS(inputdataWeek!G:G,inputdataWeek!$B:$B,$B301,inputdataWeek!$A:$A,$A301),SUMIFS(inputdataWeek!G:G,inputdataWeek!$D:$D,$B301,inputdataWeek!$A:$A,$A301)))</f>
        <v>27207</v>
      </c>
      <c r="D301" s="180">
        <f>IF($A301&lt;=MonthDate,IF(RIGHT($B301,8)="Scotland",SUMIFS(inputdata!H:H,inputdata!$B:$B,$B301,inputdata!$A:$A,$A301),SUMIFS(inputdata!H:H,inputdata!$D:$D,$B301,inputdata!$A:$A,$A301)),IF(RIGHT($B301,8)="Scotland",SUMIFS(inputdataWeek!H:H,inputdataWeek!$B:$B,$B301,inputdataWeek!$A:$A,$A301),SUMIFS(inputdataWeek!H:H,inputdataWeek!$D:$D,$B301,inputdataWeek!$A:$A,$A301)))</f>
        <v>25305</v>
      </c>
      <c r="E301" s="180">
        <f>IF($A301&lt;=MonthDate,IF(RIGHT($B301,8)="Scotland",SUMIFS(inputdata!I:I,inputdata!$B:$B,$B301,inputdata!$A:$A,$A301),SUMIFS(inputdata!I:I,inputdata!$D:$D,$B301,inputdata!$A:$A,$A301)),IF(RIGHT($B301,8)="Scotland",SUMIFS(inputdataWeek!I:I,inputdataWeek!$B:$B,$B301,inputdataWeek!$A:$A,$A301),SUMIFS(inputdataWeek!I:I,inputdataWeek!$D:$D,$B301,inputdataWeek!$A:$A,$A301)))</f>
        <v>1902</v>
      </c>
      <c r="F301" s="181">
        <f t="shared" si="24"/>
        <v>0.93009152056456057</v>
      </c>
      <c r="G301" s="180">
        <f>IF($A301&lt;=MonthDate,IF(RIGHT($B301,8)="Scotland",SUMIFS(inputdata!J:J,inputdata!$B:$B,$B301,inputdata!$A:$A,$A301),SUMIFS(inputdata!J:J,inputdata!$D:$D,$B301,inputdata!$A:$A,$A301)),IF(RIGHT($B301,8)="Scotland",SUMIFS(inputdataWeek!J:J,inputdataWeek!$B:$B,$B301,inputdataWeek!$A:$A,$A301),SUMIFS(inputdataWeek!J:J,inputdataWeek!$D:$D,$B301,inputdataWeek!$A:$A,$A301)))</f>
        <v>134</v>
      </c>
      <c r="H301" s="181">
        <f t="shared" si="25"/>
        <v>0.99507479692726142</v>
      </c>
      <c r="I301" s="180">
        <f>IF($A301&lt;=MonthDate,IF(RIGHT($B301,8)="Scotland",SUMIFS(inputdata!K:K,inputdata!$B:$B,$B301,inputdata!$A:$A,$A301),SUMIFS(inputdata!K:K,inputdata!$D:$D,$B301,inputdata!$A:$A,$A301)),IF(RIGHT(B301,8)="Scotland",SUMIFS(inputdataWeek!K:K,inputdataWeek!$B:$B,$B301,inputdataWeek!$A:$A,$A301),SUMIFS(inputdataWeek!K:K,inputdataWeek!$D:$D,$B301,inputdataWeek!$A:$A,$A301)))</f>
        <v>32</v>
      </c>
      <c r="J301" s="181">
        <f t="shared" si="23"/>
        <v>0.99882383210203252</v>
      </c>
      <c r="K301" s="194" t="str">
        <f t="shared" si="22"/>
        <v>ISD A&amp;E Datamart</v>
      </c>
    </row>
    <row r="302" spans="1:11">
      <c r="A302" s="178">
        <f t="shared" si="26"/>
        <v>42456</v>
      </c>
      <c r="B302" s="179" t="s">
        <v>121</v>
      </c>
      <c r="C302" s="180">
        <f>IF($A302&lt;=MonthDate,IF(RIGHT($B302,8)="Scotland",SUMIFS(inputdata!G:G,inputdata!$B:$B,$B302,inputdata!$A:$A,$A302),SUMIFS(inputdata!G:G,inputdata!$D:$D,$B302,inputdata!$A:$A,$A302)),IF(RIGHT($B302,8)="Scotland",SUMIFS(inputdataWeek!G:G,inputdataWeek!$B:$B,$B302,inputdataWeek!$A:$A,$A302),SUMIFS(inputdataWeek!G:G,inputdataWeek!$D:$D,$B302,inputdataWeek!$A:$A,$A302)))</f>
        <v>2536</v>
      </c>
      <c r="D302" s="180">
        <f>IF($A302&lt;=MonthDate,IF(RIGHT($B302,8)="Scotland",SUMIFS(inputdata!H:H,inputdata!$B:$B,$B302,inputdata!$A:$A,$A302),SUMIFS(inputdata!H:H,inputdata!$D:$D,$B302,inputdata!$A:$A,$A302)),IF(RIGHT($B302,8)="Scotland",SUMIFS(inputdataWeek!H:H,inputdataWeek!$B:$B,$B302,inputdataWeek!$A:$A,$A302),SUMIFS(inputdataWeek!H:H,inputdataWeek!$D:$D,$B302,inputdataWeek!$A:$A,$A302)))</f>
        <v>2310</v>
      </c>
      <c r="E302" s="180">
        <f>IF($A302&lt;=MonthDate,IF(RIGHT($B302,8)="Scotland",SUMIFS(inputdata!I:I,inputdata!$B:$B,$B302,inputdata!$A:$A,$A302),SUMIFS(inputdata!I:I,inputdata!$D:$D,$B302,inputdata!$A:$A,$A302)),IF(RIGHT($B302,8)="Scotland",SUMIFS(inputdataWeek!I:I,inputdataWeek!$B:$B,$B302,inputdataWeek!$A:$A,$A302),SUMIFS(inputdataWeek!I:I,inputdataWeek!$D:$D,$B302,inputdataWeek!$A:$A,$A302)))</f>
        <v>226</v>
      </c>
      <c r="F302" s="181">
        <f t="shared" si="24"/>
        <v>0.91088328075709779</v>
      </c>
      <c r="G302" s="180">
        <f>IF($A302&lt;=MonthDate,IF(RIGHT($B302,8)="Scotland",SUMIFS(inputdata!J:J,inputdata!$B:$B,$B302,inputdata!$A:$A,$A302),SUMIFS(inputdata!J:J,inputdata!$D:$D,$B302,inputdata!$A:$A,$A302)),IF(RIGHT($B302,8)="Scotland",SUMIFS(inputdataWeek!J:J,inputdataWeek!$B:$B,$B302,inputdataWeek!$A:$A,$A302),SUMIFS(inputdataWeek!J:J,inputdataWeek!$D:$D,$B302,inputdataWeek!$A:$A,$A302)))</f>
        <v>34</v>
      </c>
      <c r="H302" s="181">
        <f t="shared" si="25"/>
        <v>0.98659305993690849</v>
      </c>
      <c r="I302" s="180">
        <f>IF($A302&lt;=MonthDate,IF(RIGHT($B302,8)="Scotland",SUMIFS(inputdata!K:K,inputdata!$B:$B,$B302,inputdata!$A:$A,$A302),SUMIFS(inputdata!K:K,inputdata!$D:$D,$B302,inputdata!$A:$A,$A302)),IF(RIGHT(B302,8)="Scotland",SUMIFS(inputdataWeek!K:K,inputdataWeek!$B:$B,$B302,inputdataWeek!$A:$A,$A302),SUMIFS(inputdataWeek!K:K,inputdataWeek!$D:$D,$B302,inputdataWeek!$A:$A,$A302)))</f>
        <v>6</v>
      </c>
      <c r="J302" s="181">
        <f t="shared" si="23"/>
        <v>0.99763406940063093</v>
      </c>
      <c r="K302" s="194" t="str">
        <f t="shared" si="22"/>
        <v>ISD A&amp;E Datamart</v>
      </c>
    </row>
    <row r="303" spans="1:11">
      <c r="A303" s="178">
        <f t="shared" si="26"/>
        <v>42456</v>
      </c>
      <c r="B303" s="179" t="s">
        <v>70</v>
      </c>
      <c r="C303" s="180">
        <f>IF($A303&lt;=MonthDate,IF(RIGHT($B303,8)="Scotland",SUMIFS(inputdata!G:G,inputdata!$B:$B,$B303,inputdata!$A:$A,$A303),SUMIFS(inputdata!G:G,inputdata!$D:$D,$B303,inputdata!$A:$A,$A303)),IF(RIGHT($B303,8)="Scotland",SUMIFS(inputdataWeek!G:G,inputdataWeek!$B:$B,$B303,inputdataWeek!$A:$A,$A303),SUMIFS(inputdataWeek!G:G,inputdataWeek!$D:$D,$B303,inputdataWeek!$A:$A,$A303)))</f>
        <v>628</v>
      </c>
      <c r="D303" s="180">
        <f>IF($A303&lt;=MonthDate,IF(RIGHT($B303,8)="Scotland",SUMIFS(inputdata!H:H,inputdata!$B:$B,$B303,inputdata!$A:$A,$A303),SUMIFS(inputdata!H:H,inputdata!$D:$D,$B303,inputdata!$A:$A,$A303)),IF(RIGHT($B303,8)="Scotland",SUMIFS(inputdataWeek!H:H,inputdataWeek!$B:$B,$B303,inputdataWeek!$A:$A,$A303),SUMIFS(inputdataWeek!H:H,inputdataWeek!$D:$D,$B303,inputdataWeek!$A:$A,$A303)))</f>
        <v>604</v>
      </c>
      <c r="E303" s="180">
        <f>IF($A303&lt;=MonthDate,IF(RIGHT($B303,8)="Scotland",SUMIFS(inputdata!I:I,inputdata!$B:$B,$B303,inputdata!$A:$A,$A303),SUMIFS(inputdata!I:I,inputdata!$D:$D,$B303,inputdata!$A:$A,$A303)),IF(RIGHT($B303,8)="Scotland",SUMIFS(inputdataWeek!I:I,inputdataWeek!$B:$B,$B303,inputdataWeek!$A:$A,$A303),SUMIFS(inputdataWeek!I:I,inputdataWeek!$D:$D,$B303,inputdataWeek!$A:$A,$A303)))</f>
        <v>24</v>
      </c>
      <c r="F303" s="181">
        <f t="shared" si="24"/>
        <v>0.96178343949044587</v>
      </c>
      <c r="G303" s="180">
        <f>IF($A303&lt;=MonthDate,IF(RIGHT($B303,8)="Scotland",SUMIFS(inputdata!J:J,inputdata!$B:$B,$B303,inputdata!$A:$A,$A303),SUMIFS(inputdata!J:J,inputdata!$D:$D,$B303,inputdata!$A:$A,$A303)),IF(RIGHT($B303,8)="Scotland",SUMIFS(inputdataWeek!J:J,inputdataWeek!$B:$B,$B303,inputdataWeek!$A:$A,$A303),SUMIFS(inputdataWeek!J:J,inputdataWeek!$D:$D,$B303,inputdataWeek!$A:$A,$A303)))</f>
        <v>0</v>
      </c>
      <c r="H303" s="181">
        <f t="shared" si="25"/>
        <v>1</v>
      </c>
      <c r="I303" s="180">
        <f>IF($A303&lt;=MonthDate,IF(RIGHT($B303,8)="Scotland",SUMIFS(inputdata!K:K,inputdata!$B:$B,$B303,inputdata!$A:$A,$A303),SUMIFS(inputdata!K:K,inputdata!$D:$D,$B303,inputdata!$A:$A,$A303)),IF(RIGHT(B303,8)="Scotland",SUMIFS(inputdataWeek!K:K,inputdataWeek!$B:$B,$B303,inputdataWeek!$A:$A,$A303),SUMIFS(inputdataWeek!K:K,inputdataWeek!$D:$D,$B303,inputdataWeek!$A:$A,$A303)))</f>
        <v>0</v>
      </c>
      <c r="J303" s="181">
        <f t="shared" si="23"/>
        <v>1</v>
      </c>
      <c r="K303" s="194" t="str">
        <f t="shared" si="22"/>
        <v>ISD A&amp;E Datamart</v>
      </c>
    </row>
    <row r="304" spans="1:11">
      <c r="A304" s="178">
        <f t="shared" si="26"/>
        <v>42456</v>
      </c>
      <c r="B304" s="179" t="s">
        <v>140</v>
      </c>
      <c r="C304" s="180">
        <f>IF($A304&lt;=MonthDate,IF(RIGHT($B304,8)="Scotland",SUMIFS(inputdata!G:G,inputdata!$B:$B,$B304,inputdata!$A:$A,$A304),SUMIFS(inputdata!G:G,inputdata!$D:$D,$B304,inputdata!$A:$A,$A304)),IF(RIGHT($B304,8)="Scotland",SUMIFS(inputdataWeek!G:G,inputdataWeek!$B:$B,$B304,inputdataWeek!$A:$A,$A304),SUMIFS(inputdataWeek!G:G,inputdataWeek!$D:$D,$B304,inputdataWeek!$A:$A,$A304)))</f>
        <v>977</v>
      </c>
      <c r="D304" s="180">
        <f>IF($A304&lt;=MonthDate,IF(RIGHT($B304,8)="Scotland",SUMIFS(inputdata!H:H,inputdata!$B:$B,$B304,inputdata!$A:$A,$A304),SUMIFS(inputdata!H:H,inputdata!$D:$D,$B304,inputdata!$A:$A,$A304)),IF(RIGHT($B304,8)="Scotland",SUMIFS(inputdataWeek!H:H,inputdataWeek!$B:$B,$B304,inputdataWeek!$A:$A,$A304),SUMIFS(inputdataWeek!H:H,inputdataWeek!$D:$D,$B304,inputdataWeek!$A:$A,$A304)))</f>
        <v>923</v>
      </c>
      <c r="E304" s="180">
        <f>IF($A304&lt;=MonthDate,IF(RIGHT($B304,8)="Scotland",SUMIFS(inputdata!I:I,inputdata!$B:$B,$B304,inputdata!$A:$A,$A304),SUMIFS(inputdata!I:I,inputdata!$D:$D,$B304,inputdata!$A:$A,$A304)),IF(RIGHT($B304,8)="Scotland",SUMIFS(inputdataWeek!I:I,inputdataWeek!$B:$B,$B304,inputdataWeek!$A:$A,$A304),SUMIFS(inputdataWeek!I:I,inputdataWeek!$D:$D,$B304,inputdataWeek!$A:$A,$A304)))</f>
        <v>54</v>
      </c>
      <c r="F304" s="181">
        <f t="shared" si="24"/>
        <v>0.94472876151484131</v>
      </c>
      <c r="G304" s="180">
        <f>IF($A304&lt;=MonthDate,IF(RIGHT($B304,8)="Scotland",SUMIFS(inputdata!J:J,inputdata!$B:$B,$B304,inputdata!$A:$A,$A304),SUMIFS(inputdata!J:J,inputdata!$D:$D,$B304,inputdata!$A:$A,$A304)),IF(RIGHT($B304,8)="Scotland",SUMIFS(inputdataWeek!J:J,inputdataWeek!$B:$B,$B304,inputdataWeek!$A:$A,$A304),SUMIFS(inputdataWeek!J:J,inputdataWeek!$D:$D,$B304,inputdataWeek!$A:$A,$A304)))</f>
        <v>3</v>
      </c>
      <c r="H304" s="181">
        <f t="shared" si="25"/>
        <v>0.9969293756397134</v>
      </c>
      <c r="I304" s="180">
        <f>IF($A304&lt;=MonthDate,IF(RIGHT($B304,8)="Scotland",SUMIFS(inputdata!K:K,inputdata!$B:$B,$B304,inputdata!$A:$A,$A304),SUMIFS(inputdata!K:K,inputdata!$D:$D,$B304,inputdata!$A:$A,$A304)),IF(RIGHT(B304,8)="Scotland",SUMIFS(inputdataWeek!K:K,inputdataWeek!$B:$B,$B304,inputdataWeek!$A:$A,$A304),SUMIFS(inputdataWeek!K:K,inputdataWeek!$D:$D,$B304,inputdataWeek!$A:$A,$A304)))</f>
        <v>0</v>
      </c>
      <c r="J304" s="181">
        <f t="shared" si="23"/>
        <v>1</v>
      </c>
      <c r="K304" s="194" t="str">
        <f t="shared" ref="K304:K367" si="27">IF($A304&lt;=MonthDate,"ISD A&amp;E Datamart","Weekly aggregate data")</f>
        <v>ISD A&amp;E Datamart</v>
      </c>
    </row>
    <row r="305" spans="1:11">
      <c r="A305" s="178">
        <f t="shared" si="26"/>
        <v>42456</v>
      </c>
      <c r="B305" s="179" t="s">
        <v>71</v>
      </c>
      <c r="C305" s="180">
        <f>IF($A305&lt;=MonthDate,IF(RIGHT($B305,8)="Scotland",SUMIFS(inputdata!G:G,inputdata!$B:$B,$B305,inputdata!$A:$A,$A305),SUMIFS(inputdata!G:G,inputdata!$D:$D,$B305,inputdata!$A:$A,$A305)),IF(RIGHT($B305,8)="Scotland",SUMIFS(inputdataWeek!G:G,inputdataWeek!$B:$B,$B305,inputdataWeek!$A:$A,$A305),SUMIFS(inputdataWeek!G:G,inputdataWeek!$D:$D,$B305,inputdataWeek!$A:$A,$A305)))</f>
        <v>1289</v>
      </c>
      <c r="D305" s="180">
        <f>IF($A305&lt;=MonthDate,IF(RIGHT($B305,8)="Scotland",SUMIFS(inputdata!H:H,inputdata!$B:$B,$B305,inputdata!$A:$A,$A305),SUMIFS(inputdata!H:H,inputdata!$D:$D,$B305,inputdata!$A:$A,$A305)),IF(RIGHT($B305,8)="Scotland",SUMIFS(inputdataWeek!H:H,inputdataWeek!$B:$B,$B305,inputdataWeek!$A:$A,$A305),SUMIFS(inputdataWeek!H:H,inputdataWeek!$D:$D,$B305,inputdataWeek!$A:$A,$A305)))</f>
        <v>1223</v>
      </c>
      <c r="E305" s="180">
        <f>IF($A305&lt;=MonthDate,IF(RIGHT($B305,8)="Scotland",SUMIFS(inputdata!I:I,inputdata!$B:$B,$B305,inputdata!$A:$A,$A305),SUMIFS(inputdata!I:I,inputdata!$D:$D,$B305,inputdata!$A:$A,$A305)),IF(RIGHT($B305,8)="Scotland",SUMIFS(inputdataWeek!I:I,inputdataWeek!$B:$B,$B305,inputdataWeek!$A:$A,$A305),SUMIFS(inputdataWeek!I:I,inputdataWeek!$D:$D,$B305,inputdataWeek!$A:$A,$A305)))</f>
        <v>66</v>
      </c>
      <c r="F305" s="181">
        <f t="shared" si="24"/>
        <v>0.94879751745539176</v>
      </c>
      <c r="G305" s="180">
        <f>IF($A305&lt;=MonthDate,IF(RIGHT($B305,8)="Scotland",SUMIFS(inputdata!J:J,inputdata!$B:$B,$B305,inputdata!$A:$A,$A305),SUMIFS(inputdata!J:J,inputdata!$D:$D,$B305,inputdata!$A:$A,$A305)),IF(RIGHT($B305,8)="Scotland",SUMIFS(inputdataWeek!J:J,inputdataWeek!$B:$B,$B305,inputdataWeek!$A:$A,$A305),SUMIFS(inputdataWeek!J:J,inputdataWeek!$D:$D,$B305,inputdataWeek!$A:$A,$A305)))</f>
        <v>2</v>
      </c>
      <c r="H305" s="181">
        <f t="shared" si="25"/>
        <v>0.99844840961986037</v>
      </c>
      <c r="I305" s="180">
        <f>IF($A305&lt;=MonthDate,IF(RIGHT($B305,8)="Scotland",SUMIFS(inputdata!K:K,inputdata!$B:$B,$B305,inputdata!$A:$A,$A305),SUMIFS(inputdata!K:K,inputdata!$D:$D,$B305,inputdata!$A:$A,$A305)),IF(RIGHT(B305,8)="Scotland",SUMIFS(inputdataWeek!K:K,inputdataWeek!$B:$B,$B305,inputdataWeek!$A:$A,$A305),SUMIFS(inputdataWeek!K:K,inputdataWeek!$D:$D,$B305,inputdataWeek!$A:$A,$A305)))</f>
        <v>0</v>
      </c>
      <c r="J305" s="181">
        <f t="shared" si="23"/>
        <v>1</v>
      </c>
      <c r="K305" s="194" t="str">
        <f t="shared" si="27"/>
        <v>ISD A&amp;E Datamart</v>
      </c>
    </row>
    <row r="306" spans="1:11">
      <c r="A306" s="178">
        <f t="shared" si="26"/>
        <v>42456</v>
      </c>
      <c r="B306" s="179" t="s">
        <v>69</v>
      </c>
      <c r="C306" s="180">
        <f>IF($A306&lt;=MonthDate,IF(RIGHT($B306,8)="Scotland",SUMIFS(inputdata!G:G,inputdata!$B:$B,$B306,inputdata!$A:$A,$A306),SUMIFS(inputdata!G:G,inputdata!$D:$D,$B306,inputdata!$A:$A,$A306)),IF(RIGHT($B306,8)="Scotland",SUMIFS(inputdataWeek!G:G,inputdataWeek!$B:$B,$B306,inputdataWeek!$A:$A,$A306),SUMIFS(inputdataWeek!G:G,inputdataWeek!$D:$D,$B306,inputdataWeek!$A:$A,$A306)))</f>
        <v>1343</v>
      </c>
      <c r="D306" s="180">
        <f>IF($A306&lt;=MonthDate,IF(RIGHT($B306,8)="Scotland",SUMIFS(inputdata!H:H,inputdata!$B:$B,$B306,inputdata!$A:$A,$A306),SUMIFS(inputdata!H:H,inputdata!$D:$D,$B306,inputdata!$A:$A,$A306)),IF(RIGHT($B306,8)="Scotland",SUMIFS(inputdataWeek!H:H,inputdataWeek!$B:$B,$B306,inputdataWeek!$A:$A,$A306),SUMIFS(inputdataWeek!H:H,inputdataWeek!$D:$D,$B306,inputdataWeek!$A:$A,$A306)))</f>
        <v>1187</v>
      </c>
      <c r="E306" s="180">
        <f>IF($A306&lt;=MonthDate,IF(RIGHT($B306,8)="Scotland",SUMIFS(inputdata!I:I,inputdata!$B:$B,$B306,inputdata!$A:$A,$A306),SUMIFS(inputdata!I:I,inputdata!$D:$D,$B306,inputdata!$A:$A,$A306)),IF(RIGHT($B306,8)="Scotland",SUMIFS(inputdataWeek!I:I,inputdataWeek!$B:$B,$B306,inputdataWeek!$A:$A,$A306),SUMIFS(inputdataWeek!I:I,inputdataWeek!$D:$D,$B306,inputdataWeek!$A:$A,$A306)))</f>
        <v>156</v>
      </c>
      <c r="F306" s="181">
        <f t="shared" si="24"/>
        <v>0.8838421444527178</v>
      </c>
      <c r="G306" s="180">
        <f>IF($A306&lt;=MonthDate,IF(RIGHT($B306,8)="Scotland",SUMIFS(inputdata!J:J,inputdata!$B:$B,$B306,inputdata!$A:$A,$A306),SUMIFS(inputdata!J:J,inputdata!$D:$D,$B306,inputdata!$A:$A,$A306)),IF(RIGHT($B306,8)="Scotland",SUMIFS(inputdataWeek!J:J,inputdataWeek!$B:$B,$B306,inputdataWeek!$A:$A,$A306),SUMIFS(inputdataWeek!J:J,inputdataWeek!$D:$D,$B306,inputdataWeek!$A:$A,$A306)))</f>
        <v>19</v>
      </c>
      <c r="H306" s="181">
        <f t="shared" si="25"/>
        <v>0.98585256887565154</v>
      </c>
      <c r="I306" s="180">
        <f>IF($A306&lt;=MonthDate,IF(RIGHT($B306,8)="Scotland",SUMIFS(inputdata!K:K,inputdata!$B:$B,$B306,inputdata!$A:$A,$A306),SUMIFS(inputdata!K:K,inputdata!$D:$D,$B306,inputdata!$A:$A,$A306)),IF(RIGHT(B306,8)="Scotland",SUMIFS(inputdataWeek!K:K,inputdataWeek!$B:$B,$B306,inputdataWeek!$A:$A,$A306),SUMIFS(inputdataWeek!K:K,inputdataWeek!$D:$D,$B306,inputdataWeek!$A:$A,$A306)))</f>
        <v>7</v>
      </c>
      <c r="J306" s="181">
        <f t="shared" si="23"/>
        <v>0.99478778853313476</v>
      </c>
      <c r="K306" s="194" t="str">
        <f t="shared" si="27"/>
        <v>ISD A&amp;E Datamart</v>
      </c>
    </row>
    <row r="307" spans="1:11">
      <c r="A307" s="178">
        <f t="shared" si="26"/>
        <v>42456</v>
      </c>
      <c r="B307" s="179" t="s">
        <v>122</v>
      </c>
      <c r="C307" s="180">
        <f>IF($A307&lt;=MonthDate,IF(RIGHT($B307,8)="Scotland",SUMIFS(inputdata!G:G,inputdata!$B:$B,$B307,inputdata!$A:$A,$A307),SUMIFS(inputdata!G:G,inputdata!$D:$D,$B307,inputdata!$A:$A,$A307)),IF(RIGHT($B307,8)="Scotland",SUMIFS(inputdataWeek!G:G,inputdataWeek!$B:$B,$B307,inputdataWeek!$A:$A,$A307),SUMIFS(inputdataWeek!G:G,inputdataWeek!$D:$D,$B307,inputdataWeek!$A:$A,$A307)))</f>
        <v>1959</v>
      </c>
      <c r="D307" s="180">
        <f>IF($A307&lt;=MonthDate,IF(RIGHT($B307,8)="Scotland",SUMIFS(inputdata!H:H,inputdata!$B:$B,$B307,inputdata!$A:$A,$A307),SUMIFS(inputdata!H:H,inputdata!$D:$D,$B307,inputdata!$A:$A,$A307)),IF(RIGHT($B307,8)="Scotland",SUMIFS(inputdataWeek!H:H,inputdataWeek!$B:$B,$B307,inputdataWeek!$A:$A,$A307),SUMIFS(inputdataWeek!H:H,inputdataWeek!$D:$D,$B307,inputdataWeek!$A:$A,$A307)))</f>
        <v>1851</v>
      </c>
      <c r="E307" s="180">
        <f>IF($A307&lt;=MonthDate,IF(RIGHT($B307,8)="Scotland",SUMIFS(inputdata!I:I,inputdata!$B:$B,$B307,inputdata!$A:$A,$A307),SUMIFS(inputdata!I:I,inputdata!$D:$D,$B307,inputdata!$A:$A,$A307)),IF(RIGHT($B307,8)="Scotland",SUMIFS(inputdataWeek!I:I,inputdataWeek!$B:$B,$B307,inputdataWeek!$A:$A,$A307),SUMIFS(inputdataWeek!I:I,inputdataWeek!$D:$D,$B307,inputdataWeek!$A:$A,$A307)))</f>
        <v>108</v>
      </c>
      <c r="F307" s="181">
        <f t="shared" si="24"/>
        <v>0.94486983154670745</v>
      </c>
      <c r="G307" s="180">
        <f>IF($A307&lt;=MonthDate,IF(RIGHT($B307,8)="Scotland",SUMIFS(inputdata!J:J,inputdata!$B:$B,$B307,inputdata!$A:$A,$A307),SUMIFS(inputdata!J:J,inputdata!$D:$D,$B307,inputdata!$A:$A,$A307)),IF(RIGHT($B307,8)="Scotland",SUMIFS(inputdataWeek!J:J,inputdataWeek!$B:$B,$B307,inputdataWeek!$A:$A,$A307),SUMIFS(inputdataWeek!J:J,inputdataWeek!$D:$D,$B307,inputdataWeek!$A:$A,$A307)))</f>
        <v>2</v>
      </c>
      <c r="H307" s="181">
        <f t="shared" si="25"/>
        <v>0.99897907095456862</v>
      </c>
      <c r="I307" s="180">
        <f>IF($A307&lt;=MonthDate,IF(RIGHT($B307,8)="Scotland",SUMIFS(inputdata!K:K,inputdata!$B:$B,$B307,inputdata!$A:$A,$A307),SUMIFS(inputdata!K:K,inputdata!$D:$D,$B307,inputdata!$A:$A,$A307)),IF(RIGHT(B307,8)="Scotland",SUMIFS(inputdataWeek!K:K,inputdataWeek!$B:$B,$B307,inputdataWeek!$A:$A,$A307),SUMIFS(inputdataWeek!K:K,inputdataWeek!$D:$D,$B307,inputdataWeek!$A:$A,$A307)))</f>
        <v>0</v>
      </c>
      <c r="J307" s="181">
        <f t="shared" si="23"/>
        <v>1</v>
      </c>
      <c r="K307" s="194" t="str">
        <f t="shared" si="27"/>
        <v>ISD A&amp;E Datamart</v>
      </c>
    </row>
    <row r="308" spans="1:11">
      <c r="A308" s="178">
        <f t="shared" si="26"/>
        <v>42456</v>
      </c>
      <c r="B308" s="179" t="s">
        <v>72</v>
      </c>
      <c r="C308" s="180">
        <f>IF($A308&lt;=MonthDate,IF(RIGHT($B308,8)="Scotland",SUMIFS(inputdata!G:G,inputdata!$B:$B,$B308,inputdata!$A:$A,$A308),SUMIFS(inputdata!G:G,inputdata!$D:$D,$B308,inputdata!$A:$A,$A308)),IF(RIGHT($B308,8)="Scotland",SUMIFS(inputdataWeek!G:G,inputdataWeek!$B:$B,$B308,inputdataWeek!$A:$A,$A308),SUMIFS(inputdataWeek!G:G,inputdataWeek!$D:$D,$B308,inputdataWeek!$A:$A,$A308)))</f>
        <v>6940</v>
      </c>
      <c r="D308" s="180">
        <f>IF($A308&lt;=MonthDate,IF(RIGHT($B308,8)="Scotland",SUMIFS(inputdata!H:H,inputdata!$B:$B,$B308,inputdata!$A:$A,$A308),SUMIFS(inputdata!H:H,inputdata!$D:$D,$B308,inputdata!$A:$A,$A308)),IF(RIGHT($B308,8)="Scotland",SUMIFS(inputdataWeek!H:H,inputdataWeek!$B:$B,$B308,inputdataWeek!$A:$A,$A308),SUMIFS(inputdataWeek!H:H,inputdataWeek!$D:$D,$B308,inputdataWeek!$A:$A,$A308)))</f>
        <v>6049</v>
      </c>
      <c r="E308" s="180">
        <f>IF($A308&lt;=MonthDate,IF(RIGHT($B308,8)="Scotland",SUMIFS(inputdata!I:I,inputdata!$B:$B,$B308,inputdata!$A:$A,$A308),SUMIFS(inputdata!I:I,inputdata!$D:$D,$B308,inputdata!$A:$A,$A308)),IF(RIGHT($B308,8)="Scotland",SUMIFS(inputdataWeek!I:I,inputdataWeek!$B:$B,$B308,inputdataWeek!$A:$A,$A308),SUMIFS(inputdataWeek!I:I,inputdataWeek!$D:$D,$B308,inputdataWeek!$A:$A,$A308)))</f>
        <v>891</v>
      </c>
      <c r="F308" s="181">
        <f t="shared" si="24"/>
        <v>0.87161383285302596</v>
      </c>
      <c r="G308" s="180">
        <f>IF($A308&lt;=MonthDate,IF(RIGHT($B308,8)="Scotland",SUMIFS(inputdata!J:J,inputdata!$B:$B,$B308,inputdata!$A:$A,$A308),SUMIFS(inputdata!J:J,inputdata!$D:$D,$B308,inputdata!$A:$A,$A308)),IF(RIGHT($B308,8)="Scotland",SUMIFS(inputdataWeek!J:J,inputdataWeek!$B:$B,$B308,inputdataWeek!$A:$A,$A308),SUMIFS(inputdataWeek!J:J,inputdataWeek!$D:$D,$B308,inputdataWeek!$A:$A,$A308)))</f>
        <v>40</v>
      </c>
      <c r="H308" s="181">
        <f t="shared" si="25"/>
        <v>0.99423631123919309</v>
      </c>
      <c r="I308" s="180">
        <f>IF($A308&lt;=MonthDate,IF(RIGHT($B308,8)="Scotland",SUMIFS(inputdata!K:K,inputdata!$B:$B,$B308,inputdata!$A:$A,$A308),SUMIFS(inputdata!K:K,inputdata!$D:$D,$B308,inputdata!$A:$A,$A308)),IF(RIGHT(B308,8)="Scotland",SUMIFS(inputdataWeek!K:K,inputdataWeek!$B:$B,$B308,inputdataWeek!$A:$A,$A308),SUMIFS(inputdataWeek!K:K,inputdataWeek!$D:$D,$B308,inputdataWeek!$A:$A,$A308)))</f>
        <v>0</v>
      </c>
      <c r="J308" s="181">
        <f t="shared" si="23"/>
        <v>1</v>
      </c>
      <c r="K308" s="194" t="str">
        <f t="shared" si="27"/>
        <v>ISD A&amp;E Datamart</v>
      </c>
    </row>
    <row r="309" spans="1:11">
      <c r="A309" s="178">
        <f t="shared" si="26"/>
        <v>42456</v>
      </c>
      <c r="B309" s="179" t="s">
        <v>129</v>
      </c>
      <c r="C309" s="180">
        <f>IF($A309&lt;=MonthDate,IF(RIGHT($B309,8)="Scotland",SUMIFS(inputdata!G:G,inputdata!$B:$B,$B309,inputdata!$A:$A,$A309),SUMIFS(inputdata!G:G,inputdata!$D:$D,$B309,inputdata!$A:$A,$A309)),IF(RIGHT($B309,8)="Scotland",SUMIFS(inputdataWeek!G:G,inputdataWeek!$B:$B,$B309,inputdataWeek!$A:$A,$A309),SUMIFS(inputdataWeek!G:G,inputdataWeek!$D:$D,$B309,inputdataWeek!$A:$A,$A309)))</f>
        <v>1099</v>
      </c>
      <c r="D309" s="180">
        <f>IF($A309&lt;=MonthDate,IF(RIGHT($B309,8)="Scotland",SUMIFS(inputdata!H:H,inputdata!$B:$B,$B309,inputdata!$A:$A,$A309),SUMIFS(inputdata!H:H,inputdata!$D:$D,$B309,inputdata!$A:$A,$A309)),IF(RIGHT($B309,8)="Scotland",SUMIFS(inputdataWeek!H:H,inputdataWeek!$B:$B,$B309,inputdataWeek!$A:$A,$A309),SUMIFS(inputdataWeek!H:H,inputdataWeek!$D:$D,$B309,inputdataWeek!$A:$A,$A309)))</f>
        <v>1052</v>
      </c>
      <c r="E309" s="180">
        <f>IF($A309&lt;=MonthDate,IF(RIGHT($B309,8)="Scotland",SUMIFS(inputdata!I:I,inputdata!$B:$B,$B309,inputdata!$A:$A,$A309),SUMIFS(inputdata!I:I,inputdata!$D:$D,$B309,inputdata!$A:$A,$A309)),IF(RIGHT($B309,8)="Scotland",SUMIFS(inputdataWeek!I:I,inputdataWeek!$B:$B,$B309,inputdataWeek!$A:$A,$A309),SUMIFS(inputdataWeek!I:I,inputdataWeek!$D:$D,$B309,inputdataWeek!$A:$A,$A309)))</f>
        <v>47</v>
      </c>
      <c r="F309" s="181">
        <f t="shared" si="24"/>
        <v>0.9572338489535942</v>
      </c>
      <c r="G309" s="180">
        <f>IF($A309&lt;=MonthDate,IF(RIGHT($B309,8)="Scotland",SUMIFS(inputdata!J:J,inputdata!$B:$B,$B309,inputdata!$A:$A,$A309),SUMIFS(inputdata!J:J,inputdata!$D:$D,$B309,inputdata!$A:$A,$A309)),IF(RIGHT($B309,8)="Scotland",SUMIFS(inputdataWeek!J:J,inputdataWeek!$B:$B,$B309,inputdataWeek!$A:$A,$A309),SUMIFS(inputdataWeek!J:J,inputdataWeek!$D:$D,$B309,inputdataWeek!$A:$A,$A309)))</f>
        <v>2</v>
      </c>
      <c r="H309" s="181">
        <f t="shared" si="25"/>
        <v>0.99818016378525931</v>
      </c>
      <c r="I309" s="180">
        <f>IF($A309&lt;=MonthDate,IF(RIGHT($B309,8)="Scotland",SUMIFS(inputdata!K:K,inputdata!$B:$B,$B309,inputdata!$A:$A,$A309),SUMIFS(inputdata!K:K,inputdata!$D:$D,$B309,inputdata!$A:$A,$A309)),IF(RIGHT(B309,8)="Scotland",SUMIFS(inputdataWeek!K:K,inputdataWeek!$B:$B,$B309,inputdataWeek!$A:$A,$A309),SUMIFS(inputdataWeek!K:K,inputdataWeek!$D:$D,$B309,inputdataWeek!$A:$A,$A309)))</f>
        <v>0</v>
      </c>
      <c r="J309" s="181">
        <f t="shared" si="23"/>
        <v>1</v>
      </c>
      <c r="K309" s="194" t="str">
        <f t="shared" si="27"/>
        <v>ISD A&amp;E Datamart</v>
      </c>
    </row>
    <row r="310" spans="1:11">
      <c r="A310" s="178">
        <f t="shared" si="26"/>
        <v>42456</v>
      </c>
      <c r="B310" s="179" t="s">
        <v>73</v>
      </c>
      <c r="C310" s="180">
        <f>IF($A310&lt;=MonthDate,IF(RIGHT($B310,8)="Scotland",SUMIFS(inputdata!G:G,inputdata!$B:$B,$B310,inputdata!$A:$A,$A310),SUMIFS(inputdata!G:G,inputdata!$D:$D,$B310,inputdata!$A:$A,$A310)),IF(RIGHT($B310,8)="Scotland",SUMIFS(inputdataWeek!G:G,inputdataWeek!$B:$B,$B310,inputdataWeek!$A:$A,$A310),SUMIFS(inputdataWeek!G:G,inputdataWeek!$D:$D,$B310,inputdataWeek!$A:$A,$A310)))</f>
        <v>3837</v>
      </c>
      <c r="D310" s="180">
        <f>IF($A310&lt;=MonthDate,IF(RIGHT($B310,8)="Scotland",SUMIFS(inputdata!H:H,inputdata!$B:$B,$B310,inputdata!$A:$A,$A310),SUMIFS(inputdata!H:H,inputdata!$D:$D,$B310,inputdata!$A:$A,$A310)),IF(RIGHT($B310,8)="Scotland",SUMIFS(inputdataWeek!H:H,inputdataWeek!$B:$B,$B310,inputdataWeek!$A:$A,$A310),SUMIFS(inputdataWeek!H:H,inputdataWeek!$D:$D,$B310,inputdataWeek!$A:$A,$A310)))</f>
        <v>3563</v>
      </c>
      <c r="E310" s="180">
        <f>IF($A310&lt;=MonthDate,IF(RIGHT($B310,8)="Scotland",SUMIFS(inputdata!I:I,inputdata!$B:$B,$B310,inputdata!$A:$A,$A310),SUMIFS(inputdata!I:I,inputdata!$D:$D,$B310,inputdata!$A:$A,$A310)),IF(RIGHT($B310,8)="Scotland",SUMIFS(inputdataWeek!I:I,inputdataWeek!$B:$B,$B310,inputdataWeek!$A:$A,$A310),SUMIFS(inputdataWeek!I:I,inputdataWeek!$D:$D,$B310,inputdataWeek!$A:$A,$A310)))</f>
        <v>274</v>
      </c>
      <c r="F310" s="181">
        <f t="shared" si="24"/>
        <v>0.928590044305447</v>
      </c>
      <c r="G310" s="180">
        <f>IF($A310&lt;=MonthDate,IF(RIGHT($B310,8)="Scotland",SUMIFS(inputdata!J:J,inputdata!$B:$B,$B310,inputdata!$A:$A,$A310),SUMIFS(inputdata!J:J,inputdata!$D:$D,$B310,inputdata!$A:$A,$A310)),IF(RIGHT($B310,8)="Scotland",SUMIFS(inputdataWeek!J:J,inputdataWeek!$B:$B,$B310,inputdataWeek!$A:$A,$A310),SUMIFS(inputdataWeek!J:J,inputdataWeek!$D:$D,$B310,inputdataWeek!$A:$A,$A310)))</f>
        <v>45</v>
      </c>
      <c r="H310" s="181">
        <f t="shared" si="25"/>
        <v>0.98827208756841278</v>
      </c>
      <c r="I310" s="180">
        <f>IF($A310&lt;=MonthDate,IF(RIGHT($B310,8)="Scotland",SUMIFS(inputdata!K:K,inputdata!$B:$B,$B310,inputdata!$A:$A,$A310),SUMIFS(inputdata!K:K,inputdata!$D:$D,$B310,inputdata!$A:$A,$A310)),IF(RIGHT(B310,8)="Scotland",SUMIFS(inputdataWeek!K:K,inputdataWeek!$B:$B,$B310,inputdataWeek!$A:$A,$A310),SUMIFS(inputdataWeek!K:K,inputdataWeek!$D:$D,$B310,inputdataWeek!$A:$A,$A310)))</f>
        <v>15</v>
      </c>
      <c r="J310" s="181">
        <f t="shared" si="23"/>
        <v>0.99609069585613763</v>
      </c>
      <c r="K310" s="194" t="str">
        <f t="shared" si="27"/>
        <v>ISD A&amp;E Datamart</v>
      </c>
    </row>
    <row r="311" spans="1:11">
      <c r="A311" s="178">
        <f t="shared" si="26"/>
        <v>42456</v>
      </c>
      <c r="B311" s="179" t="s">
        <v>123</v>
      </c>
      <c r="C311" s="180">
        <f>IF($A311&lt;=MonthDate,IF(RIGHT($B311,8)="Scotland",SUMIFS(inputdata!G:G,inputdata!$B:$B,$B311,inputdata!$A:$A,$A311),SUMIFS(inputdata!G:G,inputdata!$D:$D,$B311,inputdata!$A:$A,$A311)),IF(RIGHT($B311,8)="Scotland",SUMIFS(inputdataWeek!G:G,inputdataWeek!$B:$B,$B311,inputdataWeek!$A:$A,$A311),SUMIFS(inputdataWeek!G:G,inputdataWeek!$D:$D,$B311,inputdataWeek!$A:$A,$A311)))</f>
        <v>4589</v>
      </c>
      <c r="D311" s="180">
        <f>IF($A311&lt;=MonthDate,IF(RIGHT($B311,8)="Scotland",SUMIFS(inputdata!H:H,inputdata!$B:$B,$B311,inputdata!$A:$A,$A311),SUMIFS(inputdata!H:H,inputdata!$D:$D,$B311,inputdata!$A:$A,$A311)),IF(RIGHT($B311,8)="Scotland",SUMIFS(inputdataWeek!H:H,inputdataWeek!$B:$B,$B311,inputdataWeek!$A:$A,$A311),SUMIFS(inputdataWeek!H:H,inputdataWeek!$D:$D,$B311,inputdataWeek!$A:$A,$A311)))</f>
        <v>4285</v>
      </c>
      <c r="E311" s="180">
        <f>IF($A311&lt;=MonthDate,IF(RIGHT($B311,8)="Scotland",SUMIFS(inputdata!I:I,inputdata!$B:$B,$B311,inputdata!$A:$A,$A311),SUMIFS(inputdata!I:I,inputdata!$D:$D,$B311,inputdata!$A:$A,$A311)),IF(RIGHT($B311,8)="Scotland",SUMIFS(inputdataWeek!I:I,inputdataWeek!$B:$B,$B311,inputdataWeek!$A:$A,$A311),SUMIFS(inputdataWeek!I:I,inputdataWeek!$D:$D,$B311,inputdataWeek!$A:$A,$A311)))</f>
        <v>304</v>
      </c>
      <c r="F311" s="181">
        <f t="shared" si="24"/>
        <v>0.9337546306384833</v>
      </c>
      <c r="G311" s="180">
        <f>IF($A311&lt;=MonthDate,IF(RIGHT($B311,8)="Scotland",SUMIFS(inputdata!J:J,inputdata!$B:$B,$B311,inputdata!$A:$A,$A311),SUMIFS(inputdata!J:J,inputdata!$D:$D,$B311,inputdata!$A:$A,$A311)),IF(RIGHT($B311,8)="Scotland",SUMIFS(inputdataWeek!J:J,inputdataWeek!$B:$B,$B311,inputdataWeek!$A:$A,$A311),SUMIFS(inputdataWeek!J:J,inputdataWeek!$D:$D,$B311,inputdataWeek!$A:$A,$A311)))</f>
        <v>58</v>
      </c>
      <c r="H311" s="181">
        <f t="shared" si="25"/>
        <v>0.98736108084550012</v>
      </c>
      <c r="I311" s="180">
        <f>IF($A311&lt;=MonthDate,IF(RIGHT($B311,8)="Scotland",SUMIFS(inputdata!K:K,inputdata!$B:$B,$B311,inputdata!$A:$A,$A311),SUMIFS(inputdata!K:K,inputdata!$D:$D,$B311,inputdata!$A:$A,$A311)),IF(RIGHT(B311,8)="Scotland",SUMIFS(inputdataWeek!K:K,inputdataWeek!$B:$B,$B311,inputdataWeek!$A:$A,$A311),SUMIFS(inputdataWeek!K:K,inputdataWeek!$D:$D,$B311,inputdataWeek!$A:$A,$A311)))</f>
        <v>7</v>
      </c>
      <c r="J311" s="181">
        <f t="shared" si="23"/>
        <v>0.99847461320549136</v>
      </c>
      <c r="K311" s="194" t="str">
        <f t="shared" si="27"/>
        <v>ISD A&amp;E Datamart</v>
      </c>
    </row>
    <row r="312" spans="1:11">
      <c r="A312" s="178">
        <f t="shared" si="26"/>
        <v>42456</v>
      </c>
      <c r="B312" s="179" t="s">
        <v>117</v>
      </c>
      <c r="C312" s="180">
        <f>IF($A312&lt;=MonthDate,IF(RIGHT($B312,8)="Scotland",SUMIFS(inputdata!G:G,inputdata!$B:$B,$B312,inputdata!$A:$A,$A312),SUMIFS(inputdata!G:G,inputdata!$D:$D,$B312,inputdata!$A:$A,$A312)),IF(RIGHT($B312,8)="Scotland",SUMIFS(inputdataWeek!G:G,inputdataWeek!$B:$B,$B312,inputdataWeek!$A:$A,$A312),SUMIFS(inputdataWeek!G:G,inputdataWeek!$D:$D,$B312,inputdataWeek!$A:$A,$A312)))</f>
        <v>113</v>
      </c>
      <c r="D312" s="180">
        <f>IF($A312&lt;=MonthDate,IF(RIGHT($B312,8)="Scotland",SUMIFS(inputdata!H:H,inputdata!$B:$B,$B312,inputdata!$A:$A,$A312),SUMIFS(inputdata!H:H,inputdata!$D:$D,$B312,inputdata!$A:$A,$A312)),IF(RIGHT($B312,8)="Scotland",SUMIFS(inputdataWeek!H:H,inputdataWeek!$B:$B,$B312,inputdataWeek!$A:$A,$A312),SUMIFS(inputdataWeek!H:H,inputdataWeek!$D:$D,$B312,inputdataWeek!$A:$A,$A312)))</f>
        <v>110</v>
      </c>
      <c r="E312" s="180">
        <f>IF($A312&lt;=MonthDate,IF(RIGHT($B312,8)="Scotland",SUMIFS(inputdata!I:I,inputdata!$B:$B,$B312,inputdata!$A:$A,$A312),SUMIFS(inputdata!I:I,inputdata!$D:$D,$B312,inputdata!$A:$A,$A312)),IF(RIGHT($B312,8)="Scotland",SUMIFS(inputdataWeek!I:I,inputdataWeek!$B:$B,$B312,inputdataWeek!$A:$A,$A312),SUMIFS(inputdataWeek!I:I,inputdataWeek!$D:$D,$B312,inputdataWeek!$A:$A,$A312)))</f>
        <v>3</v>
      </c>
      <c r="F312" s="181">
        <f t="shared" si="24"/>
        <v>0.97345132743362828</v>
      </c>
      <c r="G312" s="180">
        <f>IF($A312&lt;=MonthDate,IF(RIGHT($B312,8)="Scotland",SUMIFS(inputdata!J:J,inputdata!$B:$B,$B312,inputdata!$A:$A,$A312),SUMIFS(inputdata!J:J,inputdata!$D:$D,$B312,inputdata!$A:$A,$A312)),IF(RIGHT($B312,8)="Scotland",SUMIFS(inputdataWeek!J:J,inputdataWeek!$B:$B,$B312,inputdataWeek!$A:$A,$A312),SUMIFS(inputdataWeek!J:J,inputdataWeek!$D:$D,$B312,inputdataWeek!$A:$A,$A312)))</f>
        <v>0</v>
      </c>
      <c r="H312" s="181">
        <f t="shared" si="25"/>
        <v>1</v>
      </c>
      <c r="I312" s="180">
        <f>IF($A312&lt;=MonthDate,IF(RIGHT($B312,8)="Scotland",SUMIFS(inputdata!K:K,inputdata!$B:$B,$B312,inputdata!$A:$A,$A312),SUMIFS(inputdata!K:K,inputdata!$D:$D,$B312,inputdata!$A:$A,$A312)),IF(RIGHT(B312,8)="Scotland",SUMIFS(inputdataWeek!K:K,inputdataWeek!$B:$B,$B312,inputdataWeek!$A:$A,$A312),SUMIFS(inputdataWeek!K:K,inputdataWeek!$D:$D,$B312,inputdataWeek!$A:$A,$A312)))</f>
        <v>0</v>
      </c>
      <c r="J312" s="181">
        <f t="shared" si="23"/>
        <v>1</v>
      </c>
      <c r="K312" s="194" t="str">
        <f t="shared" si="27"/>
        <v>ISD A&amp;E Datamart</v>
      </c>
    </row>
    <row r="313" spans="1:11">
      <c r="A313" s="178">
        <f t="shared" si="26"/>
        <v>42456</v>
      </c>
      <c r="B313" s="179" t="s">
        <v>141</v>
      </c>
      <c r="C313" s="180">
        <f>IF($A313&lt;=MonthDate,IF(RIGHT($B313,8)="Scotland",SUMIFS(inputdata!G:G,inputdata!$B:$B,$B313,inputdata!$A:$A,$A313),SUMIFS(inputdata!G:G,inputdata!$D:$D,$B313,inputdata!$A:$A,$A313)),IF(RIGHT($B313,8)="Scotland",SUMIFS(inputdataWeek!G:G,inputdataWeek!$B:$B,$B313,inputdataWeek!$A:$A,$A313),SUMIFS(inputdataWeek!G:G,inputdataWeek!$D:$D,$B313,inputdataWeek!$A:$A,$A313)))</f>
        <v>134</v>
      </c>
      <c r="D313" s="180">
        <f>IF($A313&lt;=MonthDate,IF(RIGHT($B313,8)="Scotland",SUMIFS(inputdata!H:H,inputdata!$B:$B,$B313,inputdata!$A:$A,$A313),SUMIFS(inputdata!H:H,inputdata!$D:$D,$B313,inputdata!$A:$A,$A313)),IF(RIGHT($B313,8)="Scotland",SUMIFS(inputdataWeek!H:H,inputdataWeek!$B:$B,$B313,inputdataWeek!$A:$A,$A313),SUMIFS(inputdataWeek!H:H,inputdataWeek!$D:$D,$B313,inputdataWeek!$A:$A,$A313)))</f>
        <v>132</v>
      </c>
      <c r="E313" s="180">
        <f>IF($A313&lt;=MonthDate,IF(RIGHT($B313,8)="Scotland",SUMIFS(inputdata!I:I,inputdata!$B:$B,$B313,inputdata!$A:$A,$A313),SUMIFS(inputdata!I:I,inputdata!$D:$D,$B313,inputdata!$A:$A,$A313)),IF(RIGHT($B313,8)="Scotland",SUMIFS(inputdataWeek!I:I,inputdataWeek!$B:$B,$B313,inputdataWeek!$A:$A,$A313),SUMIFS(inputdataWeek!I:I,inputdataWeek!$D:$D,$B313,inputdataWeek!$A:$A,$A313)))</f>
        <v>2</v>
      </c>
      <c r="F313" s="181">
        <f t="shared" si="24"/>
        <v>0.9850746268656716</v>
      </c>
      <c r="G313" s="180">
        <f>IF($A313&lt;=MonthDate,IF(RIGHT($B313,8)="Scotland",SUMIFS(inputdata!J:J,inputdata!$B:$B,$B313,inputdata!$A:$A,$A313),SUMIFS(inputdata!J:J,inputdata!$D:$D,$B313,inputdata!$A:$A,$A313)),IF(RIGHT($B313,8)="Scotland",SUMIFS(inputdataWeek!J:J,inputdataWeek!$B:$B,$B313,inputdataWeek!$A:$A,$A313),SUMIFS(inputdataWeek!J:J,inputdataWeek!$D:$D,$B313,inputdataWeek!$A:$A,$A313)))</f>
        <v>0</v>
      </c>
      <c r="H313" s="181">
        <f t="shared" si="25"/>
        <v>1</v>
      </c>
      <c r="I313" s="180">
        <f>IF($A313&lt;=MonthDate,IF(RIGHT($B313,8)="Scotland",SUMIFS(inputdata!K:K,inputdata!$B:$B,$B313,inputdata!$A:$A,$A313),SUMIFS(inputdata!K:K,inputdata!$D:$D,$B313,inputdata!$A:$A,$A313)),IF(RIGHT(B313,8)="Scotland",SUMIFS(inputdataWeek!K:K,inputdataWeek!$B:$B,$B313,inputdataWeek!$A:$A,$A313),SUMIFS(inputdataWeek!K:K,inputdataWeek!$D:$D,$B313,inputdataWeek!$A:$A,$A313)))</f>
        <v>0</v>
      </c>
      <c r="J313" s="181">
        <f t="shared" si="23"/>
        <v>1</v>
      </c>
      <c r="K313" s="194" t="str">
        <f t="shared" si="27"/>
        <v>ISD A&amp;E Datamart</v>
      </c>
    </row>
    <row r="314" spans="1:11">
      <c r="A314" s="178">
        <f t="shared" si="26"/>
        <v>42456</v>
      </c>
      <c r="B314" s="179" t="s">
        <v>136</v>
      </c>
      <c r="C314" s="180">
        <f>IF($A314&lt;=MonthDate,IF(RIGHT($B314,8)="Scotland",SUMIFS(inputdata!G:G,inputdata!$B:$B,$B314,inputdata!$A:$A,$A314),SUMIFS(inputdata!G:G,inputdata!$D:$D,$B314,inputdata!$A:$A,$A314)),IF(RIGHT($B314,8)="Scotland",SUMIFS(inputdataWeek!G:G,inputdataWeek!$B:$B,$B314,inputdataWeek!$A:$A,$A314),SUMIFS(inputdataWeek!G:G,inputdataWeek!$D:$D,$B314,inputdataWeek!$A:$A,$A314)))</f>
        <v>1391</v>
      </c>
      <c r="D314" s="180">
        <f>IF($A314&lt;=MonthDate,IF(RIGHT($B314,8)="Scotland",SUMIFS(inputdata!H:H,inputdata!$B:$B,$B314,inputdata!$A:$A,$A314),SUMIFS(inputdata!H:H,inputdata!$D:$D,$B314,inputdata!$A:$A,$A314)),IF(RIGHT($B314,8)="Scotland",SUMIFS(inputdataWeek!H:H,inputdataWeek!$B:$B,$B314,inputdataWeek!$A:$A,$A314),SUMIFS(inputdataWeek!H:H,inputdataWeek!$D:$D,$B314,inputdataWeek!$A:$A,$A314)))</f>
        <v>1378</v>
      </c>
      <c r="E314" s="180">
        <f>IF($A314&lt;=MonthDate,IF(RIGHT($B314,8)="Scotland",SUMIFS(inputdata!I:I,inputdata!$B:$B,$B314,inputdata!$A:$A,$A314),SUMIFS(inputdata!I:I,inputdata!$D:$D,$B314,inputdata!$A:$A,$A314)),IF(RIGHT($B314,8)="Scotland",SUMIFS(inputdataWeek!I:I,inputdataWeek!$B:$B,$B314,inputdataWeek!$A:$A,$A314),SUMIFS(inputdataWeek!I:I,inputdataWeek!$D:$D,$B314,inputdataWeek!$A:$A,$A314)))</f>
        <v>13</v>
      </c>
      <c r="F314" s="181">
        <f t="shared" si="24"/>
        <v>0.99065420560747663</v>
      </c>
      <c r="G314" s="180">
        <f>IF($A314&lt;=MonthDate,IF(RIGHT($B314,8)="Scotland",SUMIFS(inputdata!J:J,inputdata!$B:$B,$B314,inputdata!$A:$A,$A314),SUMIFS(inputdata!J:J,inputdata!$D:$D,$B314,inputdata!$A:$A,$A314)),IF(RIGHT($B314,8)="Scotland",SUMIFS(inputdataWeek!J:J,inputdataWeek!$B:$B,$B314,inputdataWeek!$A:$A,$A314),SUMIFS(inputdataWeek!J:J,inputdataWeek!$D:$D,$B314,inputdataWeek!$A:$A,$A314)))</f>
        <v>0</v>
      </c>
      <c r="H314" s="181">
        <f t="shared" si="25"/>
        <v>1</v>
      </c>
      <c r="I314" s="180">
        <f>IF($A314&lt;=MonthDate,IF(RIGHT($B314,8)="Scotland",SUMIFS(inputdata!K:K,inputdata!$B:$B,$B314,inputdata!$A:$A,$A314),SUMIFS(inputdata!K:K,inputdata!$D:$D,$B314,inputdata!$A:$A,$A314)),IF(RIGHT(B314,8)="Scotland",SUMIFS(inputdataWeek!K:K,inputdataWeek!$B:$B,$B314,inputdataWeek!$A:$A,$A314),SUMIFS(inputdataWeek!K:K,inputdataWeek!$D:$D,$B314,inputdataWeek!$A:$A,$A314)))</f>
        <v>0</v>
      </c>
      <c r="J314" s="181">
        <f t="shared" si="23"/>
        <v>1</v>
      </c>
      <c r="K314" s="194" t="str">
        <f t="shared" si="27"/>
        <v>ISD A&amp;E Datamart</v>
      </c>
    </row>
    <row r="315" spans="1:11">
      <c r="A315" s="178">
        <f t="shared" si="26"/>
        <v>42456</v>
      </c>
      <c r="B315" s="179" t="s">
        <v>139</v>
      </c>
      <c r="C315" s="180">
        <f>IF($A315&lt;=MonthDate,IF(RIGHT($B315,8)="Scotland",SUMIFS(inputdata!G:G,inputdata!$B:$B,$B315,inputdata!$A:$A,$A315),SUMIFS(inputdata!G:G,inputdata!$D:$D,$B315,inputdata!$A:$A,$A315)),IF(RIGHT($B315,8)="Scotland",SUMIFS(inputdataWeek!G:G,inputdataWeek!$B:$B,$B315,inputdataWeek!$A:$A,$A315),SUMIFS(inputdataWeek!G:G,inputdataWeek!$D:$D,$B315,inputdataWeek!$A:$A,$A315)))</f>
        <v>131</v>
      </c>
      <c r="D315" s="180">
        <f>IF($A315&lt;=MonthDate,IF(RIGHT($B315,8)="Scotland",SUMIFS(inputdata!H:H,inputdata!$B:$B,$B315,inputdata!$A:$A,$A315),SUMIFS(inputdata!H:H,inputdata!$D:$D,$B315,inputdata!$A:$A,$A315)),IF(RIGHT($B315,8)="Scotland",SUMIFS(inputdataWeek!H:H,inputdataWeek!$B:$B,$B315,inputdataWeek!$A:$A,$A315),SUMIFS(inputdataWeek!H:H,inputdataWeek!$D:$D,$B315,inputdataWeek!$A:$A,$A315)))</f>
        <v>131</v>
      </c>
      <c r="E315" s="180">
        <f>IF($A315&lt;=MonthDate,IF(RIGHT($B315,8)="Scotland",SUMIFS(inputdata!I:I,inputdata!$B:$B,$B315,inputdata!$A:$A,$A315),SUMIFS(inputdata!I:I,inputdata!$D:$D,$B315,inputdata!$A:$A,$A315)),IF(RIGHT($B315,8)="Scotland",SUMIFS(inputdataWeek!I:I,inputdataWeek!$B:$B,$B315,inputdataWeek!$A:$A,$A315),SUMIFS(inputdataWeek!I:I,inputdataWeek!$D:$D,$B315,inputdataWeek!$A:$A,$A315)))</f>
        <v>0</v>
      </c>
      <c r="F315" s="181">
        <f t="shared" si="24"/>
        <v>1</v>
      </c>
      <c r="G315" s="180">
        <f>IF($A315&lt;=MonthDate,IF(RIGHT($B315,8)="Scotland",SUMIFS(inputdata!J:J,inputdata!$B:$B,$B315,inputdata!$A:$A,$A315),SUMIFS(inputdata!J:J,inputdata!$D:$D,$B315,inputdata!$A:$A,$A315)),IF(RIGHT($B315,8)="Scotland",SUMIFS(inputdataWeek!J:J,inputdataWeek!$B:$B,$B315,inputdataWeek!$A:$A,$A315),SUMIFS(inputdataWeek!J:J,inputdataWeek!$D:$D,$B315,inputdataWeek!$A:$A,$A315)))</f>
        <v>0</v>
      </c>
      <c r="H315" s="181">
        <f t="shared" si="25"/>
        <v>1</v>
      </c>
      <c r="I315" s="180">
        <f>IF($A315&lt;=MonthDate,IF(RIGHT($B315,8)="Scotland",SUMIFS(inputdata!K:K,inputdata!$B:$B,$B315,inputdata!$A:$A,$A315),SUMIFS(inputdata!K:K,inputdata!$D:$D,$B315,inputdata!$A:$A,$A315)),IF(RIGHT(B315,8)="Scotland",SUMIFS(inputdataWeek!K:K,inputdataWeek!$B:$B,$B315,inputdataWeek!$A:$A,$A315),SUMIFS(inputdataWeek!K:K,inputdataWeek!$D:$D,$B315,inputdataWeek!$A:$A,$A315)))</f>
        <v>0</v>
      </c>
      <c r="J315" s="181">
        <f t="shared" si="23"/>
        <v>1</v>
      </c>
      <c r="K315" s="194" t="str">
        <f t="shared" si="27"/>
        <v>ISD A&amp;E Datamart</v>
      </c>
    </row>
    <row r="316" spans="1:11">
      <c r="A316" s="178">
        <f t="shared" si="26"/>
        <v>42456</v>
      </c>
      <c r="B316" s="179" t="s">
        <v>277</v>
      </c>
      <c r="C316" s="180">
        <f>IF($A316&lt;=MonthDate,IF(RIGHT($B316,8)="Scotland",SUMIFS(inputdata!G:G,inputdata!$B:$B,$B316,inputdata!$A:$A,$A316),SUMIFS(inputdata!G:G,inputdata!$D:$D,$B316,inputdata!$A:$A,$A316)),IF(RIGHT($B316,8)="Scotland",SUMIFS(inputdataWeek!G:G,inputdataWeek!$B:$B,$B316,inputdataWeek!$A:$A,$A316),SUMIFS(inputdataWeek!G:G,inputdataWeek!$D:$D,$B316,inputdataWeek!$A:$A,$A316)))</f>
        <v>26966</v>
      </c>
      <c r="D316" s="180">
        <f>IF($A316&lt;=MonthDate,IF(RIGHT($B316,8)="Scotland",SUMIFS(inputdata!H:H,inputdata!$B:$B,$B316,inputdata!$A:$A,$A316),SUMIFS(inputdata!H:H,inputdata!$D:$D,$B316,inputdata!$A:$A,$A316)),IF(RIGHT($B316,8)="Scotland",SUMIFS(inputdataWeek!H:H,inputdataWeek!$B:$B,$B316,inputdataWeek!$A:$A,$A316),SUMIFS(inputdataWeek!H:H,inputdataWeek!$D:$D,$B316,inputdataWeek!$A:$A,$A316)))</f>
        <v>24798</v>
      </c>
      <c r="E316" s="180">
        <f>IF($A316&lt;=MonthDate,IF(RIGHT($B316,8)="Scotland",SUMIFS(inputdata!I:I,inputdata!$B:$B,$B316,inputdata!$A:$A,$A316),SUMIFS(inputdata!I:I,inputdata!$D:$D,$B316,inputdata!$A:$A,$A316)),IF(RIGHT($B316,8)="Scotland",SUMIFS(inputdataWeek!I:I,inputdataWeek!$B:$B,$B316,inputdataWeek!$A:$A,$A316),SUMIFS(inputdataWeek!I:I,inputdataWeek!$D:$D,$B316,inputdataWeek!$A:$A,$A316)))</f>
        <v>2168</v>
      </c>
      <c r="F316" s="181">
        <f t="shared" si="24"/>
        <v>0.91960246236000887</v>
      </c>
      <c r="G316" s="180">
        <f>IF($A316&lt;=MonthDate,IF(RIGHT($B316,8)="Scotland",SUMIFS(inputdata!J:J,inputdata!$B:$B,$B316,inputdata!$A:$A,$A316),SUMIFS(inputdata!J:J,inputdata!$D:$D,$B316,inputdata!$A:$A,$A316)),IF(RIGHT($B316,8)="Scotland",SUMIFS(inputdataWeek!J:J,inputdataWeek!$B:$B,$B316,inputdataWeek!$A:$A,$A316),SUMIFS(inputdataWeek!J:J,inputdataWeek!$D:$D,$B316,inputdataWeek!$A:$A,$A316)))</f>
        <v>205</v>
      </c>
      <c r="H316" s="181">
        <f t="shared" si="25"/>
        <v>0.99239783430987172</v>
      </c>
      <c r="I316" s="180">
        <f>IF($A316&lt;=MonthDate,IF(RIGHT($B316,8)="Scotland",SUMIFS(inputdata!K:K,inputdata!$B:$B,$B316,inputdata!$A:$A,$A316),SUMIFS(inputdata!K:K,inputdata!$D:$D,$B316,inputdata!$A:$A,$A316)),IF(RIGHT(B316,8)="Scotland",SUMIFS(inputdataWeek!K:K,inputdataWeek!$B:$B,$B316,inputdataWeek!$A:$A,$A316),SUMIFS(inputdataWeek!K:K,inputdataWeek!$D:$D,$B316,inputdataWeek!$A:$A,$A316)))</f>
        <v>35</v>
      </c>
      <c r="J316" s="181">
        <f t="shared" si="23"/>
        <v>0.99870206927241711</v>
      </c>
      <c r="K316" s="194" t="str">
        <f t="shared" si="27"/>
        <v>ISD A&amp;E Datamart</v>
      </c>
    </row>
    <row r="317" spans="1:11">
      <c r="A317" s="178">
        <f t="shared" si="26"/>
        <v>42463</v>
      </c>
      <c r="B317" s="179" t="s">
        <v>121</v>
      </c>
      <c r="C317" s="180">
        <f>IF($A317&lt;=MonthDate,IF(RIGHT($B317,8)="Scotland",SUMIFS(inputdata!G:G,inputdata!$B:$B,$B317,inputdata!$A:$A,$A317),SUMIFS(inputdata!G:G,inputdata!$D:$D,$B317,inputdata!$A:$A,$A317)),IF(RIGHT($B317,8)="Scotland",SUMIFS(inputdataWeek!G:G,inputdataWeek!$B:$B,$B317,inputdataWeek!$A:$A,$A317),SUMIFS(inputdataWeek!G:G,inputdataWeek!$D:$D,$B317,inputdataWeek!$A:$A,$A317)))</f>
        <v>2550</v>
      </c>
      <c r="D317" s="180">
        <f>IF($A317&lt;=MonthDate,IF(RIGHT($B317,8)="Scotland",SUMIFS(inputdata!H:H,inputdata!$B:$B,$B317,inputdata!$A:$A,$A317),SUMIFS(inputdata!H:H,inputdata!$D:$D,$B317,inputdata!$A:$A,$A317)),IF(RIGHT($B317,8)="Scotland",SUMIFS(inputdataWeek!H:H,inputdataWeek!$B:$B,$B317,inputdataWeek!$A:$A,$A317),SUMIFS(inputdataWeek!H:H,inputdataWeek!$D:$D,$B317,inputdataWeek!$A:$A,$A317)))</f>
        <v>2218</v>
      </c>
      <c r="E317" s="180">
        <f>IF($A317&lt;=MonthDate,IF(RIGHT($B317,8)="Scotland",SUMIFS(inputdata!I:I,inputdata!$B:$B,$B317,inputdata!$A:$A,$A317),SUMIFS(inputdata!I:I,inputdata!$D:$D,$B317,inputdata!$A:$A,$A317)),IF(RIGHT($B317,8)="Scotland",SUMIFS(inputdataWeek!I:I,inputdataWeek!$B:$B,$B317,inputdataWeek!$A:$A,$A317),SUMIFS(inputdataWeek!I:I,inputdataWeek!$D:$D,$B317,inputdataWeek!$A:$A,$A317)))</f>
        <v>332</v>
      </c>
      <c r="F317" s="181">
        <f t="shared" si="24"/>
        <v>0.86980392156862751</v>
      </c>
      <c r="G317" s="180">
        <f>IF($A317&lt;=MonthDate,IF(RIGHT($B317,8)="Scotland",SUMIFS(inputdata!J:J,inputdata!$B:$B,$B317,inputdata!$A:$A,$A317),SUMIFS(inputdata!J:J,inputdata!$D:$D,$B317,inputdata!$A:$A,$A317)),IF(RIGHT($B317,8)="Scotland",SUMIFS(inputdataWeek!J:J,inputdataWeek!$B:$B,$B317,inputdataWeek!$A:$A,$A317),SUMIFS(inputdataWeek!J:J,inputdataWeek!$D:$D,$B317,inputdataWeek!$A:$A,$A317)))</f>
        <v>32</v>
      </c>
      <c r="H317" s="181">
        <f t="shared" si="25"/>
        <v>0.98745098039215684</v>
      </c>
      <c r="I317" s="180">
        <f>IF($A317&lt;=MonthDate,IF(RIGHT($B317,8)="Scotland",SUMIFS(inputdata!K:K,inputdata!$B:$B,$B317,inputdata!$A:$A,$A317),SUMIFS(inputdata!K:K,inputdata!$D:$D,$B317,inputdata!$A:$A,$A317)),IF(RIGHT(B317,8)="Scotland",SUMIFS(inputdataWeek!K:K,inputdataWeek!$B:$B,$B317,inputdataWeek!$A:$A,$A317),SUMIFS(inputdataWeek!K:K,inputdataWeek!$D:$D,$B317,inputdataWeek!$A:$A,$A317)))</f>
        <v>3</v>
      </c>
      <c r="J317" s="181">
        <f t="shared" si="23"/>
        <v>0.99882352941176467</v>
      </c>
      <c r="K317" s="194" t="str">
        <f t="shared" si="27"/>
        <v>ISD A&amp;E Datamart</v>
      </c>
    </row>
    <row r="318" spans="1:11">
      <c r="A318" s="178">
        <f t="shared" si="26"/>
        <v>42463</v>
      </c>
      <c r="B318" s="179" t="s">
        <v>70</v>
      </c>
      <c r="C318" s="180">
        <f>IF($A318&lt;=MonthDate,IF(RIGHT($B318,8)="Scotland",SUMIFS(inputdata!G:G,inputdata!$B:$B,$B318,inputdata!$A:$A,$A318),SUMIFS(inputdata!G:G,inputdata!$D:$D,$B318,inputdata!$A:$A,$A318)),IF(RIGHT($B318,8)="Scotland",SUMIFS(inputdataWeek!G:G,inputdataWeek!$B:$B,$B318,inputdataWeek!$A:$A,$A318),SUMIFS(inputdataWeek!G:G,inputdataWeek!$D:$D,$B318,inputdataWeek!$A:$A,$A318)))</f>
        <v>623</v>
      </c>
      <c r="D318" s="180">
        <f>IF($A318&lt;=MonthDate,IF(RIGHT($B318,8)="Scotland",SUMIFS(inputdata!H:H,inputdata!$B:$B,$B318,inputdata!$A:$A,$A318),SUMIFS(inputdata!H:H,inputdata!$D:$D,$B318,inputdata!$A:$A,$A318)),IF(RIGHT($B318,8)="Scotland",SUMIFS(inputdataWeek!H:H,inputdataWeek!$B:$B,$B318,inputdataWeek!$A:$A,$A318),SUMIFS(inputdataWeek!H:H,inputdataWeek!$D:$D,$B318,inputdataWeek!$A:$A,$A318)))</f>
        <v>605</v>
      </c>
      <c r="E318" s="180">
        <f>IF($A318&lt;=MonthDate,IF(RIGHT($B318,8)="Scotland",SUMIFS(inputdata!I:I,inputdata!$B:$B,$B318,inputdata!$A:$A,$A318),SUMIFS(inputdata!I:I,inputdata!$D:$D,$B318,inputdata!$A:$A,$A318)),IF(RIGHT($B318,8)="Scotland",SUMIFS(inputdataWeek!I:I,inputdataWeek!$B:$B,$B318,inputdataWeek!$A:$A,$A318),SUMIFS(inputdataWeek!I:I,inputdataWeek!$D:$D,$B318,inputdataWeek!$A:$A,$A318)))</f>
        <v>18</v>
      </c>
      <c r="F318" s="181">
        <f t="shared" si="24"/>
        <v>0.971107544141252</v>
      </c>
      <c r="G318" s="180">
        <f>IF($A318&lt;=MonthDate,IF(RIGHT($B318,8)="Scotland",SUMIFS(inputdata!J:J,inputdata!$B:$B,$B318,inputdata!$A:$A,$A318),SUMIFS(inputdata!J:J,inputdata!$D:$D,$B318,inputdata!$A:$A,$A318)),IF(RIGHT($B318,8)="Scotland",SUMIFS(inputdataWeek!J:J,inputdataWeek!$B:$B,$B318,inputdataWeek!$A:$A,$A318),SUMIFS(inputdataWeek!J:J,inputdataWeek!$D:$D,$B318,inputdataWeek!$A:$A,$A318)))</f>
        <v>1</v>
      </c>
      <c r="H318" s="181">
        <f t="shared" si="25"/>
        <v>0.9983948635634029</v>
      </c>
      <c r="I318" s="180">
        <f>IF($A318&lt;=MonthDate,IF(RIGHT($B318,8)="Scotland",SUMIFS(inputdata!K:K,inputdata!$B:$B,$B318,inputdata!$A:$A,$A318),SUMIFS(inputdata!K:K,inputdata!$D:$D,$B318,inputdata!$A:$A,$A318)),IF(RIGHT(B318,8)="Scotland",SUMIFS(inputdataWeek!K:K,inputdataWeek!$B:$B,$B318,inputdataWeek!$A:$A,$A318),SUMIFS(inputdataWeek!K:K,inputdataWeek!$D:$D,$B318,inputdataWeek!$A:$A,$A318)))</f>
        <v>0</v>
      </c>
      <c r="J318" s="181">
        <f t="shared" si="23"/>
        <v>1</v>
      </c>
      <c r="K318" s="194" t="str">
        <f t="shared" si="27"/>
        <v>ISD A&amp;E Datamart</v>
      </c>
    </row>
    <row r="319" spans="1:11">
      <c r="A319" s="178">
        <f t="shared" si="26"/>
        <v>42463</v>
      </c>
      <c r="B319" s="179" t="s">
        <v>140</v>
      </c>
      <c r="C319" s="180">
        <f>IF($A319&lt;=MonthDate,IF(RIGHT($B319,8)="Scotland",SUMIFS(inputdata!G:G,inputdata!$B:$B,$B319,inputdata!$A:$A,$A319),SUMIFS(inputdata!G:G,inputdata!$D:$D,$B319,inputdata!$A:$A,$A319)),IF(RIGHT($B319,8)="Scotland",SUMIFS(inputdataWeek!G:G,inputdataWeek!$B:$B,$B319,inputdataWeek!$A:$A,$A319),SUMIFS(inputdataWeek!G:G,inputdataWeek!$D:$D,$B319,inputdataWeek!$A:$A,$A319)))</f>
        <v>957</v>
      </c>
      <c r="D319" s="180">
        <f>IF($A319&lt;=MonthDate,IF(RIGHT($B319,8)="Scotland",SUMIFS(inputdata!H:H,inputdata!$B:$B,$B319,inputdata!$A:$A,$A319),SUMIFS(inputdata!H:H,inputdata!$D:$D,$B319,inputdata!$A:$A,$A319)),IF(RIGHT($B319,8)="Scotland",SUMIFS(inputdataWeek!H:H,inputdataWeek!$B:$B,$B319,inputdataWeek!$A:$A,$A319),SUMIFS(inputdataWeek!H:H,inputdataWeek!$D:$D,$B319,inputdataWeek!$A:$A,$A319)))</f>
        <v>904</v>
      </c>
      <c r="E319" s="180">
        <f>IF($A319&lt;=MonthDate,IF(RIGHT($B319,8)="Scotland",SUMIFS(inputdata!I:I,inputdata!$B:$B,$B319,inputdata!$A:$A,$A319),SUMIFS(inputdata!I:I,inputdata!$D:$D,$B319,inputdata!$A:$A,$A319)),IF(RIGHT($B319,8)="Scotland",SUMIFS(inputdataWeek!I:I,inputdataWeek!$B:$B,$B319,inputdataWeek!$A:$A,$A319),SUMIFS(inputdataWeek!I:I,inputdataWeek!$D:$D,$B319,inputdataWeek!$A:$A,$A319)))</f>
        <v>53</v>
      </c>
      <c r="F319" s="181">
        <f t="shared" si="24"/>
        <v>0.94461859979101359</v>
      </c>
      <c r="G319" s="180">
        <f>IF($A319&lt;=MonthDate,IF(RIGHT($B319,8)="Scotland",SUMIFS(inputdata!J:J,inputdata!$B:$B,$B319,inputdata!$A:$A,$A319),SUMIFS(inputdata!J:J,inputdata!$D:$D,$B319,inputdata!$A:$A,$A319)),IF(RIGHT($B319,8)="Scotland",SUMIFS(inputdataWeek!J:J,inputdataWeek!$B:$B,$B319,inputdataWeek!$A:$A,$A319),SUMIFS(inputdataWeek!J:J,inputdataWeek!$D:$D,$B319,inputdataWeek!$A:$A,$A319)))</f>
        <v>2</v>
      </c>
      <c r="H319" s="181">
        <f t="shared" si="25"/>
        <v>0.99791013584117028</v>
      </c>
      <c r="I319" s="180">
        <f>IF($A319&lt;=MonthDate,IF(RIGHT($B319,8)="Scotland",SUMIFS(inputdata!K:K,inputdata!$B:$B,$B319,inputdata!$A:$A,$A319),SUMIFS(inputdata!K:K,inputdata!$D:$D,$B319,inputdata!$A:$A,$A319)),IF(RIGHT(B319,8)="Scotland",SUMIFS(inputdataWeek!K:K,inputdataWeek!$B:$B,$B319,inputdataWeek!$A:$A,$A319),SUMIFS(inputdataWeek!K:K,inputdataWeek!$D:$D,$B319,inputdataWeek!$A:$A,$A319)))</f>
        <v>0</v>
      </c>
      <c r="J319" s="181">
        <f t="shared" si="23"/>
        <v>1</v>
      </c>
      <c r="K319" s="194" t="str">
        <f t="shared" si="27"/>
        <v>ISD A&amp;E Datamart</v>
      </c>
    </row>
    <row r="320" spans="1:11">
      <c r="A320" s="178">
        <f t="shared" si="26"/>
        <v>42463</v>
      </c>
      <c r="B320" s="179" t="s">
        <v>71</v>
      </c>
      <c r="C320" s="180">
        <f>IF($A320&lt;=MonthDate,IF(RIGHT($B320,8)="Scotland",SUMIFS(inputdata!G:G,inputdata!$B:$B,$B320,inputdata!$A:$A,$A320),SUMIFS(inputdata!G:G,inputdata!$D:$D,$B320,inputdata!$A:$A,$A320)),IF(RIGHT($B320,8)="Scotland",SUMIFS(inputdataWeek!G:G,inputdataWeek!$B:$B,$B320,inputdataWeek!$A:$A,$A320),SUMIFS(inputdataWeek!G:G,inputdataWeek!$D:$D,$B320,inputdataWeek!$A:$A,$A320)))</f>
        <v>1182</v>
      </c>
      <c r="D320" s="180">
        <f>IF($A320&lt;=MonthDate,IF(RIGHT($B320,8)="Scotland",SUMIFS(inputdata!H:H,inputdata!$B:$B,$B320,inputdata!$A:$A,$A320),SUMIFS(inputdata!H:H,inputdata!$D:$D,$B320,inputdata!$A:$A,$A320)),IF(RIGHT($B320,8)="Scotland",SUMIFS(inputdataWeek!H:H,inputdataWeek!$B:$B,$B320,inputdataWeek!$A:$A,$A320),SUMIFS(inputdataWeek!H:H,inputdataWeek!$D:$D,$B320,inputdataWeek!$A:$A,$A320)))</f>
        <v>1117</v>
      </c>
      <c r="E320" s="180">
        <f>IF($A320&lt;=MonthDate,IF(RIGHT($B320,8)="Scotland",SUMIFS(inputdata!I:I,inputdata!$B:$B,$B320,inputdata!$A:$A,$A320),SUMIFS(inputdata!I:I,inputdata!$D:$D,$B320,inputdata!$A:$A,$A320)),IF(RIGHT($B320,8)="Scotland",SUMIFS(inputdataWeek!I:I,inputdataWeek!$B:$B,$B320,inputdataWeek!$A:$A,$A320),SUMIFS(inputdataWeek!I:I,inputdataWeek!$D:$D,$B320,inputdataWeek!$A:$A,$A320)))</f>
        <v>65</v>
      </c>
      <c r="F320" s="181">
        <f t="shared" si="24"/>
        <v>0.94500846023688667</v>
      </c>
      <c r="G320" s="180">
        <f>IF($A320&lt;=MonthDate,IF(RIGHT($B320,8)="Scotland",SUMIFS(inputdata!J:J,inputdata!$B:$B,$B320,inputdata!$A:$A,$A320),SUMIFS(inputdata!J:J,inputdata!$D:$D,$B320,inputdata!$A:$A,$A320)),IF(RIGHT($B320,8)="Scotland",SUMIFS(inputdataWeek!J:J,inputdataWeek!$B:$B,$B320,inputdataWeek!$A:$A,$A320),SUMIFS(inputdataWeek!J:J,inputdataWeek!$D:$D,$B320,inputdataWeek!$A:$A,$A320)))</f>
        <v>2</v>
      </c>
      <c r="H320" s="181">
        <f t="shared" si="25"/>
        <v>0.99830795262267347</v>
      </c>
      <c r="I320" s="180">
        <f>IF($A320&lt;=MonthDate,IF(RIGHT($B320,8)="Scotland",SUMIFS(inputdata!K:K,inputdata!$B:$B,$B320,inputdata!$A:$A,$A320),SUMIFS(inputdata!K:K,inputdata!$D:$D,$B320,inputdata!$A:$A,$A320)),IF(RIGHT(B320,8)="Scotland",SUMIFS(inputdataWeek!K:K,inputdataWeek!$B:$B,$B320,inputdataWeek!$A:$A,$A320),SUMIFS(inputdataWeek!K:K,inputdataWeek!$D:$D,$B320,inputdataWeek!$A:$A,$A320)))</f>
        <v>0</v>
      </c>
      <c r="J320" s="181">
        <f t="shared" ref="J320:J383" si="28">1-I320/$C320</f>
        <v>1</v>
      </c>
      <c r="K320" s="194" t="str">
        <f t="shared" si="27"/>
        <v>ISD A&amp;E Datamart</v>
      </c>
    </row>
    <row r="321" spans="1:11">
      <c r="A321" s="178">
        <f t="shared" si="26"/>
        <v>42463</v>
      </c>
      <c r="B321" s="179" t="s">
        <v>69</v>
      </c>
      <c r="C321" s="180">
        <f>IF($A321&lt;=MonthDate,IF(RIGHT($B321,8)="Scotland",SUMIFS(inputdata!G:G,inputdata!$B:$B,$B321,inputdata!$A:$A,$A321),SUMIFS(inputdata!G:G,inputdata!$D:$D,$B321,inputdata!$A:$A,$A321)),IF(RIGHT($B321,8)="Scotland",SUMIFS(inputdataWeek!G:G,inputdataWeek!$B:$B,$B321,inputdataWeek!$A:$A,$A321),SUMIFS(inputdataWeek!G:G,inputdataWeek!$D:$D,$B321,inputdataWeek!$A:$A,$A321)))</f>
        <v>1391</v>
      </c>
      <c r="D321" s="180">
        <f>IF($A321&lt;=MonthDate,IF(RIGHT($B321,8)="Scotland",SUMIFS(inputdata!H:H,inputdata!$B:$B,$B321,inputdata!$A:$A,$A321),SUMIFS(inputdata!H:H,inputdata!$D:$D,$B321,inputdata!$A:$A,$A321)),IF(RIGHT($B321,8)="Scotland",SUMIFS(inputdataWeek!H:H,inputdataWeek!$B:$B,$B321,inputdataWeek!$A:$A,$A321),SUMIFS(inputdataWeek!H:H,inputdataWeek!$D:$D,$B321,inputdataWeek!$A:$A,$A321)))</f>
        <v>1268</v>
      </c>
      <c r="E321" s="180">
        <f>IF($A321&lt;=MonthDate,IF(RIGHT($B321,8)="Scotland",SUMIFS(inputdata!I:I,inputdata!$B:$B,$B321,inputdata!$A:$A,$A321),SUMIFS(inputdata!I:I,inputdata!$D:$D,$B321,inputdata!$A:$A,$A321)),IF(RIGHT($B321,8)="Scotland",SUMIFS(inputdataWeek!I:I,inputdataWeek!$B:$B,$B321,inputdataWeek!$A:$A,$A321),SUMIFS(inputdataWeek!I:I,inputdataWeek!$D:$D,$B321,inputdataWeek!$A:$A,$A321)))</f>
        <v>123</v>
      </c>
      <c r="F321" s="181">
        <f t="shared" si="24"/>
        <v>0.9115744069015097</v>
      </c>
      <c r="G321" s="180">
        <f>IF($A321&lt;=MonthDate,IF(RIGHT($B321,8)="Scotland",SUMIFS(inputdata!J:J,inputdata!$B:$B,$B321,inputdata!$A:$A,$A321),SUMIFS(inputdata!J:J,inputdata!$D:$D,$B321,inputdata!$A:$A,$A321)),IF(RIGHT($B321,8)="Scotland",SUMIFS(inputdataWeek!J:J,inputdataWeek!$B:$B,$B321,inputdataWeek!$A:$A,$A321),SUMIFS(inputdataWeek!J:J,inputdataWeek!$D:$D,$B321,inputdataWeek!$A:$A,$A321)))</f>
        <v>3</v>
      </c>
      <c r="H321" s="181">
        <f t="shared" si="25"/>
        <v>0.99784327821710994</v>
      </c>
      <c r="I321" s="180">
        <f>IF($A321&lt;=MonthDate,IF(RIGHT($B321,8)="Scotland",SUMIFS(inputdata!K:K,inputdata!$B:$B,$B321,inputdata!$A:$A,$A321),SUMIFS(inputdata!K:K,inputdata!$D:$D,$B321,inputdata!$A:$A,$A321)),IF(RIGHT(B321,8)="Scotland",SUMIFS(inputdataWeek!K:K,inputdataWeek!$B:$B,$B321,inputdataWeek!$A:$A,$A321),SUMIFS(inputdataWeek!K:K,inputdataWeek!$D:$D,$B321,inputdataWeek!$A:$A,$A321)))</f>
        <v>0</v>
      </c>
      <c r="J321" s="181">
        <f t="shared" si="28"/>
        <v>1</v>
      </c>
      <c r="K321" s="194" t="str">
        <f t="shared" si="27"/>
        <v>ISD A&amp;E Datamart</v>
      </c>
    </row>
    <row r="322" spans="1:11">
      <c r="A322" s="178">
        <f t="shared" si="26"/>
        <v>42463</v>
      </c>
      <c r="B322" s="179" t="s">
        <v>122</v>
      </c>
      <c r="C322" s="180">
        <f>IF($A322&lt;=MonthDate,IF(RIGHT($B322,8)="Scotland",SUMIFS(inputdata!G:G,inputdata!$B:$B,$B322,inputdata!$A:$A,$A322),SUMIFS(inputdata!G:G,inputdata!$D:$D,$B322,inputdata!$A:$A,$A322)),IF(RIGHT($B322,8)="Scotland",SUMIFS(inputdataWeek!G:G,inputdataWeek!$B:$B,$B322,inputdataWeek!$A:$A,$A322),SUMIFS(inputdataWeek!G:G,inputdataWeek!$D:$D,$B322,inputdataWeek!$A:$A,$A322)))</f>
        <v>1955</v>
      </c>
      <c r="D322" s="180">
        <f>IF($A322&lt;=MonthDate,IF(RIGHT($B322,8)="Scotland",SUMIFS(inputdata!H:H,inputdata!$B:$B,$B322,inputdata!$A:$A,$A322),SUMIFS(inputdata!H:H,inputdata!$D:$D,$B322,inputdata!$A:$A,$A322)),IF(RIGHT($B322,8)="Scotland",SUMIFS(inputdataWeek!H:H,inputdataWeek!$B:$B,$B322,inputdataWeek!$A:$A,$A322),SUMIFS(inputdataWeek!H:H,inputdataWeek!$D:$D,$B322,inputdataWeek!$A:$A,$A322)))</f>
        <v>1889</v>
      </c>
      <c r="E322" s="180">
        <f>IF($A322&lt;=MonthDate,IF(RIGHT($B322,8)="Scotland",SUMIFS(inputdata!I:I,inputdata!$B:$B,$B322,inputdata!$A:$A,$A322),SUMIFS(inputdata!I:I,inputdata!$D:$D,$B322,inputdata!$A:$A,$A322)),IF(RIGHT($B322,8)="Scotland",SUMIFS(inputdataWeek!I:I,inputdataWeek!$B:$B,$B322,inputdataWeek!$A:$A,$A322),SUMIFS(inputdataWeek!I:I,inputdataWeek!$D:$D,$B322,inputdataWeek!$A:$A,$A322)))</f>
        <v>66</v>
      </c>
      <c r="F322" s="181">
        <f t="shared" si="24"/>
        <v>0.96624040920716114</v>
      </c>
      <c r="G322" s="180">
        <f>IF($A322&lt;=MonthDate,IF(RIGHT($B322,8)="Scotland",SUMIFS(inputdata!J:J,inputdata!$B:$B,$B322,inputdata!$A:$A,$A322),SUMIFS(inputdata!J:J,inputdata!$D:$D,$B322,inputdata!$A:$A,$A322)),IF(RIGHT($B322,8)="Scotland",SUMIFS(inputdataWeek!J:J,inputdataWeek!$B:$B,$B322,inputdataWeek!$A:$A,$A322),SUMIFS(inputdataWeek!J:J,inputdataWeek!$D:$D,$B322,inputdataWeek!$A:$A,$A322)))</f>
        <v>1</v>
      </c>
      <c r="H322" s="181">
        <f t="shared" si="25"/>
        <v>0.99948849104859339</v>
      </c>
      <c r="I322" s="180">
        <f>IF($A322&lt;=MonthDate,IF(RIGHT($B322,8)="Scotland",SUMIFS(inputdata!K:K,inputdata!$B:$B,$B322,inputdata!$A:$A,$A322),SUMIFS(inputdata!K:K,inputdata!$D:$D,$B322,inputdata!$A:$A,$A322)),IF(RIGHT(B322,8)="Scotland",SUMIFS(inputdataWeek!K:K,inputdataWeek!$B:$B,$B322,inputdataWeek!$A:$A,$A322),SUMIFS(inputdataWeek!K:K,inputdataWeek!$D:$D,$B322,inputdataWeek!$A:$A,$A322)))</f>
        <v>0</v>
      </c>
      <c r="J322" s="181">
        <f t="shared" si="28"/>
        <v>1</v>
      </c>
      <c r="K322" s="194" t="str">
        <f t="shared" si="27"/>
        <v>ISD A&amp;E Datamart</v>
      </c>
    </row>
    <row r="323" spans="1:11">
      <c r="A323" s="178">
        <f t="shared" si="26"/>
        <v>42463</v>
      </c>
      <c r="B323" s="179" t="s">
        <v>72</v>
      </c>
      <c r="C323" s="180">
        <f>IF($A323&lt;=MonthDate,IF(RIGHT($B323,8)="Scotland",SUMIFS(inputdata!G:G,inputdata!$B:$B,$B323,inputdata!$A:$A,$A323),SUMIFS(inputdata!G:G,inputdata!$D:$D,$B323,inputdata!$A:$A,$A323)),IF(RIGHT($B323,8)="Scotland",SUMIFS(inputdataWeek!G:G,inputdataWeek!$B:$B,$B323,inputdataWeek!$A:$A,$A323),SUMIFS(inputdataWeek!G:G,inputdataWeek!$D:$D,$B323,inputdataWeek!$A:$A,$A323)))</f>
        <v>6988</v>
      </c>
      <c r="D323" s="180">
        <f>IF($A323&lt;=MonthDate,IF(RIGHT($B323,8)="Scotland",SUMIFS(inputdata!H:H,inputdata!$B:$B,$B323,inputdata!$A:$A,$A323),SUMIFS(inputdata!H:H,inputdata!$D:$D,$B323,inputdata!$A:$A,$A323)),IF(RIGHT($B323,8)="Scotland",SUMIFS(inputdataWeek!H:H,inputdataWeek!$B:$B,$B323,inputdataWeek!$A:$A,$A323),SUMIFS(inputdataWeek!H:H,inputdataWeek!$D:$D,$B323,inputdataWeek!$A:$A,$A323)))</f>
        <v>6267</v>
      </c>
      <c r="E323" s="180">
        <f>IF($A323&lt;=MonthDate,IF(RIGHT($B323,8)="Scotland",SUMIFS(inputdata!I:I,inputdata!$B:$B,$B323,inputdata!$A:$A,$A323),SUMIFS(inputdata!I:I,inputdata!$D:$D,$B323,inputdata!$A:$A,$A323)),IF(RIGHT($B323,8)="Scotland",SUMIFS(inputdataWeek!I:I,inputdataWeek!$B:$B,$B323,inputdataWeek!$A:$A,$A323),SUMIFS(inputdataWeek!I:I,inputdataWeek!$D:$D,$B323,inputdataWeek!$A:$A,$A323)))</f>
        <v>721</v>
      </c>
      <c r="F323" s="181">
        <f t="shared" si="24"/>
        <v>0.8968231253577561</v>
      </c>
      <c r="G323" s="180">
        <f>IF($A323&lt;=MonthDate,IF(RIGHT($B323,8)="Scotland",SUMIFS(inputdata!J:J,inputdata!$B:$B,$B323,inputdata!$A:$A,$A323),SUMIFS(inputdata!J:J,inputdata!$D:$D,$B323,inputdata!$A:$A,$A323)),IF(RIGHT($B323,8)="Scotland",SUMIFS(inputdataWeek!J:J,inputdataWeek!$B:$B,$B323,inputdataWeek!$A:$A,$A323),SUMIFS(inputdataWeek!J:J,inputdataWeek!$D:$D,$B323,inputdataWeek!$A:$A,$A323)))</f>
        <v>27</v>
      </c>
      <c r="H323" s="181">
        <f t="shared" si="25"/>
        <v>0.9961362335432169</v>
      </c>
      <c r="I323" s="180">
        <f>IF($A323&lt;=MonthDate,IF(RIGHT($B323,8)="Scotland",SUMIFS(inputdata!K:K,inputdata!$B:$B,$B323,inputdata!$A:$A,$A323),SUMIFS(inputdata!K:K,inputdata!$D:$D,$B323,inputdata!$A:$A,$A323)),IF(RIGHT(B323,8)="Scotland",SUMIFS(inputdataWeek!K:K,inputdataWeek!$B:$B,$B323,inputdataWeek!$A:$A,$A323),SUMIFS(inputdataWeek!K:K,inputdataWeek!$D:$D,$B323,inputdataWeek!$A:$A,$A323)))</f>
        <v>0</v>
      </c>
      <c r="J323" s="181">
        <f t="shared" si="28"/>
        <v>1</v>
      </c>
      <c r="K323" s="194" t="str">
        <f t="shared" si="27"/>
        <v>ISD A&amp;E Datamart</v>
      </c>
    </row>
    <row r="324" spans="1:11">
      <c r="A324" s="178">
        <f t="shared" si="26"/>
        <v>42463</v>
      </c>
      <c r="B324" s="179" t="s">
        <v>129</v>
      </c>
      <c r="C324" s="180">
        <f>IF($A324&lt;=MonthDate,IF(RIGHT($B324,8)="Scotland",SUMIFS(inputdata!G:G,inputdata!$B:$B,$B324,inputdata!$A:$A,$A324),SUMIFS(inputdata!G:G,inputdata!$D:$D,$B324,inputdata!$A:$A,$A324)),IF(RIGHT($B324,8)="Scotland",SUMIFS(inputdataWeek!G:G,inputdataWeek!$B:$B,$B324,inputdataWeek!$A:$A,$A324),SUMIFS(inputdataWeek!G:G,inputdataWeek!$D:$D,$B324,inputdataWeek!$A:$A,$A324)))</f>
        <v>1124</v>
      </c>
      <c r="D324" s="180">
        <f>IF($A324&lt;=MonthDate,IF(RIGHT($B324,8)="Scotland",SUMIFS(inputdata!H:H,inputdata!$B:$B,$B324,inputdata!$A:$A,$A324),SUMIFS(inputdata!H:H,inputdata!$D:$D,$B324,inputdata!$A:$A,$A324)),IF(RIGHT($B324,8)="Scotland",SUMIFS(inputdataWeek!H:H,inputdataWeek!$B:$B,$B324,inputdataWeek!$A:$A,$A324),SUMIFS(inputdataWeek!H:H,inputdataWeek!$D:$D,$B324,inputdataWeek!$A:$A,$A324)))</f>
        <v>1035</v>
      </c>
      <c r="E324" s="180">
        <f>IF($A324&lt;=MonthDate,IF(RIGHT($B324,8)="Scotland",SUMIFS(inputdata!I:I,inputdata!$B:$B,$B324,inputdata!$A:$A,$A324),SUMIFS(inputdata!I:I,inputdata!$D:$D,$B324,inputdata!$A:$A,$A324)),IF(RIGHT($B324,8)="Scotland",SUMIFS(inputdataWeek!I:I,inputdataWeek!$B:$B,$B324,inputdataWeek!$A:$A,$A324),SUMIFS(inputdataWeek!I:I,inputdataWeek!$D:$D,$B324,inputdataWeek!$A:$A,$A324)))</f>
        <v>89</v>
      </c>
      <c r="F324" s="181">
        <f t="shared" si="24"/>
        <v>0.9208185053380783</v>
      </c>
      <c r="G324" s="180">
        <f>IF($A324&lt;=MonthDate,IF(RIGHT($B324,8)="Scotland",SUMIFS(inputdata!J:J,inputdata!$B:$B,$B324,inputdata!$A:$A,$A324),SUMIFS(inputdata!J:J,inputdata!$D:$D,$B324,inputdata!$A:$A,$A324)),IF(RIGHT($B324,8)="Scotland",SUMIFS(inputdataWeek!J:J,inputdataWeek!$B:$B,$B324,inputdataWeek!$A:$A,$A324),SUMIFS(inputdataWeek!J:J,inputdataWeek!$D:$D,$B324,inputdataWeek!$A:$A,$A324)))</f>
        <v>1</v>
      </c>
      <c r="H324" s="181">
        <f t="shared" si="25"/>
        <v>0.99911032028469748</v>
      </c>
      <c r="I324" s="180">
        <f>IF($A324&lt;=MonthDate,IF(RIGHT($B324,8)="Scotland",SUMIFS(inputdata!K:K,inputdata!$B:$B,$B324,inputdata!$A:$A,$A324),SUMIFS(inputdata!K:K,inputdata!$D:$D,$B324,inputdata!$A:$A,$A324)),IF(RIGHT(B324,8)="Scotland",SUMIFS(inputdataWeek!K:K,inputdataWeek!$B:$B,$B324,inputdataWeek!$A:$A,$A324),SUMIFS(inputdataWeek!K:K,inputdataWeek!$D:$D,$B324,inputdataWeek!$A:$A,$A324)))</f>
        <v>0</v>
      </c>
      <c r="J324" s="181">
        <f t="shared" si="28"/>
        <v>1</v>
      </c>
      <c r="K324" s="194" t="str">
        <f t="shared" si="27"/>
        <v>ISD A&amp;E Datamart</v>
      </c>
    </row>
    <row r="325" spans="1:11">
      <c r="A325" s="178">
        <f t="shared" si="26"/>
        <v>42463</v>
      </c>
      <c r="B325" s="179" t="s">
        <v>73</v>
      </c>
      <c r="C325" s="180">
        <f>IF($A325&lt;=MonthDate,IF(RIGHT($B325,8)="Scotland",SUMIFS(inputdata!G:G,inputdata!$B:$B,$B325,inputdata!$A:$A,$A325),SUMIFS(inputdata!G:G,inputdata!$D:$D,$B325,inputdata!$A:$A,$A325)),IF(RIGHT($B325,8)="Scotland",SUMIFS(inputdataWeek!G:G,inputdataWeek!$B:$B,$B325,inputdataWeek!$A:$A,$A325),SUMIFS(inputdataWeek!G:G,inputdataWeek!$D:$D,$B325,inputdataWeek!$A:$A,$A325)))</f>
        <v>3886</v>
      </c>
      <c r="D325" s="180">
        <f>IF($A325&lt;=MonthDate,IF(RIGHT($B325,8)="Scotland",SUMIFS(inputdata!H:H,inputdata!$B:$B,$B325,inputdata!$A:$A,$A325),SUMIFS(inputdata!H:H,inputdata!$D:$D,$B325,inputdata!$A:$A,$A325)),IF(RIGHT($B325,8)="Scotland",SUMIFS(inputdataWeek!H:H,inputdataWeek!$B:$B,$B325,inputdataWeek!$A:$A,$A325),SUMIFS(inputdataWeek!H:H,inputdataWeek!$D:$D,$B325,inputdataWeek!$A:$A,$A325)))</f>
        <v>3575</v>
      </c>
      <c r="E325" s="180">
        <f>IF($A325&lt;=MonthDate,IF(RIGHT($B325,8)="Scotland",SUMIFS(inputdata!I:I,inputdata!$B:$B,$B325,inputdata!$A:$A,$A325),SUMIFS(inputdata!I:I,inputdata!$D:$D,$B325,inputdata!$A:$A,$A325)),IF(RIGHT($B325,8)="Scotland",SUMIFS(inputdataWeek!I:I,inputdataWeek!$B:$B,$B325,inputdataWeek!$A:$A,$A325),SUMIFS(inputdataWeek!I:I,inputdataWeek!$D:$D,$B325,inputdataWeek!$A:$A,$A325)))</f>
        <v>311</v>
      </c>
      <c r="F325" s="181">
        <f t="shared" si="24"/>
        <v>0.91996911991765307</v>
      </c>
      <c r="G325" s="180">
        <f>IF($A325&lt;=MonthDate,IF(RIGHT($B325,8)="Scotland",SUMIFS(inputdata!J:J,inputdata!$B:$B,$B325,inputdata!$A:$A,$A325),SUMIFS(inputdata!J:J,inputdata!$D:$D,$B325,inputdata!$A:$A,$A325)),IF(RIGHT($B325,8)="Scotland",SUMIFS(inputdataWeek!J:J,inputdataWeek!$B:$B,$B325,inputdataWeek!$A:$A,$A325),SUMIFS(inputdataWeek!J:J,inputdataWeek!$D:$D,$B325,inputdataWeek!$A:$A,$A325)))</f>
        <v>29</v>
      </c>
      <c r="H325" s="181">
        <f t="shared" si="25"/>
        <v>0.9925373134328358</v>
      </c>
      <c r="I325" s="180">
        <f>IF($A325&lt;=MonthDate,IF(RIGHT($B325,8)="Scotland",SUMIFS(inputdata!K:K,inputdata!$B:$B,$B325,inputdata!$A:$A,$A325),SUMIFS(inputdata!K:K,inputdata!$D:$D,$B325,inputdata!$A:$A,$A325)),IF(RIGHT(B325,8)="Scotland",SUMIFS(inputdataWeek!K:K,inputdataWeek!$B:$B,$B325,inputdataWeek!$A:$A,$A325),SUMIFS(inputdataWeek!K:K,inputdataWeek!$D:$D,$B325,inputdataWeek!$A:$A,$A325)))</f>
        <v>1</v>
      </c>
      <c r="J325" s="181">
        <f t="shared" si="28"/>
        <v>0.99974266598044259</v>
      </c>
      <c r="K325" s="194" t="str">
        <f t="shared" si="27"/>
        <v>ISD A&amp;E Datamart</v>
      </c>
    </row>
    <row r="326" spans="1:11">
      <c r="A326" s="178">
        <f t="shared" si="26"/>
        <v>42463</v>
      </c>
      <c r="B326" s="179" t="s">
        <v>123</v>
      </c>
      <c r="C326" s="180">
        <f>IF($A326&lt;=MonthDate,IF(RIGHT($B326,8)="Scotland",SUMIFS(inputdata!G:G,inputdata!$B:$B,$B326,inputdata!$A:$A,$A326),SUMIFS(inputdata!G:G,inputdata!$D:$D,$B326,inputdata!$A:$A,$A326)),IF(RIGHT($B326,8)="Scotland",SUMIFS(inputdataWeek!G:G,inputdataWeek!$B:$B,$B326,inputdataWeek!$A:$A,$A326),SUMIFS(inputdataWeek!G:G,inputdataWeek!$D:$D,$B326,inputdataWeek!$A:$A,$A326)))</f>
        <v>4182</v>
      </c>
      <c r="D326" s="180">
        <f>IF($A326&lt;=MonthDate,IF(RIGHT($B326,8)="Scotland",SUMIFS(inputdata!H:H,inputdata!$B:$B,$B326,inputdata!$A:$A,$A326),SUMIFS(inputdata!H:H,inputdata!$D:$D,$B326,inputdata!$A:$A,$A326)),IF(RIGHT($B326,8)="Scotland",SUMIFS(inputdataWeek!H:H,inputdataWeek!$B:$B,$B326,inputdataWeek!$A:$A,$A326),SUMIFS(inputdataWeek!H:H,inputdataWeek!$D:$D,$B326,inputdataWeek!$A:$A,$A326)))</f>
        <v>4047</v>
      </c>
      <c r="E326" s="180">
        <f>IF($A326&lt;=MonthDate,IF(RIGHT($B326,8)="Scotland",SUMIFS(inputdata!I:I,inputdata!$B:$B,$B326,inputdata!$A:$A,$A326),SUMIFS(inputdata!I:I,inputdata!$D:$D,$B326,inputdata!$A:$A,$A326)),IF(RIGHT($B326,8)="Scotland",SUMIFS(inputdataWeek!I:I,inputdataWeek!$B:$B,$B326,inputdataWeek!$A:$A,$A326),SUMIFS(inputdataWeek!I:I,inputdataWeek!$D:$D,$B326,inputdataWeek!$A:$A,$A326)))</f>
        <v>135</v>
      </c>
      <c r="F326" s="181">
        <f t="shared" si="24"/>
        <v>0.96771879483500722</v>
      </c>
      <c r="G326" s="180">
        <f>IF($A326&lt;=MonthDate,IF(RIGHT($B326,8)="Scotland",SUMIFS(inputdata!J:J,inputdata!$B:$B,$B326,inputdata!$A:$A,$A326),SUMIFS(inputdata!J:J,inputdata!$D:$D,$B326,inputdata!$A:$A,$A326)),IF(RIGHT($B326,8)="Scotland",SUMIFS(inputdataWeek!J:J,inputdataWeek!$B:$B,$B326,inputdataWeek!$A:$A,$A326),SUMIFS(inputdataWeek!J:J,inputdataWeek!$D:$D,$B326,inputdataWeek!$A:$A,$A326)))</f>
        <v>15</v>
      </c>
      <c r="H326" s="181">
        <f t="shared" si="25"/>
        <v>0.99641319942611195</v>
      </c>
      <c r="I326" s="180">
        <f>IF($A326&lt;=MonthDate,IF(RIGHT($B326,8)="Scotland",SUMIFS(inputdata!K:K,inputdata!$B:$B,$B326,inputdata!$A:$A,$A326),SUMIFS(inputdata!K:K,inputdata!$D:$D,$B326,inputdata!$A:$A,$A326)),IF(RIGHT(B326,8)="Scotland",SUMIFS(inputdataWeek!K:K,inputdataWeek!$B:$B,$B326,inputdataWeek!$A:$A,$A326),SUMIFS(inputdataWeek!K:K,inputdataWeek!$D:$D,$B326,inputdataWeek!$A:$A,$A326)))</f>
        <v>2</v>
      </c>
      <c r="J326" s="181">
        <f t="shared" si="28"/>
        <v>0.99952175992348158</v>
      </c>
      <c r="K326" s="194" t="str">
        <f t="shared" si="27"/>
        <v>ISD A&amp;E Datamart</v>
      </c>
    </row>
    <row r="327" spans="1:11">
      <c r="A327" s="178">
        <f t="shared" si="26"/>
        <v>42463</v>
      </c>
      <c r="B327" s="179" t="s">
        <v>117</v>
      </c>
      <c r="C327" s="180">
        <f>IF($A327&lt;=MonthDate,IF(RIGHT($B327,8)="Scotland",SUMIFS(inputdata!G:G,inputdata!$B:$B,$B327,inputdata!$A:$A,$A327),SUMIFS(inputdata!G:G,inputdata!$D:$D,$B327,inputdata!$A:$A,$A327)),IF(RIGHT($B327,8)="Scotland",SUMIFS(inputdataWeek!G:G,inputdataWeek!$B:$B,$B327,inputdataWeek!$A:$A,$A327),SUMIFS(inputdataWeek!G:G,inputdataWeek!$D:$D,$B327,inputdataWeek!$A:$A,$A327)))</f>
        <v>110</v>
      </c>
      <c r="D327" s="180">
        <f>IF($A327&lt;=MonthDate,IF(RIGHT($B327,8)="Scotland",SUMIFS(inputdata!H:H,inputdata!$B:$B,$B327,inputdata!$A:$A,$A327),SUMIFS(inputdata!H:H,inputdata!$D:$D,$B327,inputdata!$A:$A,$A327)),IF(RIGHT($B327,8)="Scotland",SUMIFS(inputdataWeek!H:H,inputdataWeek!$B:$B,$B327,inputdataWeek!$A:$A,$A327),SUMIFS(inputdataWeek!H:H,inputdataWeek!$D:$D,$B327,inputdataWeek!$A:$A,$A327)))</f>
        <v>109</v>
      </c>
      <c r="E327" s="180">
        <f>IF($A327&lt;=MonthDate,IF(RIGHT($B327,8)="Scotland",SUMIFS(inputdata!I:I,inputdata!$B:$B,$B327,inputdata!$A:$A,$A327),SUMIFS(inputdata!I:I,inputdata!$D:$D,$B327,inputdata!$A:$A,$A327)),IF(RIGHT($B327,8)="Scotland",SUMIFS(inputdataWeek!I:I,inputdataWeek!$B:$B,$B327,inputdataWeek!$A:$A,$A327),SUMIFS(inputdataWeek!I:I,inputdataWeek!$D:$D,$B327,inputdataWeek!$A:$A,$A327)))</f>
        <v>1</v>
      </c>
      <c r="F327" s="181">
        <f t="shared" si="24"/>
        <v>0.99090909090909096</v>
      </c>
      <c r="G327" s="180">
        <f>IF($A327&lt;=MonthDate,IF(RIGHT($B327,8)="Scotland",SUMIFS(inputdata!J:J,inputdata!$B:$B,$B327,inputdata!$A:$A,$A327),SUMIFS(inputdata!J:J,inputdata!$D:$D,$B327,inputdata!$A:$A,$A327)),IF(RIGHT($B327,8)="Scotland",SUMIFS(inputdataWeek!J:J,inputdataWeek!$B:$B,$B327,inputdataWeek!$A:$A,$A327),SUMIFS(inputdataWeek!J:J,inputdataWeek!$D:$D,$B327,inputdataWeek!$A:$A,$A327)))</f>
        <v>0</v>
      </c>
      <c r="H327" s="181">
        <f t="shared" si="25"/>
        <v>1</v>
      </c>
      <c r="I327" s="180">
        <f>IF($A327&lt;=MonthDate,IF(RIGHT($B327,8)="Scotland",SUMIFS(inputdata!K:K,inputdata!$B:$B,$B327,inputdata!$A:$A,$A327),SUMIFS(inputdata!K:K,inputdata!$D:$D,$B327,inputdata!$A:$A,$A327)),IF(RIGHT(B327,8)="Scotland",SUMIFS(inputdataWeek!K:K,inputdataWeek!$B:$B,$B327,inputdataWeek!$A:$A,$A327),SUMIFS(inputdataWeek!K:K,inputdataWeek!$D:$D,$B327,inputdataWeek!$A:$A,$A327)))</f>
        <v>0</v>
      </c>
      <c r="J327" s="181">
        <f t="shared" si="28"/>
        <v>1</v>
      </c>
      <c r="K327" s="194" t="str">
        <f t="shared" si="27"/>
        <v>ISD A&amp;E Datamart</v>
      </c>
    </row>
    <row r="328" spans="1:11">
      <c r="A328" s="178">
        <f t="shared" si="26"/>
        <v>42463</v>
      </c>
      <c r="B328" s="179" t="s">
        <v>141</v>
      </c>
      <c r="C328" s="180">
        <f>IF($A328&lt;=MonthDate,IF(RIGHT($B328,8)="Scotland",SUMIFS(inputdata!G:G,inputdata!$B:$B,$B328,inputdata!$A:$A,$A328),SUMIFS(inputdata!G:G,inputdata!$D:$D,$B328,inputdata!$A:$A,$A328)),IF(RIGHT($B328,8)="Scotland",SUMIFS(inputdataWeek!G:G,inputdataWeek!$B:$B,$B328,inputdataWeek!$A:$A,$A328),SUMIFS(inputdataWeek!G:G,inputdataWeek!$D:$D,$B328,inputdataWeek!$A:$A,$A328)))</f>
        <v>150</v>
      </c>
      <c r="D328" s="180">
        <f>IF($A328&lt;=MonthDate,IF(RIGHT($B328,8)="Scotland",SUMIFS(inputdata!H:H,inputdata!$B:$B,$B328,inputdata!$A:$A,$A328),SUMIFS(inputdata!H:H,inputdata!$D:$D,$B328,inputdata!$A:$A,$A328)),IF(RIGHT($B328,8)="Scotland",SUMIFS(inputdataWeek!H:H,inputdataWeek!$B:$B,$B328,inputdataWeek!$A:$A,$A328),SUMIFS(inputdataWeek!H:H,inputdataWeek!$D:$D,$B328,inputdataWeek!$A:$A,$A328)))</f>
        <v>135</v>
      </c>
      <c r="E328" s="180">
        <f>IF($A328&lt;=MonthDate,IF(RIGHT($B328,8)="Scotland",SUMIFS(inputdata!I:I,inputdata!$B:$B,$B328,inputdata!$A:$A,$A328),SUMIFS(inputdata!I:I,inputdata!$D:$D,$B328,inputdata!$A:$A,$A328)),IF(RIGHT($B328,8)="Scotland",SUMIFS(inputdataWeek!I:I,inputdataWeek!$B:$B,$B328,inputdataWeek!$A:$A,$A328),SUMIFS(inputdataWeek!I:I,inputdataWeek!$D:$D,$B328,inputdataWeek!$A:$A,$A328)))</f>
        <v>15</v>
      </c>
      <c r="F328" s="181">
        <f t="shared" si="24"/>
        <v>0.9</v>
      </c>
      <c r="G328" s="180">
        <f>IF($A328&lt;=MonthDate,IF(RIGHT($B328,8)="Scotland",SUMIFS(inputdata!J:J,inputdata!$B:$B,$B328,inputdata!$A:$A,$A328),SUMIFS(inputdata!J:J,inputdata!$D:$D,$B328,inputdata!$A:$A,$A328)),IF(RIGHT($B328,8)="Scotland",SUMIFS(inputdataWeek!J:J,inputdataWeek!$B:$B,$B328,inputdataWeek!$A:$A,$A328),SUMIFS(inputdataWeek!J:J,inputdataWeek!$D:$D,$B328,inputdataWeek!$A:$A,$A328)))</f>
        <v>1</v>
      </c>
      <c r="H328" s="181">
        <f t="shared" si="25"/>
        <v>0.99333333333333329</v>
      </c>
      <c r="I328" s="180">
        <f>IF($A328&lt;=MonthDate,IF(RIGHT($B328,8)="Scotland",SUMIFS(inputdata!K:K,inputdata!$B:$B,$B328,inputdata!$A:$A,$A328),SUMIFS(inputdata!K:K,inputdata!$D:$D,$B328,inputdata!$A:$A,$A328)),IF(RIGHT(B328,8)="Scotland",SUMIFS(inputdataWeek!K:K,inputdataWeek!$B:$B,$B328,inputdataWeek!$A:$A,$A328),SUMIFS(inputdataWeek!K:K,inputdataWeek!$D:$D,$B328,inputdataWeek!$A:$A,$A328)))</f>
        <v>0</v>
      </c>
      <c r="J328" s="181">
        <f t="shared" si="28"/>
        <v>1</v>
      </c>
      <c r="K328" s="194" t="str">
        <f t="shared" si="27"/>
        <v>ISD A&amp;E Datamart</v>
      </c>
    </row>
    <row r="329" spans="1:11">
      <c r="A329" s="178">
        <f t="shared" si="26"/>
        <v>42463</v>
      </c>
      <c r="B329" s="179" t="s">
        <v>136</v>
      </c>
      <c r="C329" s="180">
        <f>IF($A329&lt;=MonthDate,IF(RIGHT($B329,8)="Scotland",SUMIFS(inputdata!G:G,inputdata!$B:$B,$B329,inputdata!$A:$A,$A329),SUMIFS(inputdata!G:G,inputdata!$D:$D,$B329,inputdata!$A:$A,$A329)),IF(RIGHT($B329,8)="Scotland",SUMIFS(inputdataWeek!G:G,inputdataWeek!$B:$B,$B329,inputdataWeek!$A:$A,$A329),SUMIFS(inputdataWeek!G:G,inputdataWeek!$D:$D,$B329,inputdataWeek!$A:$A,$A329)))</f>
        <v>1500</v>
      </c>
      <c r="D329" s="180">
        <f>IF($A329&lt;=MonthDate,IF(RIGHT($B329,8)="Scotland",SUMIFS(inputdata!H:H,inputdata!$B:$B,$B329,inputdata!$A:$A,$A329),SUMIFS(inputdata!H:H,inputdata!$D:$D,$B329,inputdata!$A:$A,$A329)),IF(RIGHT($B329,8)="Scotland",SUMIFS(inputdataWeek!H:H,inputdataWeek!$B:$B,$B329,inputdataWeek!$A:$A,$A329),SUMIFS(inputdataWeek!H:H,inputdataWeek!$D:$D,$B329,inputdataWeek!$A:$A,$A329)))</f>
        <v>1489</v>
      </c>
      <c r="E329" s="180">
        <f>IF($A329&lt;=MonthDate,IF(RIGHT($B329,8)="Scotland",SUMIFS(inputdata!I:I,inputdata!$B:$B,$B329,inputdata!$A:$A,$A329),SUMIFS(inputdata!I:I,inputdata!$D:$D,$B329,inputdata!$A:$A,$A329)),IF(RIGHT($B329,8)="Scotland",SUMIFS(inputdataWeek!I:I,inputdataWeek!$B:$B,$B329,inputdataWeek!$A:$A,$A329),SUMIFS(inputdataWeek!I:I,inputdataWeek!$D:$D,$B329,inputdataWeek!$A:$A,$A329)))</f>
        <v>11</v>
      </c>
      <c r="F329" s="181">
        <f t="shared" si="24"/>
        <v>0.9926666666666667</v>
      </c>
      <c r="G329" s="180">
        <f>IF($A329&lt;=MonthDate,IF(RIGHT($B329,8)="Scotland",SUMIFS(inputdata!J:J,inputdata!$B:$B,$B329,inputdata!$A:$A,$A329),SUMIFS(inputdata!J:J,inputdata!$D:$D,$B329,inputdata!$A:$A,$A329)),IF(RIGHT($B329,8)="Scotland",SUMIFS(inputdataWeek!J:J,inputdataWeek!$B:$B,$B329,inputdataWeek!$A:$A,$A329),SUMIFS(inputdataWeek!J:J,inputdataWeek!$D:$D,$B329,inputdataWeek!$A:$A,$A329)))</f>
        <v>1</v>
      </c>
      <c r="H329" s="181">
        <f t="shared" si="25"/>
        <v>0.9993333333333333</v>
      </c>
      <c r="I329" s="180">
        <f>IF($A329&lt;=MonthDate,IF(RIGHT($B329,8)="Scotland",SUMIFS(inputdata!K:K,inputdata!$B:$B,$B329,inputdata!$A:$A,$A329),SUMIFS(inputdata!K:K,inputdata!$D:$D,$B329,inputdata!$A:$A,$A329)),IF(RIGHT(B329,8)="Scotland",SUMIFS(inputdataWeek!K:K,inputdataWeek!$B:$B,$B329,inputdataWeek!$A:$A,$A329),SUMIFS(inputdataWeek!K:K,inputdataWeek!$D:$D,$B329,inputdataWeek!$A:$A,$A329)))</f>
        <v>0</v>
      </c>
      <c r="J329" s="181">
        <f t="shared" si="28"/>
        <v>1</v>
      </c>
      <c r="K329" s="194" t="str">
        <f t="shared" si="27"/>
        <v>ISD A&amp;E Datamart</v>
      </c>
    </row>
    <row r="330" spans="1:11">
      <c r="A330" s="178">
        <f t="shared" si="26"/>
        <v>42463</v>
      </c>
      <c r="B330" s="179" t="s">
        <v>139</v>
      </c>
      <c r="C330" s="180">
        <f>IF($A330&lt;=MonthDate,IF(RIGHT($B330,8)="Scotland",SUMIFS(inputdata!G:G,inputdata!$B:$B,$B330,inputdata!$A:$A,$A330),SUMIFS(inputdata!G:G,inputdata!$D:$D,$B330,inputdata!$A:$A,$A330)),IF(RIGHT($B330,8)="Scotland",SUMIFS(inputdataWeek!G:G,inputdataWeek!$B:$B,$B330,inputdataWeek!$A:$A,$A330),SUMIFS(inputdataWeek!G:G,inputdataWeek!$D:$D,$B330,inputdataWeek!$A:$A,$A330)))</f>
        <v>129</v>
      </c>
      <c r="D330" s="180">
        <f>IF($A330&lt;=MonthDate,IF(RIGHT($B330,8)="Scotland",SUMIFS(inputdata!H:H,inputdata!$B:$B,$B330,inputdata!$A:$A,$A330),SUMIFS(inputdata!H:H,inputdata!$D:$D,$B330,inputdata!$A:$A,$A330)),IF(RIGHT($B330,8)="Scotland",SUMIFS(inputdataWeek!H:H,inputdataWeek!$B:$B,$B330,inputdataWeek!$A:$A,$A330),SUMIFS(inputdataWeek!H:H,inputdataWeek!$D:$D,$B330,inputdataWeek!$A:$A,$A330)))</f>
        <v>129</v>
      </c>
      <c r="E330" s="180">
        <f>IF($A330&lt;=MonthDate,IF(RIGHT($B330,8)="Scotland",SUMIFS(inputdata!I:I,inputdata!$B:$B,$B330,inputdata!$A:$A,$A330),SUMIFS(inputdata!I:I,inputdata!$D:$D,$B330,inputdata!$A:$A,$A330)),IF(RIGHT($B330,8)="Scotland",SUMIFS(inputdataWeek!I:I,inputdataWeek!$B:$B,$B330,inputdataWeek!$A:$A,$A330),SUMIFS(inputdataWeek!I:I,inputdataWeek!$D:$D,$B330,inputdataWeek!$A:$A,$A330)))</f>
        <v>0</v>
      </c>
      <c r="F330" s="181">
        <f t="shared" si="24"/>
        <v>1</v>
      </c>
      <c r="G330" s="180">
        <f>IF($A330&lt;=MonthDate,IF(RIGHT($B330,8)="Scotland",SUMIFS(inputdata!J:J,inputdata!$B:$B,$B330,inputdata!$A:$A,$A330),SUMIFS(inputdata!J:J,inputdata!$D:$D,$B330,inputdata!$A:$A,$A330)),IF(RIGHT($B330,8)="Scotland",SUMIFS(inputdataWeek!J:J,inputdataWeek!$B:$B,$B330,inputdataWeek!$A:$A,$A330),SUMIFS(inputdataWeek!J:J,inputdataWeek!$D:$D,$B330,inputdataWeek!$A:$A,$A330)))</f>
        <v>0</v>
      </c>
      <c r="H330" s="181">
        <f t="shared" si="25"/>
        <v>1</v>
      </c>
      <c r="I330" s="180">
        <f>IF($A330&lt;=MonthDate,IF(RIGHT($B330,8)="Scotland",SUMIFS(inputdata!K:K,inputdata!$B:$B,$B330,inputdata!$A:$A,$A330),SUMIFS(inputdata!K:K,inputdata!$D:$D,$B330,inputdata!$A:$A,$A330)),IF(RIGHT(B330,8)="Scotland",SUMIFS(inputdataWeek!K:K,inputdataWeek!$B:$B,$B330,inputdataWeek!$A:$A,$A330),SUMIFS(inputdataWeek!K:K,inputdataWeek!$D:$D,$B330,inputdataWeek!$A:$A,$A330)))</f>
        <v>0</v>
      </c>
      <c r="J330" s="181">
        <f t="shared" si="28"/>
        <v>1</v>
      </c>
      <c r="K330" s="194" t="str">
        <f t="shared" si="27"/>
        <v>ISD A&amp;E Datamart</v>
      </c>
    </row>
    <row r="331" spans="1:11">
      <c r="A331" s="178">
        <f t="shared" si="26"/>
        <v>42463</v>
      </c>
      <c r="B331" s="179" t="s">
        <v>277</v>
      </c>
      <c r="C331" s="180">
        <f>IF($A331&lt;=MonthDate,IF(RIGHT($B331,8)="Scotland",SUMIFS(inputdata!G:G,inputdata!$B:$B,$B331,inputdata!$A:$A,$A331),SUMIFS(inputdata!G:G,inputdata!$D:$D,$B331,inputdata!$A:$A,$A331)),IF(RIGHT($B331,8)="Scotland",SUMIFS(inputdataWeek!G:G,inputdataWeek!$B:$B,$B331,inputdataWeek!$A:$A,$A331),SUMIFS(inputdataWeek!G:G,inputdataWeek!$D:$D,$B331,inputdataWeek!$A:$A,$A331)))</f>
        <v>26727</v>
      </c>
      <c r="D331" s="180">
        <f>IF($A331&lt;=MonthDate,IF(RIGHT($B331,8)="Scotland",SUMIFS(inputdata!H:H,inputdata!$B:$B,$B331,inputdata!$A:$A,$A331),SUMIFS(inputdata!H:H,inputdata!$D:$D,$B331,inputdata!$A:$A,$A331)),IF(RIGHT($B331,8)="Scotland",SUMIFS(inputdataWeek!H:H,inputdataWeek!$B:$B,$B331,inputdataWeek!$A:$A,$A331),SUMIFS(inputdataWeek!H:H,inputdataWeek!$D:$D,$B331,inputdataWeek!$A:$A,$A331)))</f>
        <v>24787</v>
      </c>
      <c r="E331" s="180">
        <f>IF($A331&lt;=MonthDate,IF(RIGHT($B331,8)="Scotland",SUMIFS(inputdata!I:I,inputdata!$B:$B,$B331,inputdata!$A:$A,$A331),SUMIFS(inputdata!I:I,inputdata!$D:$D,$B331,inputdata!$A:$A,$A331)),IF(RIGHT($B331,8)="Scotland",SUMIFS(inputdataWeek!I:I,inputdataWeek!$B:$B,$B331,inputdataWeek!$A:$A,$A331),SUMIFS(inputdataWeek!I:I,inputdataWeek!$D:$D,$B331,inputdataWeek!$A:$A,$A331)))</f>
        <v>1940</v>
      </c>
      <c r="F331" s="181">
        <f t="shared" si="24"/>
        <v>0.92741422531522433</v>
      </c>
      <c r="G331" s="180">
        <f>IF($A331&lt;=MonthDate,IF(RIGHT($B331,8)="Scotland",SUMIFS(inputdata!J:J,inputdata!$B:$B,$B331,inputdata!$A:$A,$A331),SUMIFS(inputdata!J:J,inputdata!$D:$D,$B331,inputdata!$A:$A,$A331)),IF(RIGHT($B331,8)="Scotland",SUMIFS(inputdataWeek!J:J,inputdataWeek!$B:$B,$B331,inputdataWeek!$A:$A,$A331),SUMIFS(inputdataWeek!J:J,inputdataWeek!$D:$D,$B331,inputdataWeek!$A:$A,$A331)))</f>
        <v>115</v>
      </c>
      <c r="H331" s="181">
        <f t="shared" si="25"/>
        <v>0.99569723500579943</v>
      </c>
      <c r="I331" s="180">
        <f>IF($A331&lt;=MonthDate,IF(RIGHT($B331,8)="Scotland",SUMIFS(inputdata!K:K,inputdata!$B:$B,$B331,inputdata!$A:$A,$A331),SUMIFS(inputdata!K:K,inputdata!$D:$D,$B331,inputdata!$A:$A,$A331)),IF(RIGHT(B331,8)="Scotland",SUMIFS(inputdataWeek!K:K,inputdataWeek!$B:$B,$B331,inputdataWeek!$A:$A,$A331),SUMIFS(inputdataWeek!K:K,inputdataWeek!$D:$D,$B331,inputdataWeek!$A:$A,$A331)))</f>
        <v>6</v>
      </c>
      <c r="J331" s="181">
        <f t="shared" si="28"/>
        <v>0.99977550791334602</v>
      </c>
      <c r="K331" s="194" t="str">
        <f t="shared" si="27"/>
        <v>ISD A&amp;E Datamart</v>
      </c>
    </row>
    <row r="332" spans="1:11">
      <c r="A332" s="178">
        <f t="shared" si="26"/>
        <v>42470</v>
      </c>
      <c r="B332" s="179" t="s">
        <v>121</v>
      </c>
      <c r="C332" s="180">
        <f>IF($A332&lt;=MonthDate,IF(RIGHT($B332,8)="Scotland",SUMIFS(inputdata!G:G,inputdata!$B:$B,$B332,inputdata!$A:$A,$A332),SUMIFS(inputdata!G:G,inputdata!$D:$D,$B332,inputdata!$A:$A,$A332)),IF(RIGHT($B332,8)="Scotland",SUMIFS(inputdataWeek!G:G,inputdataWeek!$B:$B,$B332,inputdataWeek!$A:$A,$A332),SUMIFS(inputdataWeek!G:G,inputdataWeek!$D:$D,$B332,inputdataWeek!$A:$A,$A332)))</f>
        <v>2362</v>
      </c>
      <c r="D332" s="180">
        <f>IF($A332&lt;=MonthDate,IF(RIGHT($B332,8)="Scotland",SUMIFS(inputdata!H:H,inputdata!$B:$B,$B332,inputdata!$A:$A,$A332),SUMIFS(inputdata!H:H,inputdata!$D:$D,$B332,inputdata!$A:$A,$A332)),IF(RIGHT($B332,8)="Scotland",SUMIFS(inputdataWeek!H:H,inputdataWeek!$B:$B,$B332,inputdataWeek!$A:$A,$A332),SUMIFS(inputdataWeek!H:H,inputdataWeek!$D:$D,$B332,inputdataWeek!$A:$A,$A332)))</f>
        <v>2173</v>
      </c>
      <c r="E332" s="180">
        <f>IF($A332&lt;=MonthDate,IF(RIGHT($B332,8)="Scotland",SUMIFS(inputdata!I:I,inputdata!$B:$B,$B332,inputdata!$A:$A,$A332),SUMIFS(inputdata!I:I,inputdata!$D:$D,$B332,inputdata!$A:$A,$A332)),IF(RIGHT($B332,8)="Scotland",SUMIFS(inputdataWeek!I:I,inputdataWeek!$B:$B,$B332,inputdataWeek!$A:$A,$A332),SUMIFS(inputdataWeek!I:I,inputdataWeek!$D:$D,$B332,inputdataWeek!$A:$A,$A332)))</f>
        <v>189</v>
      </c>
      <c r="F332" s="181">
        <f t="shared" si="24"/>
        <v>0.91998306519898387</v>
      </c>
      <c r="G332" s="180">
        <f>IF($A332&lt;=MonthDate,IF(RIGHT($B332,8)="Scotland",SUMIFS(inputdata!J:J,inputdata!$B:$B,$B332,inputdata!$A:$A,$A332),SUMIFS(inputdata!J:J,inputdata!$D:$D,$B332,inputdata!$A:$A,$A332)),IF(RIGHT($B332,8)="Scotland",SUMIFS(inputdataWeek!J:J,inputdataWeek!$B:$B,$B332,inputdataWeek!$A:$A,$A332),SUMIFS(inputdataWeek!J:J,inputdataWeek!$D:$D,$B332,inputdataWeek!$A:$A,$A332)))</f>
        <v>54</v>
      </c>
      <c r="H332" s="181">
        <f t="shared" si="25"/>
        <v>0.97713801862828109</v>
      </c>
      <c r="I332" s="180">
        <f>IF($A332&lt;=MonthDate,IF(RIGHT($B332,8)="Scotland",SUMIFS(inputdata!K:K,inputdata!$B:$B,$B332,inputdata!$A:$A,$A332),SUMIFS(inputdata!K:K,inputdata!$D:$D,$B332,inputdata!$A:$A,$A332)),IF(RIGHT(B332,8)="Scotland",SUMIFS(inputdataWeek!K:K,inputdataWeek!$B:$B,$B332,inputdataWeek!$A:$A,$A332),SUMIFS(inputdataWeek!K:K,inputdataWeek!$D:$D,$B332,inputdataWeek!$A:$A,$A332)))</f>
        <v>22</v>
      </c>
      <c r="J332" s="181">
        <f t="shared" si="28"/>
        <v>0.99068585944115162</v>
      </c>
      <c r="K332" s="194" t="str">
        <f t="shared" si="27"/>
        <v>ISD A&amp;E Datamart</v>
      </c>
    </row>
    <row r="333" spans="1:11">
      <c r="A333" s="178">
        <f t="shared" si="26"/>
        <v>42470</v>
      </c>
      <c r="B333" s="179" t="s">
        <v>70</v>
      </c>
      <c r="C333" s="180">
        <f>IF($A333&lt;=MonthDate,IF(RIGHT($B333,8)="Scotland",SUMIFS(inputdata!G:G,inputdata!$B:$B,$B333,inputdata!$A:$A,$A333),SUMIFS(inputdata!G:G,inputdata!$D:$D,$B333,inputdata!$A:$A,$A333)),IF(RIGHT($B333,8)="Scotland",SUMIFS(inputdataWeek!G:G,inputdataWeek!$B:$B,$B333,inputdataWeek!$A:$A,$A333),SUMIFS(inputdataWeek!G:G,inputdataWeek!$D:$D,$B333,inputdataWeek!$A:$A,$A333)))</f>
        <v>557</v>
      </c>
      <c r="D333" s="180">
        <f>IF($A333&lt;=MonthDate,IF(RIGHT($B333,8)="Scotland",SUMIFS(inputdata!H:H,inputdata!$B:$B,$B333,inputdata!$A:$A,$A333),SUMIFS(inputdata!H:H,inputdata!$D:$D,$B333,inputdata!$A:$A,$A333)),IF(RIGHT($B333,8)="Scotland",SUMIFS(inputdataWeek!H:H,inputdataWeek!$B:$B,$B333,inputdataWeek!$A:$A,$A333),SUMIFS(inputdataWeek!H:H,inputdataWeek!$D:$D,$B333,inputdataWeek!$A:$A,$A333)))</f>
        <v>525</v>
      </c>
      <c r="E333" s="180">
        <f>IF($A333&lt;=MonthDate,IF(RIGHT($B333,8)="Scotland",SUMIFS(inputdata!I:I,inputdata!$B:$B,$B333,inputdata!$A:$A,$A333),SUMIFS(inputdata!I:I,inputdata!$D:$D,$B333,inputdata!$A:$A,$A333)),IF(RIGHT($B333,8)="Scotland",SUMIFS(inputdataWeek!I:I,inputdataWeek!$B:$B,$B333,inputdataWeek!$A:$A,$A333),SUMIFS(inputdataWeek!I:I,inputdataWeek!$D:$D,$B333,inputdataWeek!$A:$A,$A333)))</f>
        <v>32</v>
      </c>
      <c r="F333" s="181">
        <f t="shared" si="24"/>
        <v>0.9425493716337523</v>
      </c>
      <c r="G333" s="180">
        <f>IF($A333&lt;=MonthDate,IF(RIGHT($B333,8)="Scotland",SUMIFS(inputdata!J:J,inputdata!$B:$B,$B333,inputdata!$A:$A,$A333),SUMIFS(inputdata!J:J,inputdata!$D:$D,$B333,inputdata!$A:$A,$A333)),IF(RIGHT($B333,8)="Scotland",SUMIFS(inputdataWeek!J:J,inputdataWeek!$B:$B,$B333,inputdataWeek!$A:$A,$A333),SUMIFS(inputdataWeek!J:J,inputdataWeek!$D:$D,$B333,inputdataWeek!$A:$A,$A333)))</f>
        <v>0</v>
      </c>
      <c r="H333" s="181">
        <f t="shared" si="25"/>
        <v>1</v>
      </c>
      <c r="I333" s="180">
        <f>IF($A333&lt;=MonthDate,IF(RIGHT($B333,8)="Scotland",SUMIFS(inputdata!K:K,inputdata!$B:$B,$B333,inputdata!$A:$A,$A333),SUMIFS(inputdata!K:K,inputdata!$D:$D,$B333,inputdata!$A:$A,$A333)),IF(RIGHT(B333,8)="Scotland",SUMIFS(inputdataWeek!K:K,inputdataWeek!$B:$B,$B333,inputdataWeek!$A:$A,$A333),SUMIFS(inputdataWeek!K:K,inputdataWeek!$D:$D,$B333,inputdataWeek!$A:$A,$A333)))</f>
        <v>0</v>
      </c>
      <c r="J333" s="181">
        <f t="shared" si="28"/>
        <v>1</v>
      </c>
      <c r="K333" s="194" t="str">
        <f t="shared" si="27"/>
        <v>ISD A&amp;E Datamart</v>
      </c>
    </row>
    <row r="334" spans="1:11">
      <c r="A334" s="178">
        <f t="shared" si="26"/>
        <v>42470</v>
      </c>
      <c r="B334" s="179" t="s">
        <v>140</v>
      </c>
      <c r="C334" s="180">
        <f>IF($A334&lt;=MonthDate,IF(RIGHT($B334,8)="Scotland",SUMIFS(inputdata!G:G,inputdata!$B:$B,$B334,inputdata!$A:$A,$A334),SUMIFS(inputdata!G:G,inputdata!$D:$D,$B334,inputdata!$A:$A,$A334)),IF(RIGHT($B334,8)="Scotland",SUMIFS(inputdataWeek!G:G,inputdataWeek!$B:$B,$B334,inputdataWeek!$A:$A,$A334),SUMIFS(inputdataWeek!G:G,inputdataWeek!$D:$D,$B334,inputdataWeek!$A:$A,$A334)))</f>
        <v>919</v>
      </c>
      <c r="D334" s="180">
        <f>IF($A334&lt;=MonthDate,IF(RIGHT($B334,8)="Scotland",SUMIFS(inputdata!H:H,inputdata!$B:$B,$B334,inputdata!$A:$A,$A334),SUMIFS(inputdata!H:H,inputdata!$D:$D,$B334,inputdata!$A:$A,$A334)),IF(RIGHT($B334,8)="Scotland",SUMIFS(inputdataWeek!H:H,inputdataWeek!$B:$B,$B334,inputdataWeek!$A:$A,$A334),SUMIFS(inputdataWeek!H:H,inputdataWeek!$D:$D,$B334,inputdataWeek!$A:$A,$A334)))</f>
        <v>886</v>
      </c>
      <c r="E334" s="180">
        <f>IF($A334&lt;=MonthDate,IF(RIGHT($B334,8)="Scotland",SUMIFS(inputdata!I:I,inputdata!$B:$B,$B334,inputdata!$A:$A,$A334),SUMIFS(inputdata!I:I,inputdata!$D:$D,$B334,inputdata!$A:$A,$A334)),IF(RIGHT($B334,8)="Scotland",SUMIFS(inputdataWeek!I:I,inputdataWeek!$B:$B,$B334,inputdataWeek!$A:$A,$A334),SUMIFS(inputdataWeek!I:I,inputdataWeek!$D:$D,$B334,inputdataWeek!$A:$A,$A334)))</f>
        <v>33</v>
      </c>
      <c r="F334" s="181">
        <f t="shared" si="24"/>
        <v>0.9640914036996735</v>
      </c>
      <c r="G334" s="180">
        <f>IF($A334&lt;=MonthDate,IF(RIGHT($B334,8)="Scotland",SUMIFS(inputdata!J:J,inputdata!$B:$B,$B334,inputdata!$A:$A,$A334),SUMIFS(inputdata!J:J,inputdata!$D:$D,$B334,inputdata!$A:$A,$A334)),IF(RIGHT($B334,8)="Scotland",SUMIFS(inputdataWeek!J:J,inputdataWeek!$B:$B,$B334,inputdataWeek!$A:$A,$A334),SUMIFS(inputdataWeek!J:J,inputdataWeek!$D:$D,$B334,inputdataWeek!$A:$A,$A334)))</f>
        <v>1</v>
      </c>
      <c r="H334" s="181">
        <f t="shared" si="25"/>
        <v>0.99891186071817195</v>
      </c>
      <c r="I334" s="180">
        <f>IF($A334&lt;=MonthDate,IF(RIGHT($B334,8)="Scotland",SUMIFS(inputdata!K:K,inputdata!$B:$B,$B334,inputdata!$A:$A,$A334),SUMIFS(inputdata!K:K,inputdata!$D:$D,$B334,inputdata!$A:$A,$A334)),IF(RIGHT(B334,8)="Scotland",SUMIFS(inputdataWeek!K:K,inputdataWeek!$B:$B,$B334,inputdataWeek!$A:$A,$A334),SUMIFS(inputdataWeek!K:K,inputdataWeek!$D:$D,$B334,inputdataWeek!$A:$A,$A334)))</f>
        <v>0</v>
      </c>
      <c r="J334" s="181">
        <f t="shared" si="28"/>
        <v>1</v>
      </c>
      <c r="K334" s="194" t="str">
        <f t="shared" si="27"/>
        <v>ISD A&amp;E Datamart</v>
      </c>
    </row>
    <row r="335" spans="1:11">
      <c r="A335" s="178">
        <f t="shared" si="26"/>
        <v>42470</v>
      </c>
      <c r="B335" s="179" t="s">
        <v>71</v>
      </c>
      <c r="C335" s="180">
        <f>IF($A335&lt;=MonthDate,IF(RIGHT($B335,8)="Scotland",SUMIFS(inputdata!G:G,inputdata!$B:$B,$B335,inputdata!$A:$A,$A335),SUMIFS(inputdata!G:G,inputdata!$D:$D,$B335,inputdata!$A:$A,$A335)),IF(RIGHT($B335,8)="Scotland",SUMIFS(inputdataWeek!G:G,inputdataWeek!$B:$B,$B335,inputdataWeek!$A:$A,$A335),SUMIFS(inputdataWeek!G:G,inputdataWeek!$D:$D,$B335,inputdataWeek!$A:$A,$A335)))</f>
        <v>1156</v>
      </c>
      <c r="D335" s="180">
        <f>IF($A335&lt;=MonthDate,IF(RIGHT($B335,8)="Scotland",SUMIFS(inputdata!H:H,inputdata!$B:$B,$B335,inputdata!$A:$A,$A335),SUMIFS(inputdata!H:H,inputdata!$D:$D,$B335,inputdata!$A:$A,$A335)),IF(RIGHT($B335,8)="Scotland",SUMIFS(inputdataWeek!H:H,inputdataWeek!$B:$B,$B335,inputdataWeek!$A:$A,$A335),SUMIFS(inputdataWeek!H:H,inputdataWeek!$D:$D,$B335,inputdataWeek!$A:$A,$A335)))</f>
        <v>1101</v>
      </c>
      <c r="E335" s="180">
        <f>IF($A335&lt;=MonthDate,IF(RIGHT($B335,8)="Scotland",SUMIFS(inputdata!I:I,inputdata!$B:$B,$B335,inputdata!$A:$A,$A335),SUMIFS(inputdata!I:I,inputdata!$D:$D,$B335,inputdata!$A:$A,$A335)),IF(RIGHT($B335,8)="Scotland",SUMIFS(inputdataWeek!I:I,inputdataWeek!$B:$B,$B335,inputdataWeek!$A:$A,$A335),SUMIFS(inputdataWeek!I:I,inputdataWeek!$D:$D,$B335,inputdataWeek!$A:$A,$A335)))</f>
        <v>55</v>
      </c>
      <c r="F335" s="181">
        <f t="shared" si="24"/>
        <v>0.95242214532871972</v>
      </c>
      <c r="G335" s="180">
        <f>IF($A335&lt;=MonthDate,IF(RIGHT($B335,8)="Scotland",SUMIFS(inputdata!J:J,inputdata!$B:$B,$B335,inputdata!$A:$A,$A335),SUMIFS(inputdata!J:J,inputdata!$D:$D,$B335,inputdata!$A:$A,$A335)),IF(RIGHT($B335,8)="Scotland",SUMIFS(inputdataWeek!J:J,inputdataWeek!$B:$B,$B335,inputdataWeek!$A:$A,$A335),SUMIFS(inputdataWeek!J:J,inputdataWeek!$D:$D,$B335,inputdataWeek!$A:$A,$A335)))</f>
        <v>6</v>
      </c>
      <c r="H335" s="181">
        <f t="shared" si="25"/>
        <v>0.99480968858131491</v>
      </c>
      <c r="I335" s="180">
        <f>IF($A335&lt;=MonthDate,IF(RIGHT($B335,8)="Scotland",SUMIFS(inputdata!K:K,inputdata!$B:$B,$B335,inputdata!$A:$A,$A335),SUMIFS(inputdata!K:K,inputdata!$D:$D,$B335,inputdata!$A:$A,$A335)),IF(RIGHT(B335,8)="Scotland",SUMIFS(inputdataWeek!K:K,inputdataWeek!$B:$B,$B335,inputdataWeek!$A:$A,$A335),SUMIFS(inputdataWeek!K:K,inputdataWeek!$D:$D,$B335,inputdataWeek!$A:$A,$A335)))</f>
        <v>0</v>
      </c>
      <c r="J335" s="181">
        <f t="shared" si="28"/>
        <v>1</v>
      </c>
      <c r="K335" s="194" t="str">
        <f t="shared" si="27"/>
        <v>ISD A&amp;E Datamart</v>
      </c>
    </row>
    <row r="336" spans="1:11">
      <c r="A336" s="178">
        <f t="shared" si="26"/>
        <v>42470</v>
      </c>
      <c r="B336" s="179" t="s">
        <v>69</v>
      </c>
      <c r="C336" s="180">
        <f>IF($A336&lt;=MonthDate,IF(RIGHT($B336,8)="Scotland",SUMIFS(inputdata!G:G,inputdata!$B:$B,$B336,inputdata!$A:$A,$A336),SUMIFS(inputdata!G:G,inputdata!$D:$D,$B336,inputdata!$A:$A,$A336)),IF(RIGHT($B336,8)="Scotland",SUMIFS(inputdataWeek!G:G,inputdataWeek!$B:$B,$B336,inputdataWeek!$A:$A,$A336),SUMIFS(inputdataWeek!G:G,inputdataWeek!$D:$D,$B336,inputdataWeek!$A:$A,$A336)))</f>
        <v>1222</v>
      </c>
      <c r="D336" s="180">
        <f>IF($A336&lt;=MonthDate,IF(RIGHT($B336,8)="Scotland",SUMIFS(inputdata!H:H,inputdata!$B:$B,$B336,inputdata!$A:$A,$A336),SUMIFS(inputdata!H:H,inputdata!$D:$D,$B336,inputdata!$A:$A,$A336)),IF(RIGHT($B336,8)="Scotland",SUMIFS(inputdataWeek!H:H,inputdataWeek!$B:$B,$B336,inputdataWeek!$A:$A,$A336),SUMIFS(inputdataWeek!H:H,inputdataWeek!$D:$D,$B336,inputdataWeek!$A:$A,$A336)))</f>
        <v>1105</v>
      </c>
      <c r="E336" s="180">
        <f>IF($A336&lt;=MonthDate,IF(RIGHT($B336,8)="Scotland",SUMIFS(inputdata!I:I,inputdata!$B:$B,$B336,inputdata!$A:$A,$A336),SUMIFS(inputdata!I:I,inputdata!$D:$D,$B336,inputdata!$A:$A,$A336)),IF(RIGHT($B336,8)="Scotland",SUMIFS(inputdataWeek!I:I,inputdataWeek!$B:$B,$B336,inputdataWeek!$A:$A,$A336),SUMIFS(inputdataWeek!I:I,inputdataWeek!$D:$D,$B336,inputdataWeek!$A:$A,$A336)))</f>
        <v>117</v>
      </c>
      <c r="F336" s="181">
        <f t="shared" ref="F336:F399" si="29">1-E336/$C336</f>
        <v>0.9042553191489362</v>
      </c>
      <c r="G336" s="180">
        <f>IF($A336&lt;=MonthDate,IF(RIGHT($B336,8)="Scotland",SUMIFS(inputdata!J:J,inputdata!$B:$B,$B336,inputdata!$A:$A,$A336),SUMIFS(inputdata!J:J,inputdata!$D:$D,$B336,inputdata!$A:$A,$A336)),IF(RIGHT($B336,8)="Scotland",SUMIFS(inputdataWeek!J:J,inputdataWeek!$B:$B,$B336,inputdataWeek!$A:$A,$A336),SUMIFS(inputdataWeek!J:J,inputdataWeek!$D:$D,$B336,inputdataWeek!$A:$A,$A336)))</f>
        <v>29</v>
      </c>
      <c r="H336" s="181">
        <f t="shared" ref="H336:H399" si="30">1-G336/$C336</f>
        <v>0.97626841243862517</v>
      </c>
      <c r="I336" s="180">
        <f>IF($A336&lt;=MonthDate,IF(RIGHT($B336,8)="Scotland",SUMIFS(inputdata!K:K,inputdata!$B:$B,$B336,inputdata!$A:$A,$A336),SUMIFS(inputdata!K:K,inputdata!$D:$D,$B336,inputdata!$A:$A,$A336)),IF(RIGHT(B336,8)="Scotland",SUMIFS(inputdataWeek!K:K,inputdataWeek!$B:$B,$B336,inputdataWeek!$A:$A,$A336),SUMIFS(inputdataWeek!K:K,inputdataWeek!$D:$D,$B336,inputdataWeek!$A:$A,$A336)))</f>
        <v>1</v>
      </c>
      <c r="J336" s="181">
        <f t="shared" si="28"/>
        <v>0.99918166939443531</v>
      </c>
      <c r="K336" s="194" t="str">
        <f t="shared" si="27"/>
        <v>ISD A&amp;E Datamart</v>
      </c>
    </row>
    <row r="337" spans="1:11">
      <c r="A337" s="178">
        <f t="shared" si="26"/>
        <v>42470</v>
      </c>
      <c r="B337" s="179" t="s">
        <v>122</v>
      </c>
      <c r="C337" s="180">
        <f>IF($A337&lt;=MonthDate,IF(RIGHT($B337,8)="Scotland",SUMIFS(inputdata!G:G,inputdata!$B:$B,$B337,inputdata!$A:$A,$A337),SUMIFS(inputdata!G:G,inputdata!$D:$D,$B337,inputdata!$A:$A,$A337)),IF(RIGHT($B337,8)="Scotland",SUMIFS(inputdataWeek!G:G,inputdataWeek!$B:$B,$B337,inputdataWeek!$A:$A,$A337),SUMIFS(inputdataWeek!G:G,inputdataWeek!$D:$D,$B337,inputdataWeek!$A:$A,$A337)))</f>
        <v>1733</v>
      </c>
      <c r="D337" s="180">
        <f>IF($A337&lt;=MonthDate,IF(RIGHT($B337,8)="Scotland",SUMIFS(inputdata!H:H,inputdata!$B:$B,$B337,inputdata!$A:$A,$A337),SUMIFS(inputdata!H:H,inputdata!$D:$D,$B337,inputdata!$A:$A,$A337)),IF(RIGHT($B337,8)="Scotland",SUMIFS(inputdataWeek!H:H,inputdataWeek!$B:$B,$B337,inputdataWeek!$A:$A,$A337),SUMIFS(inputdataWeek!H:H,inputdataWeek!$D:$D,$B337,inputdataWeek!$A:$A,$A337)))</f>
        <v>1657</v>
      </c>
      <c r="E337" s="180">
        <f>IF($A337&lt;=MonthDate,IF(RIGHT($B337,8)="Scotland",SUMIFS(inputdata!I:I,inputdata!$B:$B,$B337,inputdata!$A:$A,$A337),SUMIFS(inputdata!I:I,inputdata!$D:$D,$B337,inputdata!$A:$A,$A337)),IF(RIGHT($B337,8)="Scotland",SUMIFS(inputdataWeek!I:I,inputdataWeek!$B:$B,$B337,inputdataWeek!$A:$A,$A337),SUMIFS(inputdataWeek!I:I,inputdataWeek!$D:$D,$B337,inputdataWeek!$A:$A,$A337)))</f>
        <v>76</v>
      </c>
      <c r="F337" s="181">
        <f t="shared" si="29"/>
        <v>0.95614541257934216</v>
      </c>
      <c r="G337" s="180">
        <f>IF($A337&lt;=MonthDate,IF(RIGHT($B337,8)="Scotland",SUMIFS(inputdata!J:J,inputdata!$B:$B,$B337,inputdata!$A:$A,$A337),SUMIFS(inputdata!J:J,inputdata!$D:$D,$B337,inputdata!$A:$A,$A337)),IF(RIGHT($B337,8)="Scotland",SUMIFS(inputdataWeek!J:J,inputdataWeek!$B:$B,$B337,inputdataWeek!$A:$A,$A337),SUMIFS(inputdataWeek!J:J,inputdataWeek!$D:$D,$B337,inputdataWeek!$A:$A,$A337)))</f>
        <v>2</v>
      </c>
      <c r="H337" s="181">
        <f t="shared" si="30"/>
        <v>0.99884593190998272</v>
      </c>
      <c r="I337" s="180">
        <f>IF($A337&lt;=MonthDate,IF(RIGHT($B337,8)="Scotland",SUMIFS(inputdata!K:K,inputdata!$B:$B,$B337,inputdata!$A:$A,$A337),SUMIFS(inputdata!K:K,inputdata!$D:$D,$B337,inputdata!$A:$A,$A337)),IF(RIGHT(B337,8)="Scotland",SUMIFS(inputdataWeek!K:K,inputdataWeek!$B:$B,$B337,inputdataWeek!$A:$A,$A337),SUMIFS(inputdataWeek!K:K,inputdataWeek!$D:$D,$B337,inputdataWeek!$A:$A,$A337)))</f>
        <v>0</v>
      </c>
      <c r="J337" s="181">
        <f t="shared" si="28"/>
        <v>1</v>
      </c>
      <c r="K337" s="194" t="str">
        <f t="shared" si="27"/>
        <v>ISD A&amp;E Datamart</v>
      </c>
    </row>
    <row r="338" spans="1:11">
      <c r="A338" s="178">
        <f t="shared" si="26"/>
        <v>42470</v>
      </c>
      <c r="B338" s="179" t="s">
        <v>72</v>
      </c>
      <c r="C338" s="180">
        <f>IF($A338&lt;=MonthDate,IF(RIGHT($B338,8)="Scotland",SUMIFS(inputdata!G:G,inputdata!$B:$B,$B338,inputdata!$A:$A,$A338),SUMIFS(inputdata!G:G,inputdata!$D:$D,$B338,inputdata!$A:$A,$A338)),IF(RIGHT($B338,8)="Scotland",SUMIFS(inputdataWeek!G:G,inputdataWeek!$B:$B,$B338,inputdataWeek!$A:$A,$A338),SUMIFS(inputdataWeek!G:G,inputdataWeek!$D:$D,$B338,inputdataWeek!$A:$A,$A338)))</f>
        <v>6445</v>
      </c>
      <c r="D338" s="180">
        <f>IF($A338&lt;=MonthDate,IF(RIGHT($B338,8)="Scotland",SUMIFS(inputdata!H:H,inputdata!$B:$B,$B338,inputdata!$A:$A,$A338),SUMIFS(inputdata!H:H,inputdata!$D:$D,$B338,inputdata!$A:$A,$A338)),IF(RIGHT($B338,8)="Scotland",SUMIFS(inputdataWeek!H:H,inputdataWeek!$B:$B,$B338,inputdataWeek!$A:$A,$A338),SUMIFS(inputdataWeek!H:H,inputdataWeek!$D:$D,$B338,inputdataWeek!$A:$A,$A338)))</f>
        <v>5954</v>
      </c>
      <c r="E338" s="180">
        <f>IF($A338&lt;=MonthDate,IF(RIGHT($B338,8)="Scotland",SUMIFS(inputdata!I:I,inputdata!$B:$B,$B338,inputdata!$A:$A,$A338),SUMIFS(inputdata!I:I,inputdata!$D:$D,$B338,inputdata!$A:$A,$A338)),IF(RIGHT($B338,8)="Scotland",SUMIFS(inputdataWeek!I:I,inputdataWeek!$B:$B,$B338,inputdataWeek!$A:$A,$A338),SUMIFS(inputdataWeek!I:I,inputdataWeek!$D:$D,$B338,inputdataWeek!$A:$A,$A338)))</f>
        <v>491</v>
      </c>
      <c r="F338" s="181">
        <f t="shared" si="29"/>
        <v>0.92381691233514351</v>
      </c>
      <c r="G338" s="180">
        <f>IF($A338&lt;=MonthDate,IF(RIGHT($B338,8)="Scotland",SUMIFS(inputdata!J:J,inputdata!$B:$B,$B338,inputdata!$A:$A,$A338),SUMIFS(inputdata!J:J,inputdata!$D:$D,$B338,inputdata!$A:$A,$A338)),IF(RIGHT($B338,8)="Scotland",SUMIFS(inputdataWeek!J:J,inputdataWeek!$B:$B,$B338,inputdataWeek!$A:$A,$A338),SUMIFS(inputdataWeek!J:J,inputdataWeek!$D:$D,$B338,inputdataWeek!$A:$A,$A338)))</f>
        <v>15</v>
      </c>
      <c r="H338" s="181">
        <f t="shared" si="30"/>
        <v>0.99767261442979049</v>
      </c>
      <c r="I338" s="180">
        <f>IF($A338&lt;=MonthDate,IF(RIGHT($B338,8)="Scotland",SUMIFS(inputdata!K:K,inputdata!$B:$B,$B338,inputdata!$A:$A,$A338),SUMIFS(inputdata!K:K,inputdata!$D:$D,$B338,inputdata!$A:$A,$A338)),IF(RIGHT(B338,8)="Scotland",SUMIFS(inputdataWeek!K:K,inputdataWeek!$B:$B,$B338,inputdataWeek!$A:$A,$A338),SUMIFS(inputdataWeek!K:K,inputdataWeek!$D:$D,$B338,inputdataWeek!$A:$A,$A338)))</f>
        <v>0</v>
      </c>
      <c r="J338" s="181">
        <f t="shared" si="28"/>
        <v>1</v>
      </c>
      <c r="K338" s="194" t="str">
        <f t="shared" si="27"/>
        <v>ISD A&amp;E Datamart</v>
      </c>
    </row>
    <row r="339" spans="1:11">
      <c r="A339" s="178">
        <f t="shared" si="26"/>
        <v>42470</v>
      </c>
      <c r="B339" s="179" t="s">
        <v>129</v>
      </c>
      <c r="C339" s="180">
        <f>IF($A339&lt;=MonthDate,IF(RIGHT($B339,8)="Scotland",SUMIFS(inputdata!G:G,inputdata!$B:$B,$B339,inputdata!$A:$A,$A339),SUMIFS(inputdata!G:G,inputdata!$D:$D,$B339,inputdata!$A:$A,$A339)),IF(RIGHT($B339,8)="Scotland",SUMIFS(inputdataWeek!G:G,inputdataWeek!$B:$B,$B339,inputdataWeek!$A:$A,$A339),SUMIFS(inputdataWeek!G:G,inputdataWeek!$D:$D,$B339,inputdataWeek!$A:$A,$A339)))</f>
        <v>1024</v>
      </c>
      <c r="D339" s="180">
        <f>IF($A339&lt;=MonthDate,IF(RIGHT($B339,8)="Scotland",SUMIFS(inputdata!H:H,inputdata!$B:$B,$B339,inputdata!$A:$A,$A339),SUMIFS(inputdata!H:H,inputdata!$D:$D,$B339,inputdata!$A:$A,$A339)),IF(RIGHT($B339,8)="Scotland",SUMIFS(inputdataWeek!H:H,inputdataWeek!$B:$B,$B339,inputdataWeek!$A:$A,$A339),SUMIFS(inputdataWeek!H:H,inputdataWeek!$D:$D,$B339,inputdataWeek!$A:$A,$A339)))</f>
        <v>972</v>
      </c>
      <c r="E339" s="180">
        <f>IF($A339&lt;=MonthDate,IF(RIGHT($B339,8)="Scotland",SUMIFS(inputdata!I:I,inputdata!$B:$B,$B339,inputdata!$A:$A,$A339),SUMIFS(inputdata!I:I,inputdata!$D:$D,$B339,inputdata!$A:$A,$A339)),IF(RIGHT($B339,8)="Scotland",SUMIFS(inputdataWeek!I:I,inputdataWeek!$B:$B,$B339,inputdataWeek!$A:$A,$A339),SUMIFS(inputdataWeek!I:I,inputdataWeek!$D:$D,$B339,inputdataWeek!$A:$A,$A339)))</f>
        <v>52</v>
      </c>
      <c r="F339" s="181">
        <f t="shared" si="29"/>
        <v>0.94921875</v>
      </c>
      <c r="G339" s="180">
        <f>IF($A339&lt;=MonthDate,IF(RIGHT($B339,8)="Scotland",SUMIFS(inputdata!J:J,inputdata!$B:$B,$B339,inputdata!$A:$A,$A339),SUMIFS(inputdata!J:J,inputdata!$D:$D,$B339,inputdata!$A:$A,$A339)),IF(RIGHT($B339,8)="Scotland",SUMIFS(inputdataWeek!J:J,inputdataWeek!$B:$B,$B339,inputdataWeek!$A:$A,$A339),SUMIFS(inputdataWeek!J:J,inputdataWeek!$D:$D,$B339,inputdataWeek!$A:$A,$A339)))</f>
        <v>0</v>
      </c>
      <c r="H339" s="181">
        <f t="shared" si="30"/>
        <v>1</v>
      </c>
      <c r="I339" s="180">
        <f>IF($A339&lt;=MonthDate,IF(RIGHT($B339,8)="Scotland",SUMIFS(inputdata!K:K,inputdata!$B:$B,$B339,inputdata!$A:$A,$A339),SUMIFS(inputdata!K:K,inputdata!$D:$D,$B339,inputdata!$A:$A,$A339)),IF(RIGHT(B339,8)="Scotland",SUMIFS(inputdataWeek!K:K,inputdataWeek!$B:$B,$B339,inputdataWeek!$A:$A,$A339),SUMIFS(inputdataWeek!K:K,inputdataWeek!$D:$D,$B339,inputdataWeek!$A:$A,$A339)))</f>
        <v>0</v>
      </c>
      <c r="J339" s="181">
        <f t="shared" si="28"/>
        <v>1</v>
      </c>
      <c r="K339" s="194" t="str">
        <f t="shared" si="27"/>
        <v>ISD A&amp;E Datamart</v>
      </c>
    </row>
    <row r="340" spans="1:11">
      <c r="A340" s="178">
        <f>A325+7</f>
        <v>42470</v>
      </c>
      <c r="B340" s="179" t="s">
        <v>73</v>
      </c>
      <c r="C340" s="180">
        <f>IF($A340&lt;=MonthDate,IF(RIGHT($B340,8)="Scotland",SUMIFS(inputdata!G:G,inputdata!$B:$B,$B340,inputdata!$A:$A,$A340),SUMIFS(inputdata!G:G,inputdata!$D:$D,$B340,inputdata!$A:$A,$A340)),IF(RIGHT($B340,8)="Scotland",SUMIFS(inputdataWeek!G:G,inputdataWeek!$B:$B,$B340,inputdataWeek!$A:$A,$A340),SUMIFS(inputdataWeek!G:G,inputdataWeek!$D:$D,$B340,inputdataWeek!$A:$A,$A340)))</f>
        <v>3711</v>
      </c>
      <c r="D340" s="180">
        <f>IF($A340&lt;=MonthDate,IF(RIGHT($B340,8)="Scotland",SUMIFS(inputdata!H:H,inputdata!$B:$B,$B340,inputdata!$A:$A,$A340),SUMIFS(inputdata!H:H,inputdata!$D:$D,$B340,inputdata!$A:$A,$A340)),IF(RIGHT($B340,8)="Scotland",SUMIFS(inputdataWeek!H:H,inputdataWeek!$B:$B,$B340,inputdataWeek!$A:$A,$A340),SUMIFS(inputdataWeek!H:H,inputdataWeek!$D:$D,$B340,inputdataWeek!$A:$A,$A340)))</f>
        <v>3534</v>
      </c>
      <c r="E340" s="180">
        <f>IF($A340&lt;=MonthDate,IF(RIGHT($B340,8)="Scotland",SUMIFS(inputdata!I:I,inputdata!$B:$B,$B340,inputdata!$A:$A,$A340),SUMIFS(inputdata!I:I,inputdata!$D:$D,$B340,inputdata!$A:$A,$A340)),IF(RIGHT($B340,8)="Scotland",SUMIFS(inputdataWeek!I:I,inputdataWeek!$B:$B,$B340,inputdataWeek!$A:$A,$A340),SUMIFS(inputdataWeek!I:I,inputdataWeek!$D:$D,$B340,inputdataWeek!$A:$A,$A340)))</f>
        <v>177</v>
      </c>
      <c r="F340" s="181">
        <f t="shared" si="29"/>
        <v>0.95230396119644301</v>
      </c>
      <c r="G340" s="180">
        <f>IF($A340&lt;=MonthDate,IF(RIGHT($B340,8)="Scotland",SUMIFS(inputdata!J:J,inputdata!$B:$B,$B340,inputdata!$A:$A,$A340),SUMIFS(inputdata!J:J,inputdata!$D:$D,$B340,inputdata!$A:$A,$A340)),IF(RIGHT($B340,8)="Scotland",SUMIFS(inputdataWeek!J:J,inputdataWeek!$B:$B,$B340,inputdataWeek!$A:$A,$A340),SUMIFS(inputdataWeek!J:J,inputdataWeek!$D:$D,$B340,inputdataWeek!$A:$A,$A340)))</f>
        <v>16</v>
      </c>
      <c r="H340" s="181">
        <f t="shared" si="30"/>
        <v>0.99568849366747503</v>
      </c>
      <c r="I340" s="180">
        <f>IF($A340&lt;=MonthDate,IF(RIGHT($B340,8)="Scotland",SUMIFS(inputdata!K:K,inputdata!$B:$B,$B340,inputdata!$A:$A,$A340),SUMIFS(inputdata!K:K,inputdata!$D:$D,$B340,inputdata!$A:$A,$A340)),IF(RIGHT(B340,8)="Scotland",SUMIFS(inputdataWeek!K:K,inputdataWeek!$B:$B,$B340,inputdataWeek!$A:$A,$A340),SUMIFS(inputdataWeek!K:K,inputdataWeek!$D:$D,$B340,inputdataWeek!$A:$A,$A340)))</f>
        <v>2</v>
      </c>
      <c r="J340" s="181">
        <f t="shared" si="28"/>
        <v>0.99946106170843441</v>
      </c>
      <c r="K340" s="194" t="str">
        <f t="shared" si="27"/>
        <v>ISD A&amp;E Datamart</v>
      </c>
    </row>
    <row r="341" spans="1:11">
      <c r="A341" s="178">
        <f t="shared" ref="A341:A404" si="31">A326+7</f>
        <v>42470</v>
      </c>
      <c r="B341" s="179" t="s">
        <v>123</v>
      </c>
      <c r="C341" s="180">
        <f>IF($A341&lt;=MonthDate,IF(RIGHT($B341,8)="Scotland",SUMIFS(inputdata!G:G,inputdata!$B:$B,$B341,inputdata!$A:$A,$A341),SUMIFS(inputdata!G:G,inputdata!$D:$D,$B341,inputdata!$A:$A,$A341)),IF(RIGHT($B341,8)="Scotland",SUMIFS(inputdataWeek!G:G,inputdataWeek!$B:$B,$B341,inputdataWeek!$A:$A,$A341),SUMIFS(inputdataWeek!G:G,inputdataWeek!$D:$D,$B341,inputdataWeek!$A:$A,$A341)))</f>
        <v>4074</v>
      </c>
      <c r="D341" s="180">
        <f>IF($A341&lt;=MonthDate,IF(RIGHT($B341,8)="Scotland",SUMIFS(inputdata!H:H,inputdata!$B:$B,$B341,inputdata!$A:$A,$A341),SUMIFS(inputdata!H:H,inputdata!$D:$D,$B341,inputdata!$A:$A,$A341)),IF(RIGHT($B341,8)="Scotland",SUMIFS(inputdataWeek!H:H,inputdataWeek!$B:$B,$B341,inputdataWeek!$A:$A,$A341),SUMIFS(inputdataWeek!H:H,inputdataWeek!$D:$D,$B341,inputdataWeek!$A:$A,$A341)))</f>
        <v>3838</v>
      </c>
      <c r="E341" s="180">
        <f>IF($A341&lt;=MonthDate,IF(RIGHT($B341,8)="Scotland",SUMIFS(inputdata!I:I,inputdata!$B:$B,$B341,inputdata!$A:$A,$A341),SUMIFS(inputdata!I:I,inputdata!$D:$D,$B341,inputdata!$A:$A,$A341)),IF(RIGHT($B341,8)="Scotland",SUMIFS(inputdataWeek!I:I,inputdataWeek!$B:$B,$B341,inputdataWeek!$A:$A,$A341),SUMIFS(inputdataWeek!I:I,inputdataWeek!$D:$D,$B341,inputdataWeek!$A:$A,$A341)))</f>
        <v>236</v>
      </c>
      <c r="F341" s="181">
        <f t="shared" si="29"/>
        <v>0.9420716740304369</v>
      </c>
      <c r="G341" s="180">
        <f>IF($A341&lt;=MonthDate,IF(RIGHT($B341,8)="Scotland",SUMIFS(inputdata!J:J,inputdata!$B:$B,$B341,inputdata!$A:$A,$A341),SUMIFS(inputdata!J:J,inputdata!$D:$D,$B341,inputdata!$A:$A,$A341)),IF(RIGHT($B341,8)="Scotland",SUMIFS(inputdataWeek!J:J,inputdataWeek!$B:$B,$B341,inputdataWeek!$A:$A,$A341),SUMIFS(inputdataWeek!J:J,inputdataWeek!$D:$D,$B341,inputdataWeek!$A:$A,$A341)))</f>
        <v>30</v>
      </c>
      <c r="H341" s="181">
        <f t="shared" si="30"/>
        <v>0.99263622974963184</v>
      </c>
      <c r="I341" s="180">
        <f>IF($A341&lt;=MonthDate,IF(RIGHT($B341,8)="Scotland",SUMIFS(inputdata!K:K,inputdata!$B:$B,$B341,inputdata!$A:$A,$A341),SUMIFS(inputdata!K:K,inputdata!$D:$D,$B341,inputdata!$A:$A,$A341)),IF(RIGHT(B341,8)="Scotland",SUMIFS(inputdataWeek!K:K,inputdataWeek!$B:$B,$B341,inputdataWeek!$A:$A,$A341),SUMIFS(inputdataWeek!K:K,inputdataWeek!$D:$D,$B341,inputdataWeek!$A:$A,$A341)))</f>
        <v>3</v>
      </c>
      <c r="J341" s="181">
        <f t="shared" si="28"/>
        <v>0.99926362297496318</v>
      </c>
      <c r="K341" s="194" t="str">
        <f t="shared" si="27"/>
        <v>ISD A&amp;E Datamart</v>
      </c>
    </row>
    <row r="342" spans="1:11">
      <c r="A342" s="178">
        <f t="shared" si="31"/>
        <v>42470</v>
      </c>
      <c r="B342" s="179" t="s">
        <v>117</v>
      </c>
      <c r="C342" s="180">
        <f>IF($A342&lt;=MonthDate,IF(RIGHT($B342,8)="Scotland",SUMIFS(inputdata!G:G,inputdata!$B:$B,$B342,inputdata!$A:$A,$A342),SUMIFS(inputdata!G:G,inputdata!$D:$D,$B342,inputdata!$A:$A,$A342)),IF(RIGHT($B342,8)="Scotland",SUMIFS(inputdataWeek!G:G,inputdataWeek!$B:$B,$B342,inputdataWeek!$A:$A,$A342),SUMIFS(inputdataWeek!G:G,inputdataWeek!$D:$D,$B342,inputdataWeek!$A:$A,$A342)))</f>
        <v>104</v>
      </c>
      <c r="D342" s="180">
        <f>IF($A342&lt;=MonthDate,IF(RIGHT($B342,8)="Scotland",SUMIFS(inputdata!H:H,inputdata!$B:$B,$B342,inputdata!$A:$A,$A342),SUMIFS(inputdata!H:H,inputdata!$D:$D,$B342,inputdata!$A:$A,$A342)),IF(RIGHT($B342,8)="Scotland",SUMIFS(inputdataWeek!H:H,inputdataWeek!$B:$B,$B342,inputdataWeek!$A:$A,$A342),SUMIFS(inputdataWeek!H:H,inputdataWeek!$D:$D,$B342,inputdataWeek!$A:$A,$A342)))</f>
        <v>102</v>
      </c>
      <c r="E342" s="180">
        <f>IF($A342&lt;=MonthDate,IF(RIGHT($B342,8)="Scotland",SUMIFS(inputdata!I:I,inputdata!$B:$B,$B342,inputdata!$A:$A,$A342),SUMIFS(inputdata!I:I,inputdata!$D:$D,$B342,inputdata!$A:$A,$A342)),IF(RIGHT($B342,8)="Scotland",SUMIFS(inputdataWeek!I:I,inputdataWeek!$B:$B,$B342,inputdataWeek!$A:$A,$A342),SUMIFS(inputdataWeek!I:I,inputdataWeek!$D:$D,$B342,inputdataWeek!$A:$A,$A342)))</f>
        <v>2</v>
      </c>
      <c r="F342" s="181">
        <f t="shared" si="29"/>
        <v>0.98076923076923073</v>
      </c>
      <c r="G342" s="180">
        <f>IF($A342&lt;=MonthDate,IF(RIGHT($B342,8)="Scotland",SUMIFS(inputdata!J:J,inputdata!$B:$B,$B342,inputdata!$A:$A,$A342),SUMIFS(inputdata!J:J,inputdata!$D:$D,$B342,inputdata!$A:$A,$A342)),IF(RIGHT($B342,8)="Scotland",SUMIFS(inputdataWeek!J:J,inputdataWeek!$B:$B,$B342,inputdataWeek!$A:$A,$A342),SUMIFS(inputdataWeek!J:J,inputdataWeek!$D:$D,$B342,inputdataWeek!$A:$A,$A342)))</f>
        <v>0</v>
      </c>
      <c r="H342" s="181">
        <f t="shared" si="30"/>
        <v>1</v>
      </c>
      <c r="I342" s="180">
        <f>IF($A342&lt;=MonthDate,IF(RIGHT($B342,8)="Scotland",SUMIFS(inputdata!K:K,inputdata!$B:$B,$B342,inputdata!$A:$A,$A342),SUMIFS(inputdata!K:K,inputdata!$D:$D,$B342,inputdata!$A:$A,$A342)),IF(RIGHT(B342,8)="Scotland",SUMIFS(inputdataWeek!K:K,inputdataWeek!$B:$B,$B342,inputdataWeek!$A:$A,$A342),SUMIFS(inputdataWeek!K:K,inputdataWeek!$D:$D,$B342,inputdataWeek!$A:$A,$A342)))</f>
        <v>0</v>
      </c>
      <c r="J342" s="181">
        <f t="shared" si="28"/>
        <v>1</v>
      </c>
      <c r="K342" s="194" t="str">
        <f t="shared" si="27"/>
        <v>ISD A&amp;E Datamart</v>
      </c>
    </row>
    <row r="343" spans="1:11">
      <c r="A343" s="178">
        <f t="shared" si="31"/>
        <v>42470</v>
      </c>
      <c r="B343" s="179" t="s">
        <v>141</v>
      </c>
      <c r="C343" s="180">
        <f>IF($A343&lt;=MonthDate,IF(RIGHT($B343,8)="Scotland",SUMIFS(inputdata!G:G,inputdata!$B:$B,$B343,inputdata!$A:$A,$A343),SUMIFS(inputdata!G:G,inputdata!$D:$D,$B343,inputdata!$A:$A,$A343)),IF(RIGHT($B343,8)="Scotland",SUMIFS(inputdataWeek!G:G,inputdataWeek!$B:$B,$B343,inputdataWeek!$A:$A,$A343),SUMIFS(inputdataWeek!G:G,inputdataWeek!$D:$D,$B343,inputdataWeek!$A:$A,$A343)))</f>
        <v>144</v>
      </c>
      <c r="D343" s="180">
        <f>IF($A343&lt;=MonthDate,IF(RIGHT($B343,8)="Scotland",SUMIFS(inputdata!H:H,inputdata!$B:$B,$B343,inputdata!$A:$A,$A343),SUMIFS(inputdata!H:H,inputdata!$D:$D,$B343,inputdata!$A:$A,$A343)),IF(RIGHT($B343,8)="Scotland",SUMIFS(inputdataWeek!H:H,inputdataWeek!$B:$B,$B343,inputdataWeek!$A:$A,$A343),SUMIFS(inputdataWeek!H:H,inputdataWeek!$D:$D,$B343,inputdataWeek!$A:$A,$A343)))</f>
        <v>132</v>
      </c>
      <c r="E343" s="180">
        <f>IF($A343&lt;=MonthDate,IF(RIGHT($B343,8)="Scotland",SUMIFS(inputdata!I:I,inputdata!$B:$B,$B343,inputdata!$A:$A,$A343),SUMIFS(inputdata!I:I,inputdata!$D:$D,$B343,inputdata!$A:$A,$A343)),IF(RIGHT($B343,8)="Scotland",SUMIFS(inputdataWeek!I:I,inputdataWeek!$B:$B,$B343,inputdataWeek!$A:$A,$A343),SUMIFS(inputdataWeek!I:I,inputdataWeek!$D:$D,$B343,inputdataWeek!$A:$A,$A343)))</f>
        <v>12</v>
      </c>
      <c r="F343" s="181">
        <f t="shared" si="29"/>
        <v>0.91666666666666663</v>
      </c>
      <c r="G343" s="180">
        <f>IF($A343&lt;=MonthDate,IF(RIGHT($B343,8)="Scotland",SUMIFS(inputdata!J:J,inputdata!$B:$B,$B343,inputdata!$A:$A,$A343),SUMIFS(inputdata!J:J,inputdata!$D:$D,$B343,inputdata!$A:$A,$A343)),IF(RIGHT($B343,8)="Scotland",SUMIFS(inputdataWeek!J:J,inputdataWeek!$B:$B,$B343,inputdataWeek!$A:$A,$A343),SUMIFS(inputdataWeek!J:J,inputdataWeek!$D:$D,$B343,inputdataWeek!$A:$A,$A343)))</f>
        <v>0</v>
      </c>
      <c r="H343" s="181">
        <f t="shared" si="30"/>
        <v>1</v>
      </c>
      <c r="I343" s="180">
        <f>IF($A343&lt;=MonthDate,IF(RIGHT($B343,8)="Scotland",SUMIFS(inputdata!K:K,inputdata!$B:$B,$B343,inputdata!$A:$A,$A343),SUMIFS(inputdata!K:K,inputdata!$D:$D,$B343,inputdata!$A:$A,$A343)),IF(RIGHT(B343,8)="Scotland",SUMIFS(inputdataWeek!K:K,inputdataWeek!$B:$B,$B343,inputdataWeek!$A:$A,$A343),SUMIFS(inputdataWeek!K:K,inputdataWeek!$D:$D,$B343,inputdataWeek!$A:$A,$A343)))</f>
        <v>0</v>
      </c>
      <c r="J343" s="181">
        <f t="shared" si="28"/>
        <v>1</v>
      </c>
      <c r="K343" s="194" t="str">
        <f t="shared" si="27"/>
        <v>ISD A&amp;E Datamart</v>
      </c>
    </row>
    <row r="344" spans="1:11">
      <c r="A344" s="178">
        <f t="shared" si="31"/>
        <v>42470</v>
      </c>
      <c r="B344" s="179" t="s">
        <v>136</v>
      </c>
      <c r="C344" s="180">
        <f>IF($A344&lt;=MonthDate,IF(RIGHT($B344,8)="Scotland",SUMIFS(inputdata!G:G,inputdata!$B:$B,$B344,inputdata!$A:$A,$A344),SUMIFS(inputdata!G:G,inputdata!$D:$D,$B344,inputdata!$A:$A,$A344)),IF(RIGHT($B344,8)="Scotland",SUMIFS(inputdataWeek!G:G,inputdataWeek!$B:$B,$B344,inputdataWeek!$A:$A,$A344),SUMIFS(inputdataWeek!G:G,inputdataWeek!$D:$D,$B344,inputdataWeek!$A:$A,$A344)))</f>
        <v>1371</v>
      </c>
      <c r="D344" s="180">
        <f>IF($A344&lt;=MonthDate,IF(RIGHT($B344,8)="Scotland",SUMIFS(inputdata!H:H,inputdata!$B:$B,$B344,inputdata!$A:$A,$A344),SUMIFS(inputdata!H:H,inputdata!$D:$D,$B344,inputdata!$A:$A,$A344)),IF(RIGHT($B344,8)="Scotland",SUMIFS(inputdataWeek!H:H,inputdataWeek!$B:$B,$B344,inputdataWeek!$A:$A,$A344),SUMIFS(inputdataWeek!H:H,inputdataWeek!$D:$D,$B344,inputdataWeek!$A:$A,$A344)))</f>
        <v>1360</v>
      </c>
      <c r="E344" s="180">
        <f>IF($A344&lt;=MonthDate,IF(RIGHT($B344,8)="Scotland",SUMIFS(inputdata!I:I,inputdata!$B:$B,$B344,inputdata!$A:$A,$A344),SUMIFS(inputdata!I:I,inputdata!$D:$D,$B344,inputdata!$A:$A,$A344)),IF(RIGHT($B344,8)="Scotland",SUMIFS(inputdataWeek!I:I,inputdataWeek!$B:$B,$B344,inputdataWeek!$A:$A,$A344),SUMIFS(inputdataWeek!I:I,inputdataWeek!$D:$D,$B344,inputdataWeek!$A:$A,$A344)))</f>
        <v>11</v>
      </c>
      <c r="F344" s="181">
        <f t="shared" si="29"/>
        <v>0.99197665937272061</v>
      </c>
      <c r="G344" s="180">
        <f>IF($A344&lt;=MonthDate,IF(RIGHT($B344,8)="Scotland",SUMIFS(inputdata!J:J,inputdata!$B:$B,$B344,inputdata!$A:$A,$A344),SUMIFS(inputdata!J:J,inputdata!$D:$D,$B344,inputdata!$A:$A,$A344)),IF(RIGHT($B344,8)="Scotland",SUMIFS(inputdataWeek!J:J,inputdataWeek!$B:$B,$B344,inputdataWeek!$A:$A,$A344),SUMIFS(inputdataWeek!J:J,inputdataWeek!$D:$D,$B344,inputdataWeek!$A:$A,$A344)))</f>
        <v>0</v>
      </c>
      <c r="H344" s="181">
        <f t="shared" si="30"/>
        <v>1</v>
      </c>
      <c r="I344" s="180">
        <f>IF($A344&lt;=MonthDate,IF(RIGHT($B344,8)="Scotland",SUMIFS(inputdata!K:K,inputdata!$B:$B,$B344,inputdata!$A:$A,$A344),SUMIFS(inputdata!K:K,inputdata!$D:$D,$B344,inputdata!$A:$A,$A344)),IF(RIGHT(B344,8)="Scotland",SUMIFS(inputdataWeek!K:K,inputdataWeek!$B:$B,$B344,inputdataWeek!$A:$A,$A344),SUMIFS(inputdataWeek!K:K,inputdataWeek!$D:$D,$B344,inputdataWeek!$A:$A,$A344)))</f>
        <v>0</v>
      </c>
      <c r="J344" s="181">
        <f t="shared" si="28"/>
        <v>1</v>
      </c>
      <c r="K344" s="194" t="str">
        <f t="shared" si="27"/>
        <v>ISD A&amp;E Datamart</v>
      </c>
    </row>
    <row r="345" spans="1:11">
      <c r="A345" s="178">
        <f t="shared" si="31"/>
        <v>42470</v>
      </c>
      <c r="B345" s="179" t="s">
        <v>139</v>
      </c>
      <c r="C345" s="180">
        <f>IF($A345&lt;=MonthDate,IF(RIGHT($B345,8)="Scotland",SUMIFS(inputdata!G:G,inputdata!$B:$B,$B345,inputdata!$A:$A,$A345),SUMIFS(inputdata!G:G,inputdata!$D:$D,$B345,inputdata!$A:$A,$A345)),IF(RIGHT($B345,8)="Scotland",SUMIFS(inputdataWeek!G:G,inputdataWeek!$B:$B,$B345,inputdataWeek!$A:$A,$A345),SUMIFS(inputdataWeek!G:G,inputdataWeek!$D:$D,$B345,inputdataWeek!$A:$A,$A345)))</f>
        <v>128</v>
      </c>
      <c r="D345" s="180">
        <f>IF($A345&lt;=MonthDate,IF(RIGHT($B345,8)="Scotland",SUMIFS(inputdata!H:H,inputdata!$B:$B,$B345,inputdata!$A:$A,$A345),SUMIFS(inputdata!H:H,inputdata!$D:$D,$B345,inputdata!$A:$A,$A345)),IF(RIGHT($B345,8)="Scotland",SUMIFS(inputdataWeek!H:H,inputdataWeek!$B:$B,$B345,inputdataWeek!$A:$A,$A345),SUMIFS(inputdataWeek!H:H,inputdataWeek!$D:$D,$B345,inputdataWeek!$A:$A,$A345)))</f>
        <v>128</v>
      </c>
      <c r="E345" s="180">
        <f>IF($A345&lt;=MonthDate,IF(RIGHT($B345,8)="Scotland",SUMIFS(inputdata!I:I,inputdata!$B:$B,$B345,inputdata!$A:$A,$A345),SUMIFS(inputdata!I:I,inputdata!$D:$D,$B345,inputdata!$A:$A,$A345)),IF(RIGHT($B345,8)="Scotland",SUMIFS(inputdataWeek!I:I,inputdataWeek!$B:$B,$B345,inputdataWeek!$A:$A,$A345),SUMIFS(inputdataWeek!I:I,inputdataWeek!$D:$D,$B345,inputdataWeek!$A:$A,$A345)))</f>
        <v>0</v>
      </c>
      <c r="F345" s="181">
        <f t="shared" si="29"/>
        <v>1</v>
      </c>
      <c r="G345" s="180">
        <f>IF($A345&lt;=MonthDate,IF(RIGHT($B345,8)="Scotland",SUMIFS(inputdata!J:J,inputdata!$B:$B,$B345,inputdata!$A:$A,$A345),SUMIFS(inputdata!J:J,inputdata!$D:$D,$B345,inputdata!$A:$A,$A345)),IF(RIGHT($B345,8)="Scotland",SUMIFS(inputdataWeek!J:J,inputdataWeek!$B:$B,$B345,inputdataWeek!$A:$A,$A345),SUMIFS(inputdataWeek!J:J,inputdataWeek!$D:$D,$B345,inputdataWeek!$A:$A,$A345)))</f>
        <v>0</v>
      </c>
      <c r="H345" s="181">
        <f t="shared" si="30"/>
        <v>1</v>
      </c>
      <c r="I345" s="180">
        <f>IF($A345&lt;=MonthDate,IF(RIGHT($B345,8)="Scotland",SUMIFS(inputdata!K:K,inputdata!$B:$B,$B345,inputdata!$A:$A,$A345),SUMIFS(inputdata!K:K,inputdata!$D:$D,$B345,inputdata!$A:$A,$A345)),IF(RIGHT(B345,8)="Scotland",SUMIFS(inputdataWeek!K:K,inputdataWeek!$B:$B,$B345,inputdataWeek!$A:$A,$A345),SUMIFS(inputdataWeek!K:K,inputdataWeek!$D:$D,$B345,inputdataWeek!$A:$A,$A345)))</f>
        <v>0</v>
      </c>
      <c r="J345" s="181">
        <f t="shared" si="28"/>
        <v>1</v>
      </c>
      <c r="K345" s="194" t="str">
        <f t="shared" si="27"/>
        <v>ISD A&amp;E Datamart</v>
      </c>
    </row>
    <row r="346" spans="1:11">
      <c r="A346" s="178">
        <f t="shared" si="31"/>
        <v>42470</v>
      </c>
      <c r="B346" s="179" t="s">
        <v>277</v>
      </c>
      <c r="C346" s="180">
        <f>IF($A346&lt;=MonthDate,IF(RIGHT($B346,8)="Scotland",SUMIFS(inputdata!G:G,inputdata!$B:$B,$B346,inputdata!$A:$A,$A346),SUMIFS(inputdata!G:G,inputdata!$D:$D,$B346,inputdata!$A:$A,$A346)),IF(RIGHT($B346,8)="Scotland",SUMIFS(inputdataWeek!G:G,inputdataWeek!$B:$B,$B346,inputdataWeek!$A:$A,$A346),SUMIFS(inputdataWeek!G:G,inputdataWeek!$D:$D,$B346,inputdataWeek!$A:$A,$A346)))</f>
        <v>24950</v>
      </c>
      <c r="D346" s="180">
        <f>IF($A346&lt;=MonthDate,IF(RIGHT($B346,8)="Scotland",SUMIFS(inputdata!H:H,inputdata!$B:$B,$B346,inputdata!$A:$A,$A346),SUMIFS(inputdata!H:H,inputdata!$D:$D,$B346,inputdata!$A:$A,$A346)),IF(RIGHT($B346,8)="Scotland",SUMIFS(inputdataWeek!H:H,inputdataWeek!$B:$B,$B346,inputdataWeek!$A:$A,$A346),SUMIFS(inputdataWeek!H:H,inputdataWeek!$D:$D,$B346,inputdataWeek!$A:$A,$A346)))</f>
        <v>23467</v>
      </c>
      <c r="E346" s="180">
        <f>IF($A346&lt;=MonthDate,IF(RIGHT($B346,8)="Scotland",SUMIFS(inputdata!I:I,inputdata!$B:$B,$B346,inputdata!$A:$A,$A346),SUMIFS(inputdata!I:I,inputdata!$D:$D,$B346,inputdata!$A:$A,$A346)),IF(RIGHT($B346,8)="Scotland",SUMIFS(inputdataWeek!I:I,inputdataWeek!$B:$B,$B346,inputdataWeek!$A:$A,$A346),SUMIFS(inputdataWeek!I:I,inputdataWeek!$D:$D,$B346,inputdataWeek!$A:$A,$A346)))</f>
        <v>1483</v>
      </c>
      <c r="F346" s="181">
        <f t="shared" si="29"/>
        <v>0.94056112224448896</v>
      </c>
      <c r="G346" s="180">
        <f>IF($A346&lt;=MonthDate,IF(RIGHT($B346,8)="Scotland",SUMIFS(inputdata!J:J,inputdata!$B:$B,$B346,inputdata!$A:$A,$A346),SUMIFS(inputdata!J:J,inputdata!$D:$D,$B346,inputdata!$A:$A,$A346)),IF(RIGHT($B346,8)="Scotland",SUMIFS(inputdataWeek!J:J,inputdataWeek!$B:$B,$B346,inputdataWeek!$A:$A,$A346),SUMIFS(inputdataWeek!J:J,inputdataWeek!$D:$D,$B346,inputdataWeek!$A:$A,$A346)))</f>
        <v>153</v>
      </c>
      <c r="H346" s="181">
        <f t="shared" si="30"/>
        <v>0.99386773547094187</v>
      </c>
      <c r="I346" s="180">
        <f>IF($A346&lt;=MonthDate,IF(RIGHT($B346,8)="Scotland",SUMIFS(inputdata!K:K,inputdata!$B:$B,$B346,inputdata!$A:$A,$A346),SUMIFS(inputdata!K:K,inputdata!$D:$D,$B346,inputdata!$A:$A,$A346)),IF(RIGHT(B346,8)="Scotland",SUMIFS(inputdataWeek!K:K,inputdataWeek!$B:$B,$B346,inputdataWeek!$A:$A,$A346),SUMIFS(inputdataWeek!K:K,inputdataWeek!$D:$D,$B346,inputdataWeek!$A:$A,$A346)))</f>
        <v>28</v>
      </c>
      <c r="J346" s="181">
        <f t="shared" si="28"/>
        <v>0.99887775551102209</v>
      </c>
      <c r="K346" s="194" t="str">
        <f t="shared" si="27"/>
        <v>ISD A&amp;E Datamart</v>
      </c>
    </row>
    <row r="347" spans="1:11">
      <c r="A347" s="178">
        <f t="shared" si="31"/>
        <v>42477</v>
      </c>
      <c r="B347" s="179" t="s">
        <v>121</v>
      </c>
      <c r="C347" s="180">
        <f>IF($A347&lt;=MonthDate,IF(RIGHT($B347,8)="Scotland",SUMIFS(inputdata!G:G,inputdata!$B:$B,$B347,inputdata!$A:$A,$A347),SUMIFS(inputdata!G:G,inputdata!$D:$D,$B347,inputdata!$A:$A,$A347)),IF(RIGHT($B347,8)="Scotland",SUMIFS(inputdataWeek!G:G,inputdataWeek!$B:$B,$B347,inputdataWeek!$A:$A,$A347),SUMIFS(inputdataWeek!G:G,inputdataWeek!$D:$D,$B347,inputdataWeek!$A:$A,$A347)))</f>
        <v>2285</v>
      </c>
      <c r="D347" s="180">
        <f>IF($A347&lt;=MonthDate,IF(RIGHT($B347,8)="Scotland",SUMIFS(inputdata!H:H,inputdata!$B:$B,$B347,inputdata!$A:$A,$A347),SUMIFS(inputdata!H:H,inputdata!$D:$D,$B347,inputdata!$A:$A,$A347)),IF(RIGHT($B347,8)="Scotland",SUMIFS(inputdataWeek!H:H,inputdataWeek!$B:$B,$B347,inputdataWeek!$A:$A,$A347),SUMIFS(inputdataWeek!H:H,inputdataWeek!$D:$D,$B347,inputdataWeek!$A:$A,$A347)))</f>
        <v>2158</v>
      </c>
      <c r="E347" s="180">
        <f>IF($A347&lt;=MonthDate,IF(RIGHT($B347,8)="Scotland",SUMIFS(inputdata!I:I,inputdata!$B:$B,$B347,inputdata!$A:$A,$A347),SUMIFS(inputdata!I:I,inputdata!$D:$D,$B347,inputdata!$A:$A,$A347)),IF(RIGHT($B347,8)="Scotland",SUMIFS(inputdataWeek!I:I,inputdataWeek!$B:$B,$B347,inputdataWeek!$A:$A,$A347),SUMIFS(inputdataWeek!I:I,inputdataWeek!$D:$D,$B347,inputdataWeek!$A:$A,$A347)))</f>
        <v>127</v>
      </c>
      <c r="F347" s="181">
        <f t="shared" si="29"/>
        <v>0.94442013129102842</v>
      </c>
      <c r="G347" s="180">
        <f>IF($A347&lt;=MonthDate,IF(RIGHT($B347,8)="Scotland",SUMIFS(inputdata!J:J,inputdata!$B:$B,$B347,inputdata!$A:$A,$A347),SUMIFS(inputdata!J:J,inputdata!$D:$D,$B347,inputdata!$A:$A,$A347)),IF(RIGHT($B347,8)="Scotland",SUMIFS(inputdataWeek!J:J,inputdataWeek!$B:$B,$B347,inputdataWeek!$A:$A,$A347),SUMIFS(inputdataWeek!J:J,inputdataWeek!$D:$D,$B347,inputdataWeek!$A:$A,$A347)))</f>
        <v>23</v>
      </c>
      <c r="H347" s="181">
        <f t="shared" si="30"/>
        <v>0.98993435448577682</v>
      </c>
      <c r="I347" s="180">
        <f>IF($A347&lt;=MonthDate,IF(RIGHT($B347,8)="Scotland",SUMIFS(inputdata!K:K,inputdata!$B:$B,$B347,inputdata!$A:$A,$A347),SUMIFS(inputdata!K:K,inputdata!$D:$D,$B347,inputdata!$A:$A,$A347)),IF(RIGHT(B347,8)="Scotland",SUMIFS(inputdataWeek!K:K,inputdataWeek!$B:$B,$B347,inputdataWeek!$A:$A,$A347),SUMIFS(inputdataWeek!K:K,inputdataWeek!$D:$D,$B347,inputdataWeek!$A:$A,$A347)))</f>
        <v>12</v>
      </c>
      <c r="J347" s="181">
        <f t="shared" si="28"/>
        <v>0.99474835886214441</v>
      </c>
      <c r="K347" s="194" t="str">
        <f t="shared" si="27"/>
        <v>ISD A&amp;E Datamart</v>
      </c>
    </row>
    <row r="348" spans="1:11">
      <c r="A348" s="178">
        <f t="shared" si="31"/>
        <v>42477</v>
      </c>
      <c r="B348" s="179" t="s">
        <v>70</v>
      </c>
      <c r="C348" s="180">
        <f>IF($A348&lt;=MonthDate,IF(RIGHT($B348,8)="Scotland",SUMIFS(inputdata!G:G,inputdata!$B:$B,$B348,inputdata!$A:$A,$A348),SUMIFS(inputdata!G:G,inputdata!$D:$D,$B348,inputdata!$A:$A,$A348)),IF(RIGHT($B348,8)="Scotland",SUMIFS(inputdataWeek!G:G,inputdataWeek!$B:$B,$B348,inputdataWeek!$A:$A,$A348),SUMIFS(inputdataWeek!G:G,inputdataWeek!$D:$D,$B348,inputdataWeek!$A:$A,$A348)))</f>
        <v>512</v>
      </c>
      <c r="D348" s="180">
        <f>IF($A348&lt;=MonthDate,IF(RIGHT($B348,8)="Scotland",SUMIFS(inputdata!H:H,inputdata!$B:$B,$B348,inputdata!$A:$A,$A348),SUMIFS(inputdata!H:H,inputdata!$D:$D,$B348,inputdata!$A:$A,$A348)),IF(RIGHT($B348,8)="Scotland",SUMIFS(inputdataWeek!H:H,inputdataWeek!$B:$B,$B348,inputdataWeek!$A:$A,$A348),SUMIFS(inputdataWeek!H:H,inputdataWeek!$D:$D,$B348,inputdataWeek!$A:$A,$A348)))</f>
        <v>464</v>
      </c>
      <c r="E348" s="180">
        <f>IF($A348&lt;=MonthDate,IF(RIGHT($B348,8)="Scotland",SUMIFS(inputdata!I:I,inputdata!$B:$B,$B348,inputdata!$A:$A,$A348),SUMIFS(inputdata!I:I,inputdata!$D:$D,$B348,inputdata!$A:$A,$A348)),IF(RIGHT($B348,8)="Scotland",SUMIFS(inputdataWeek!I:I,inputdataWeek!$B:$B,$B348,inputdataWeek!$A:$A,$A348),SUMIFS(inputdataWeek!I:I,inputdataWeek!$D:$D,$B348,inputdataWeek!$A:$A,$A348)))</f>
        <v>48</v>
      </c>
      <c r="F348" s="181">
        <f t="shared" si="29"/>
        <v>0.90625</v>
      </c>
      <c r="G348" s="180">
        <f>IF($A348&lt;=MonthDate,IF(RIGHT($B348,8)="Scotland",SUMIFS(inputdata!J:J,inputdata!$B:$B,$B348,inputdata!$A:$A,$A348),SUMIFS(inputdata!J:J,inputdata!$D:$D,$B348,inputdata!$A:$A,$A348)),IF(RIGHT($B348,8)="Scotland",SUMIFS(inputdataWeek!J:J,inputdataWeek!$B:$B,$B348,inputdataWeek!$A:$A,$A348),SUMIFS(inputdataWeek!J:J,inputdataWeek!$D:$D,$B348,inputdataWeek!$A:$A,$A348)))</f>
        <v>1</v>
      </c>
      <c r="H348" s="181">
        <f t="shared" si="30"/>
        <v>0.998046875</v>
      </c>
      <c r="I348" s="180">
        <f>IF($A348&lt;=MonthDate,IF(RIGHT($B348,8)="Scotland",SUMIFS(inputdata!K:K,inputdata!$B:$B,$B348,inputdata!$A:$A,$A348),SUMIFS(inputdata!K:K,inputdata!$D:$D,$B348,inputdata!$A:$A,$A348)),IF(RIGHT(B348,8)="Scotland",SUMIFS(inputdataWeek!K:K,inputdataWeek!$B:$B,$B348,inputdataWeek!$A:$A,$A348),SUMIFS(inputdataWeek!K:K,inputdataWeek!$D:$D,$B348,inputdataWeek!$A:$A,$A348)))</f>
        <v>0</v>
      </c>
      <c r="J348" s="181">
        <f t="shared" si="28"/>
        <v>1</v>
      </c>
      <c r="K348" s="194" t="str">
        <f t="shared" si="27"/>
        <v>ISD A&amp;E Datamart</v>
      </c>
    </row>
    <row r="349" spans="1:11">
      <c r="A349" s="178">
        <f t="shared" si="31"/>
        <v>42477</v>
      </c>
      <c r="B349" s="179" t="s">
        <v>140</v>
      </c>
      <c r="C349" s="180">
        <f>IF($A349&lt;=MonthDate,IF(RIGHT($B349,8)="Scotland",SUMIFS(inputdata!G:G,inputdata!$B:$B,$B349,inputdata!$A:$A,$A349),SUMIFS(inputdata!G:G,inputdata!$D:$D,$B349,inputdata!$A:$A,$A349)),IF(RIGHT($B349,8)="Scotland",SUMIFS(inputdataWeek!G:G,inputdataWeek!$B:$B,$B349,inputdataWeek!$A:$A,$A349),SUMIFS(inputdataWeek!G:G,inputdataWeek!$D:$D,$B349,inputdataWeek!$A:$A,$A349)))</f>
        <v>921</v>
      </c>
      <c r="D349" s="180">
        <f>IF($A349&lt;=MonthDate,IF(RIGHT($B349,8)="Scotland",SUMIFS(inputdata!H:H,inputdata!$B:$B,$B349,inputdata!$A:$A,$A349),SUMIFS(inputdata!H:H,inputdata!$D:$D,$B349,inputdata!$A:$A,$A349)),IF(RIGHT($B349,8)="Scotland",SUMIFS(inputdataWeek!H:H,inputdataWeek!$B:$B,$B349,inputdataWeek!$A:$A,$A349),SUMIFS(inputdataWeek!H:H,inputdataWeek!$D:$D,$B349,inputdataWeek!$A:$A,$A349)))</f>
        <v>851</v>
      </c>
      <c r="E349" s="180">
        <f>IF($A349&lt;=MonthDate,IF(RIGHT($B349,8)="Scotland",SUMIFS(inputdata!I:I,inputdata!$B:$B,$B349,inputdata!$A:$A,$A349),SUMIFS(inputdata!I:I,inputdata!$D:$D,$B349,inputdata!$A:$A,$A349)),IF(RIGHT($B349,8)="Scotland",SUMIFS(inputdataWeek!I:I,inputdataWeek!$B:$B,$B349,inputdataWeek!$A:$A,$A349),SUMIFS(inputdataWeek!I:I,inputdataWeek!$D:$D,$B349,inputdataWeek!$A:$A,$A349)))</f>
        <v>70</v>
      </c>
      <c r="F349" s="181">
        <f t="shared" si="29"/>
        <v>0.92399565689467966</v>
      </c>
      <c r="G349" s="180">
        <f>IF($A349&lt;=MonthDate,IF(RIGHT($B349,8)="Scotland",SUMIFS(inputdata!J:J,inputdata!$B:$B,$B349,inputdata!$A:$A,$A349),SUMIFS(inputdata!J:J,inputdata!$D:$D,$B349,inputdata!$A:$A,$A349)),IF(RIGHT($B349,8)="Scotland",SUMIFS(inputdataWeek!J:J,inputdataWeek!$B:$B,$B349,inputdataWeek!$A:$A,$A349),SUMIFS(inputdataWeek!J:J,inputdataWeek!$D:$D,$B349,inputdataWeek!$A:$A,$A349)))</f>
        <v>0</v>
      </c>
      <c r="H349" s="181">
        <f t="shared" si="30"/>
        <v>1</v>
      </c>
      <c r="I349" s="180">
        <f>IF($A349&lt;=MonthDate,IF(RIGHT($B349,8)="Scotland",SUMIFS(inputdata!K:K,inputdata!$B:$B,$B349,inputdata!$A:$A,$A349),SUMIFS(inputdata!K:K,inputdata!$D:$D,$B349,inputdata!$A:$A,$A349)),IF(RIGHT(B349,8)="Scotland",SUMIFS(inputdataWeek!K:K,inputdataWeek!$B:$B,$B349,inputdataWeek!$A:$A,$A349),SUMIFS(inputdataWeek!K:K,inputdataWeek!$D:$D,$B349,inputdataWeek!$A:$A,$A349)))</f>
        <v>0</v>
      </c>
      <c r="J349" s="181">
        <f t="shared" si="28"/>
        <v>1</v>
      </c>
      <c r="K349" s="194" t="str">
        <f t="shared" si="27"/>
        <v>ISD A&amp;E Datamart</v>
      </c>
    </row>
    <row r="350" spans="1:11">
      <c r="A350" s="178">
        <f t="shared" si="31"/>
        <v>42477</v>
      </c>
      <c r="B350" s="179" t="s">
        <v>71</v>
      </c>
      <c r="C350" s="180">
        <f>IF($A350&lt;=MonthDate,IF(RIGHT($B350,8)="Scotland",SUMIFS(inputdata!G:G,inputdata!$B:$B,$B350,inputdata!$A:$A,$A350),SUMIFS(inputdata!G:G,inputdata!$D:$D,$B350,inputdata!$A:$A,$A350)),IF(RIGHT($B350,8)="Scotland",SUMIFS(inputdataWeek!G:G,inputdataWeek!$B:$B,$B350,inputdataWeek!$A:$A,$A350),SUMIFS(inputdataWeek!G:G,inputdataWeek!$D:$D,$B350,inputdataWeek!$A:$A,$A350)))</f>
        <v>1168</v>
      </c>
      <c r="D350" s="180">
        <f>IF($A350&lt;=MonthDate,IF(RIGHT($B350,8)="Scotland",SUMIFS(inputdata!H:H,inputdata!$B:$B,$B350,inputdata!$A:$A,$A350),SUMIFS(inputdata!H:H,inputdata!$D:$D,$B350,inputdata!$A:$A,$A350)),IF(RIGHT($B350,8)="Scotland",SUMIFS(inputdataWeek!H:H,inputdataWeek!$B:$B,$B350,inputdataWeek!$A:$A,$A350),SUMIFS(inputdataWeek!H:H,inputdataWeek!$D:$D,$B350,inputdataWeek!$A:$A,$A350)))</f>
        <v>1114</v>
      </c>
      <c r="E350" s="180">
        <f>IF($A350&lt;=MonthDate,IF(RIGHT($B350,8)="Scotland",SUMIFS(inputdata!I:I,inputdata!$B:$B,$B350,inputdata!$A:$A,$A350),SUMIFS(inputdata!I:I,inputdata!$D:$D,$B350,inputdata!$A:$A,$A350)),IF(RIGHT($B350,8)="Scotland",SUMIFS(inputdataWeek!I:I,inputdataWeek!$B:$B,$B350,inputdataWeek!$A:$A,$A350),SUMIFS(inputdataWeek!I:I,inputdataWeek!$D:$D,$B350,inputdataWeek!$A:$A,$A350)))</f>
        <v>54</v>
      </c>
      <c r="F350" s="181">
        <f t="shared" si="29"/>
        <v>0.95376712328767121</v>
      </c>
      <c r="G350" s="180">
        <f>IF($A350&lt;=MonthDate,IF(RIGHT($B350,8)="Scotland",SUMIFS(inputdata!J:J,inputdata!$B:$B,$B350,inputdata!$A:$A,$A350),SUMIFS(inputdata!J:J,inputdata!$D:$D,$B350,inputdata!$A:$A,$A350)),IF(RIGHT($B350,8)="Scotland",SUMIFS(inputdataWeek!J:J,inputdataWeek!$B:$B,$B350,inputdataWeek!$A:$A,$A350),SUMIFS(inputdataWeek!J:J,inputdataWeek!$D:$D,$B350,inputdataWeek!$A:$A,$A350)))</f>
        <v>1</v>
      </c>
      <c r="H350" s="181">
        <f t="shared" si="30"/>
        <v>0.99914383561643838</v>
      </c>
      <c r="I350" s="180">
        <f>IF($A350&lt;=MonthDate,IF(RIGHT($B350,8)="Scotland",SUMIFS(inputdata!K:K,inputdata!$B:$B,$B350,inputdata!$A:$A,$A350),SUMIFS(inputdata!K:K,inputdata!$D:$D,$B350,inputdata!$A:$A,$A350)),IF(RIGHT(B350,8)="Scotland",SUMIFS(inputdataWeek!K:K,inputdataWeek!$B:$B,$B350,inputdataWeek!$A:$A,$A350),SUMIFS(inputdataWeek!K:K,inputdataWeek!$D:$D,$B350,inputdataWeek!$A:$A,$A350)))</f>
        <v>0</v>
      </c>
      <c r="J350" s="181">
        <f t="shared" si="28"/>
        <v>1</v>
      </c>
      <c r="K350" s="194" t="str">
        <f t="shared" si="27"/>
        <v>ISD A&amp;E Datamart</v>
      </c>
    </row>
    <row r="351" spans="1:11">
      <c r="A351" s="178">
        <f t="shared" si="31"/>
        <v>42477</v>
      </c>
      <c r="B351" s="179" t="s">
        <v>69</v>
      </c>
      <c r="C351" s="180">
        <f>IF($A351&lt;=MonthDate,IF(RIGHT($B351,8)="Scotland",SUMIFS(inputdata!G:G,inputdata!$B:$B,$B351,inputdata!$A:$A,$A351),SUMIFS(inputdata!G:G,inputdata!$D:$D,$B351,inputdata!$A:$A,$A351)),IF(RIGHT($B351,8)="Scotland",SUMIFS(inputdataWeek!G:G,inputdataWeek!$B:$B,$B351,inputdataWeek!$A:$A,$A351),SUMIFS(inputdataWeek!G:G,inputdataWeek!$D:$D,$B351,inputdataWeek!$A:$A,$A351)))</f>
        <v>1115</v>
      </c>
      <c r="D351" s="180">
        <f>IF($A351&lt;=MonthDate,IF(RIGHT($B351,8)="Scotland",SUMIFS(inputdata!H:H,inputdata!$B:$B,$B351,inputdata!$A:$A,$A351),SUMIFS(inputdata!H:H,inputdata!$D:$D,$B351,inputdata!$A:$A,$A351)),IF(RIGHT($B351,8)="Scotland",SUMIFS(inputdataWeek!H:H,inputdataWeek!$B:$B,$B351,inputdataWeek!$A:$A,$A351),SUMIFS(inputdataWeek!H:H,inputdataWeek!$D:$D,$B351,inputdataWeek!$A:$A,$A351)))</f>
        <v>1069</v>
      </c>
      <c r="E351" s="180">
        <f>IF($A351&lt;=MonthDate,IF(RIGHT($B351,8)="Scotland",SUMIFS(inputdata!I:I,inputdata!$B:$B,$B351,inputdata!$A:$A,$A351),SUMIFS(inputdata!I:I,inputdata!$D:$D,$B351,inputdata!$A:$A,$A351)),IF(RIGHT($B351,8)="Scotland",SUMIFS(inputdataWeek!I:I,inputdataWeek!$B:$B,$B351,inputdataWeek!$A:$A,$A351),SUMIFS(inputdataWeek!I:I,inputdataWeek!$D:$D,$B351,inputdataWeek!$A:$A,$A351)))</f>
        <v>46</v>
      </c>
      <c r="F351" s="181">
        <f t="shared" si="29"/>
        <v>0.95874439461883409</v>
      </c>
      <c r="G351" s="180">
        <f>IF($A351&lt;=MonthDate,IF(RIGHT($B351,8)="Scotland",SUMIFS(inputdata!J:J,inputdata!$B:$B,$B351,inputdata!$A:$A,$A351),SUMIFS(inputdata!J:J,inputdata!$D:$D,$B351,inputdata!$A:$A,$A351)),IF(RIGHT($B351,8)="Scotland",SUMIFS(inputdataWeek!J:J,inputdataWeek!$B:$B,$B351,inputdataWeek!$A:$A,$A351),SUMIFS(inputdataWeek!J:J,inputdataWeek!$D:$D,$B351,inputdataWeek!$A:$A,$A351)))</f>
        <v>1</v>
      </c>
      <c r="H351" s="181">
        <f t="shared" si="30"/>
        <v>0.99910313901345293</v>
      </c>
      <c r="I351" s="180">
        <f>IF($A351&lt;=MonthDate,IF(RIGHT($B351,8)="Scotland",SUMIFS(inputdata!K:K,inputdata!$B:$B,$B351,inputdata!$A:$A,$A351),SUMIFS(inputdata!K:K,inputdata!$D:$D,$B351,inputdata!$A:$A,$A351)),IF(RIGHT(B351,8)="Scotland",SUMIFS(inputdataWeek!K:K,inputdataWeek!$B:$B,$B351,inputdataWeek!$A:$A,$A351),SUMIFS(inputdataWeek!K:K,inputdataWeek!$D:$D,$B351,inputdataWeek!$A:$A,$A351)))</f>
        <v>0</v>
      </c>
      <c r="J351" s="181">
        <f t="shared" si="28"/>
        <v>1</v>
      </c>
      <c r="K351" s="194" t="str">
        <f t="shared" si="27"/>
        <v>ISD A&amp;E Datamart</v>
      </c>
    </row>
    <row r="352" spans="1:11">
      <c r="A352" s="178">
        <f t="shared" si="31"/>
        <v>42477</v>
      </c>
      <c r="B352" s="179" t="s">
        <v>122</v>
      </c>
      <c r="C352" s="180">
        <f>IF($A352&lt;=MonthDate,IF(RIGHT($B352,8)="Scotland",SUMIFS(inputdata!G:G,inputdata!$B:$B,$B352,inputdata!$A:$A,$A352),SUMIFS(inputdata!G:G,inputdata!$D:$D,$B352,inputdata!$A:$A,$A352)),IF(RIGHT($B352,8)="Scotland",SUMIFS(inputdataWeek!G:G,inputdataWeek!$B:$B,$B352,inputdataWeek!$A:$A,$A352),SUMIFS(inputdataWeek!G:G,inputdataWeek!$D:$D,$B352,inputdataWeek!$A:$A,$A352)))</f>
        <v>1761</v>
      </c>
      <c r="D352" s="180">
        <f>IF($A352&lt;=MonthDate,IF(RIGHT($B352,8)="Scotland",SUMIFS(inputdata!H:H,inputdata!$B:$B,$B352,inputdata!$A:$A,$A352),SUMIFS(inputdata!H:H,inputdata!$D:$D,$B352,inputdata!$A:$A,$A352)),IF(RIGHT($B352,8)="Scotland",SUMIFS(inputdataWeek!H:H,inputdataWeek!$B:$B,$B352,inputdataWeek!$A:$A,$A352),SUMIFS(inputdataWeek!H:H,inputdataWeek!$D:$D,$B352,inputdataWeek!$A:$A,$A352)))</f>
        <v>1651</v>
      </c>
      <c r="E352" s="180">
        <f>IF($A352&lt;=MonthDate,IF(RIGHT($B352,8)="Scotland",SUMIFS(inputdata!I:I,inputdata!$B:$B,$B352,inputdata!$A:$A,$A352),SUMIFS(inputdata!I:I,inputdata!$D:$D,$B352,inputdata!$A:$A,$A352)),IF(RIGHT($B352,8)="Scotland",SUMIFS(inputdataWeek!I:I,inputdataWeek!$B:$B,$B352,inputdataWeek!$A:$A,$A352),SUMIFS(inputdataWeek!I:I,inputdataWeek!$D:$D,$B352,inputdataWeek!$A:$A,$A352)))</f>
        <v>110</v>
      </c>
      <c r="F352" s="181">
        <f t="shared" si="29"/>
        <v>0.9375354911981828</v>
      </c>
      <c r="G352" s="180">
        <f>IF($A352&lt;=MonthDate,IF(RIGHT($B352,8)="Scotland",SUMIFS(inputdata!J:J,inputdata!$B:$B,$B352,inputdata!$A:$A,$A352),SUMIFS(inputdata!J:J,inputdata!$D:$D,$B352,inputdata!$A:$A,$A352)),IF(RIGHT($B352,8)="Scotland",SUMIFS(inputdataWeek!J:J,inputdataWeek!$B:$B,$B352,inputdataWeek!$A:$A,$A352),SUMIFS(inputdataWeek!J:J,inputdataWeek!$D:$D,$B352,inputdataWeek!$A:$A,$A352)))</f>
        <v>5</v>
      </c>
      <c r="H352" s="181">
        <f t="shared" si="30"/>
        <v>0.99716070414537195</v>
      </c>
      <c r="I352" s="180">
        <f>IF($A352&lt;=MonthDate,IF(RIGHT($B352,8)="Scotland",SUMIFS(inputdata!K:K,inputdata!$B:$B,$B352,inputdata!$A:$A,$A352),SUMIFS(inputdata!K:K,inputdata!$D:$D,$B352,inputdata!$A:$A,$A352)),IF(RIGHT(B352,8)="Scotland",SUMIFS(inputdataWeek!K:K,inputdataWeek!$B:$B,$B352,inputdataWeek!$A:$A,$A352),SUMIFS(inputdataWeek!K:K,inputdataWeek!$D:$D,$B352,inputdataWeek!$A:$A,$A352)))</f>
        <v>0</v>
      </c>
      <c r="J352" s="181">
        <f t="shared" si="28"/>
        <v>1</v>
      </c>
      <c r="K352" s="194" t="str">
        <f t="shared" si="27"/>
        <v>ISD A&amp;E Datamart</v>
      </c>
    </row>
    <row r="353" spans="1:11">
      <c r="A353" s="178">
        <f t="shared" si="31"/>
        <v>42477</v>
      </c>
      <c r="B353" s="179" t="s">
        <v>72</v>
      </c>
      <c r="C353" s="180">
        <f>IF($A353&lt;=MonthDate,IF(RIGHT($B353,8)="Scotland",SUMIFS(inputdata!G:G,inputdata!$B:$B,$B353,inputdata!$A:$A,$A353),SUMIFS(inputdata!G:G,inputdata!$D:$D,$B353,inputdata!$A:$A,$A353)),IF(RIGHT($B353,8)="Scotland",SUMIFS(inputdataWeek!G:G,inputdataWeek!$B:$B,$B353,inputdataWeek!$A:$A,$A353),SUMIFS(inputdataWeek!G:G,inputdataWeek!$D:$D,$B353,inputdataWeek!$A:$A,$A353)))</f>
        <v>6302</v>
      </c>
      <c r="D353" s="180">
        <f>IF($A353&lt;=MonthDate,IF(RIGHT($B353,8)="Scotland",SUMIFS(inputdata!H:H,inputdata!$B:$B,$B353,inputdata!$A:$A,$A353),SUMIFS(inputdata!H:H,inputdata!$D:$D,$B353,inputdata!$A:$A,$A353)),IF(RIGHT($B353,8)="Scotland",SUMIFS(inputdataWeek!H:H,inputdataWeek!$B:$B,$B353,inputdataWeek!$A:$A,$A353),SUMIFS(inputdataWeek!H:H,inputdataWeek!$D:$D,$B353,inputdataWeek!$A:$A,$A353)))</f>
        <v>5746</v>
      </c>
      <c r="E353" s="180">
        <f>IF($A353&lt;=MonthDate,IF(RIGHT($B353,8)="Scotland",SUMIFS(inputdata!I:I,inputdata!$B:$B,$B353,inputdata!$A:$A,$A353),SUMIFS(inputdata!I:I,inputdata!$D:$D,$B353,inputdata!$A:$A,$A353)),IF(RIGHT($B353,8)="Scotland",SUMIFS(inputdataWeek!I:I,inputdataWeek!$B:$B,$B353,inputdataWeek!$A:$A,$A353),SUMIFS(inputdataWeek!I:I,inputdataWeek!$D:$D,$B353,inputdataWeek!$A:$A,$A353)))</f>
        <v>556</v>
      </c>
      <c r="F353" s="181">
        <f t="shared" si="29"/>
        <v>0.91177403998730566</v>
      </c>
      <c r="G353" s="180">
        <f>IF($A353&lt;=MonthDate,IF(RIGHT($B353,8)="Scotland",SUMIFS(inputdata!J:J,inputdata!$B:$B,$B353,inputdata!$A:$A,$A353),SUMIFS(inputdata!J:J,inputdata!$D:$D,$B353,inputdata!$A:$A,$A353)),IF(RIGHT($B353,8)="Scotland",SUMIFS(inputdataWeek!J:J,inputdataWeek!$B:$B,$B353,inputdataWeek!$A:$A,$A353),SUMIFS(inputdataWeek!J:J,inputdataWeek!$D:$D,$B353,inputdataWeek!$A:$A,$A353)))</f>
        <v>29</v>
      </c>
      <c r="H353" s="181">
        <f t="shared" si="30"/>
        <v>0.99539828625833071</v>
      </c>
      <c r="I353" s="180">
        <f>IF($A353&lt;=MonthDate,IF(RIGHT($B353,8)="Scotland",SUMIFS(inputdata!K:K,inputdata!$B:$B,$B353,inputdata!$A:$A,$A353),SUMIFS(inputdata!K:K,inputdata!$D:$D,$B353,inputdata!$A:$A,$A353)),IF(RIGHT(B353,8)="Scotland",SUMIFS(inputdataWeek!K:K,inputdataWeek!$B:$B,$B353,inputdataWeek!$A:$A,$A353),SUMIFS(inputdataWeek!K:K,inputdataWeek!$D:$D,$B353,inputdataWeek!$A:$A,$A353)))</f>
        <v>0</v>
      </c>
      <c r="J353" s="181">
        <f t="shared" si="28"/>
        <v>1</v>
      </c>
      <c r="K353" s="194" t="str">
        <f t="shared" si="27"/>
        <v>ISD A&amp;E Datamart</v>
      </c>
    </row>
    <row r="354" spans="1:11">
      <c r="A354" s="178">
        <f t="shared" si="31"/>
        <v>42477</v>
      </c>
      <c r="B354" s="179" t="s">
        <v>129</v>
      </c>
      <c r="C354" s="180">
        <f>IF($A354&lt;=MonthDate,IF(RIGHT($B354,8)="Scotland",SUMIFS(inputdata!G:G,inputdata!$B:$B,$B354,inputdata!$A:$A,$A354),SUMIFS(inputdata!G:G,inputdata!$D:$D,$B354,inputdata!$A:$A,$A354)),IF(RIGHT($B354,8)="Scotland",SUMIFS(inputdataWeek!G:G,inputdataWeek!$B:$B,$B354,inputdataWeek!$A:$A,$A354),SUMIFS(inputdataWeek!G:G,inputdataWeek!$D:$D,$B354,inputdataWeek!$A:$A,$A354)))</f>
        <v>1040</v>
      </c>
      <c r="D354" s="180">
        <f>IF($A354&lt;=MonthDate,IF(RIGHT($B354,8)="Scotland",SUMIFS(inputdata!H:H,inputdata!$B:$B,$B354,inputdata!$A:$A,$A354),SUMIFS(inputdata!H:H,inputdata!$D:$D,$B354,inputdata!$A:$A,$A354)),IF(RIGHT($B354,8)="Scotland",SUMIFS(inputdataWeek!H:H,inputdataWeek!$B:$B,$B354,inputdataWeek!$A:$A,$A354),SUMIFS(inputdataWeek!H:H,inputdataWeek!$D:$D,$B354,inputdataWeek!$A:$A,$A354)))</f>
        <v>992</v>
      </c>
      <c r="E354" s="180">
        <f>IF($A354&lt;=MonthDate,IF(RIGHT($B354,8)="Scotland",SUMIFS(inputdata!I:I,inputdata!$B:$B,$B354,inputdata!$A:$A,$A354),SUMIFS(inputdata!I:I,inputdata!$D:$D,$B354,inputdata!$A:$A,$A354)),IF(RIGHT($B354,8)="Scotland",SUMIFS(inputdataWeek!I:I,inputdataWeek!$B:$B,$B354,inputdataWeek!$A:$A,$A354),SUMIFS(inputdataWeek!I:I,inputdataWeek!$D:$D,$B354,inputdataWeek!$A:$A,$A354)))</f>
        <v>48</v>
      </c>
      <c r="F354" s="181">
        <f t="shared" si="29"/>
        <v>0.95384615384615379</v>
      </c>
      <c r="G354" s="180">
        <f>IF($A354&lt;=MonthDate,IF(RIGHT($B354,8)="Scotland",SUMIFS(inputdata!J:J,inputdata!$B:$B,$B354,inputdata!$A:$A,$A354),SUMIFS(inputdata!J:J,inputdata!$D:$D,$B354,inputdata!$A:$A,$A354)),IF(RIGHT($B354,8)="Scotland",SUMIFS(inputdataWeek!J:J,inputdataWeek!$B:$B,$B354,inputdataWeek!$A:$A,$A354),SUMIFS(inputdataWeek!J:J,inputdataWeek!$D:$D,$B354,inputdataWeek!$A:$A,$A354)))</f>
        <v>0</v>
      </c>
      <c r="H354" s="181">
        <f t="shared" si="30"/>
        <v>1</v>
      </c>
      <c r="I354" s="180">
        <f>IF($A354&lt;=MonthDate,IF(RIGHT($B354,8)="Scotland",SUMIFS(inputdata!K:K,inputdata!$B:$B,$B354,inputdata!$A:$A,$A354),SUMIFS(inputdata!K:K,inputdata!$D:$D,$B354,inputdata!$A:$A,$A354)),IF(RIGHT(B354,8)="Scotland",SUMIFS(inputdataWeek!K:K,inputdataWeek!$B:$B,$B354,inputdataWeek!$A:$A,$A354),SUMIFS(inputdataWeek!K:K,inputdataWeek!$D:$D,$B354,inputdataWeek!$A:$A,$A354)))</f>
        <v>0</v>
      </c>
      <c r="J354" s="181">
        <f t="shared" si="28"/>
        <v>1</v>
      </c>
      <c r="K354" s="194" t="str">
        <f t="shared" si="27"/>
        <v>ISD A&amp;E Datamart</v>
      </c>
    </row>
    <row r="355" spans="1:11">
      <c r="A355" s="178">
        <f t="shared" si="31"/>
        <v>42477</v>
      </c>
      <c r="B355" s="179" t="s">
        <v>73</v>
      </c>
      <c r="C355" s="180">
        <f>IF($A355&lt;=MonthDate,IF(RIGHT($B355,8)="Scotland",SUMIFS(inputdata!G:G,inputdata!$B:$B,$B355,inputdata!$A:$A,$A355),SUMIFS(inputdata!G:G,inputdata!$D:$D,$B355,inputdata!$A:$A,$A355)),IF(RIGHT($B355,8)="Scotland",SUMIFS(inputdataWeek!G:G,inputdataWeek!$B:$B,$B355,inputdataWeek!$A:$A,$A355),SUMIFS(inputdataWeek!G:G,inputdataWeek!$D:$D,$B355,inputdataWeek!$A:$A,$A355)))</f>
        <v>3388</v>
      </c>
      <c r="D355" s="180">
        <f>IF($A355&lt;=MonthDate,IF(RIGHT($B355,8)="Scotland",SUMIFS(inputdata!H:H,inputdata!$B:$B,$B355,inputdata!$A:$A,$A355),SUMIFS(inputdata!H:H,inputdata!$D:$D,$B355,inputdata!$A:$A,$A355)),IF(RIGHT($B355,8)="Scotland",SUMIFS(inputdataWeek!H:H,inputdataWeek!$B:$B,$B355,inputdataWeek!$A:$A,$A355),SUMIFS(inputdataWeek!H:H,inputdataWeek!$D:$D,$B355,inputdataWeek!$A:$A,$A355)))</f>
        <v>3210</v>
      </c>
      <c r="E355" s="180">
        <f>IF($A355&lt;=MonthDate,IF(RIGHT($B355,8)="Scotland",SUMIFS(inputdata!I:I,inputdata!$B:$B,$B355,inputdata!$A:$A,$A355),SUMIFS(inputdata!I:I,inputdata!$D:$D,$B355,inputdata!$A:$A,$A355)),IF(RIGHT($B355,8)="Scotland",SUMIFS(inputdataWeek!I:I,inputdataWeek!$B:$B,$B355,inputdataWeek!$A:$A,$A355),SUMIFS(inputdataWeek!I:I,inputdataWeek!$D:$D,$B355,inputdataWeek!$A:$A,$A355)))</f>
        <v>178</v>
      </c>
      <c r="F355" s="181">
        <f t="shared" si="29"/>
        <v>0.94746162927981115</v>
      </c>
      <c r="G355" s="180">
        <f>IF($A355&lt;=MonthDate,IF(RIGHT($B355,8)="Scotland",SUMIFS(inputdata!J:J,inputdata!$B:$B,$B355,inputdata!$A:$A,$A355),SUMIFS(inputdata!J:J,inputdata!$D:$D,$B355,inputdata!$A:$A,$A355)),IF(RIGHT($B355,8)="Scotland",SUMIFS(inputdataWeek!J:J,inputdataWeek!$B:$B,$B355,inputdataWeek!$A:$A,$A355),SUMIFS(inputdataWeek!J:J,inputdataWeek!$D:$D,$B355,inputdataWeek!$A:$A,$A355)))</f>
        <v>15</v>
      </c>
      <c r="H355" s="181">
        <f t="shared" si="30"/>
        <v>0.99557260920897284</v>
      </c>
      <c r="I355" s="180">
        <f>IF($A355&lt;=MonthDate,IF(RIGHT($B355,8)="Scotland",SUMIFS(inputdata!K:K,inputdata!$B:$B,$B355,inputdata!$A:$A,$A355),SUMIFS(inputdata!K:K,inputdata!$D:$D,$B355,inputdata!$A:$A,$A355)),IF(RIGHT(B355,8)="Scotland",SUMIFS(inputdataWeek!K:K,inputdataWeek!$B:$B,$B355,inputdataWeek!$A:$A,$A355),SUMIFS(inputdataWeek!K:K,inputdataWeek!$D:$D,$B355,inputdataWeek!$A:$A,$A355)))</f>
        <v>0</v>
      </c>
      <c r="J355" s="181">
        <f t="shared" si="28"/>
        <v>1</v>
      </c>
      <c r="K355" s="194" t="str">
        <f t="shared" si="27"/>
        <v>ISD A&amp;E Datamart</v>
      </c>
    </row>
    <row r="356" spans="1:11">
      <c r="A356" s="178">
        <f t="shared" si="31"/>
        <v>42477</v>
      </c>
      <c r="B356" s="179" t="s">
        <v>123</v>
      </c>
      <c r="C356" s="180">
        <f>IF($A356&lt;=MonthDate,IF(RIGHT($B356,8)="Scotland",SUMIFS(inputdata!G:G,inputdata!$B:$B,$B356,inputdata!$A:$A,$A356),SUMIFS(inputdata!G:G,inputdata!$D:$D,$B356,inputdata!$A:$A,$A356)),IF(RIGHT($B356,8)="Scotland",SUMIFS(inputdataWeek!G:G,inputdataWeek!$B:$B,$B356,inputdataWeek!$A:$A,$A356),SUMIFS(inputdataWeek!G:G,inputdataWeek!$D:$D,$B356,inputdataWeek!$A:$A,$A356)))</f>
        <v>4161</v>
      </c>
      <c r="D356" s="180">
        <f>IF($A356&lt;=MonthDate,IF(RIGHT($B356,8)="Scotland",SUMIFS(inputdata!H:H,inputdata!$B:$B,$B356,inputdata!$A:$A,$A356),SUMIFS(inputdata!H:H,inputdata!$D:$D,$B356,inputdata!$A:$A,$A356)),IF(RIGHT($B356,8)="Scotland",SUMIFS(inputdataWeek!H:H,inputdataWeek!$B:$B,$B356,inputdataWeek!$A:$A,$A356),SUMIFS(inputdataWeek!H:H,inputdataWeek!$D:$D,$B356,inputdataWeek!$A:$A,$A356)))</f>
        <v>3930</v>
      </c>
      <c r="E356" s="180">
        <f>IF($A356&lt;=MonthDate,IF(RIGHT($B356,8)="Scotland",SUMIFS(inputdata!I:I,inputdata!$B:$B,$B356,inputdata!$A:$A,$A356),SUMIFS(inputdata!I:I,inputdata!$D:$D,$B356,inputdata!$A:$A,$A356)),IF(RIGHT($B356,8)="Scotland",SUMIFS(inputdataWeek!I:I,inputdataWeek!$B:$B,$B356,inputdataWeek!$A:$A,$A356),SUMIFS(inputdataWeek!I:I,inputdataWeek!$D:$D,$B356,inputdataWeek!$A:$A,$A356)))</f>
        <v>231</v>
      </c>
      <c r="F356" s="181">
        <f t="shared" si="29"/>
        <v>0.94448449891852926</v>
      </c>
      <c r="G356" s="180">
        <f>IF($A356&lt;=MonthDate,IF(RIGHT($B356,8)="Scotland",SUMIFS(inputdata!J:J,inputdata!$B:$B,$B356,inputdata!$A:$A,$A356),SUMIFS(inputdata!J:J,inputdata!$D:$D,$B356,inputdata!$A:$A,$A356)),IF(RIGHT($B356,8)="Scotland",SUMIFS(inputdataWeek!J:J,inputdataWeek!$B:$B,$B356,inputdataWeek!$A:$A,$A356),SUMIFS(inputdataWeek!J:J,inputdataWeek!$D:$D,$B356,inputdataWeek!$A:$A,$A356)))</f>
        <v>22</v>
      </c>
      <c r="H356" s="181">
        <f t="shared" si="30"/>
        <v>0.99471280942081231</v>
      </c>
      <c r="I356" s="180">
        <f>IF($A356&lt;=MonthDate,IF(RIGHT($B356,8)="Scotland",SUMIFS(inputdata!K:K,inputdata!$B:$B,$B356,inputdata!$A:$A,$A356),SUMIFS(inputdata!K:K,inputdata!$D:$D,$B356,inputdata!$A:$A,$A356)),IF(RIGHT(B356,8)="Scotland",SUMIFS(inputdataWeek!K:K,inputdataWeek!$B:$B,$B356,inputdataWeek!$A:$A,$A356),SUMIFS(inputdataWeek!K:K,inputdataWeek!$D:$D,$B356,inputdataWeek!$A:$A,$A356)))</f>
        <v>2</v>
      </c>
      <c r="J356" s="181">
        <f t="shared" si="28"/>
        <v>0.99951934631098294</v>
      </c>
      <c r="K356" s="194" t="str">
        <f t="shared" si="27"/>
        <v>ISD A&amp;E Datamart</v>
      </c>
    </row>
    <row r="357" spans="1:11">
      <c r="A357" s="178">
        <f t="shared" si="31"/>
        <v>42477</v>
      </c>
      <c r="B357" s="179" t="s">
        <v>117</v>
      </c>
      <c r="C357" s="180">
        <f>IF($A357&lt;=MonthDate,IF(RIGHT($B357,8)="Scotland",SUMIFS(inputdata!G:G,inputdata!$B:$B,$B357,inputdata!$A:$A,$A357),SUMIFS(inputdata!G:G,inputdata!$D:$D,$B357,inputdata!$A:$A,$A357)),IF(RIGHT($B357,8)="Scotland",SUMIFS(inputdataWeek!G:G,inputdataWeek!$B:$B,$B357,inputdataWeek!$A:$A,$A357),SUMIFS(inputdataWeek!G:G,inputdataWeek!$D:$D,$B357,inputdataWeek!$A:$A,$A357)))</f>
        <v>117</v>
      </c>
      <c r="D357" s="180">
        <f>IF($A357&lt;=MonthDate,IF(RIGHT($B357,8)="Scotland",SUMIFS(inputdata!H:H,inputdata!$B:$B,$B357,inputdata!$A:$A,$A357),SUMIFS(inputdata!H:H,inputdata!$D:$D,$B357,inputdata!$A:$A,$A357)),IF(RIGHT($B357,8)="Scotland",SUMIFS(inputdataWeek!H:H,inputdataWeek!$B:$B,$B357,inputdataWeek!$A:$A,$A357),SUMIFS(inputdataWeek!H:H,inputdataWeek!$D:$D,$B357,inputdataWeek!$A:$A,$A357)))</f>
        <v>116</v>
      </c>
      <c r="E357" s="180">
        <f>IF($A357&lt;=MonthDate,IF(RIGHT($B357,8)="Scotland",SUMIFS(inputdata!I:I,inputdata!$B:$B,$B357,inputdata!$A:$A,$A357),SUMIFS(inputdata!I:I,inputdata!$D:$D,$B357,inputdata!$A:$A,$A357)),IF(RIGHT($B357,8)="Scotland",SUMIFS(inputdataWeek!I:I,inputdataWeek!$B:$B,$B357,inputdataWeek!$A:$A,$A357),SUMIFS(inputdataWeek!I:I,inputdataWeek!$D:$D,$B357,inputdataWeek!$A:$A,$A357)))</f>
        <v>1</v>
      </c>
      <c r="F357" s="181">
        <f t="shared" si="29"/>
        <v>0.99145299145299148</v>
      </c>
      <c r="G357" s="180">
        <f>IF($A357&lt;=MonthDate,IF(RIGHT($B357,8)="Scotland",SUMIFS(inputdata!J:J,inputdata!$B:$B,$B357,inputdata!$A:$A,$A357),SUMIFS(inputdata!J:J,inputdata!$D:$D,$B357,inputdata!$A:$A,$A357)),IF(RIGHT($B357,8)="Scotland",SUMIFS(inputdataWeek!J:J,inputdataWeek!$B:$B,$B357,inputdataWeek!$A:$A,$A357),SUMIFS(inputdataWeek!J:J,inputdataWeek!$D:$D,$B357,inputdataWeek!$A:$A,$A357)))</f>
        <v>0</v>
      </c>
      <c r="H357" s="181">
        <f t="shared" si="30"/>
        <v>1</v>
      </c>
      <c r="I357" s="180">
        <f>IF($A357&lt;=MonthDate,IF(RIGHT($B357,8)="Scotland",SUMIFS(inputdata!K:K,inputdata!$B:$B,$B357,inputdata!$A:$A,$A357),SUMIFS(inputdata!K:K,inputdata!$D:$D,$B357,inputdata!$A:$A,$A357)),IF(RIGHT(B357,8)="Scotland",SUMIFS(inputdataWeek!K:K,inputdataWeek!$B:$B,$B357,inputdataWeek!$A:$A,$A357),SUMIFS(inputdataWeek!K:K,inputdataWeek!$D:$D,$B357,inputdataWeek!$A:$A,$A357)))</f>
        <v>0</v>
      </c>
      <c r="J357" s="181">
        <f t="shared" si="28"/>
        <v>1</v>
      </c>
      <c r="K357" s="194" t="str">
        <f t="shared" si="27"/>
        <v>ISD A&amp;E Datamart</v>
      </c>
    </row>
    <row r="358" spans="1:11">
      <c r="A358" s="178">
        <f t="shared" si="31"/>
        <v>42477</v>
      </c>
      <c r="B358" s="179" t="s">
        <v>141</v>
      </c>
      <c r="C358" s="180">
        <f>IF($A358&lt;=MonthDate,IF(RIGHT($B358,8)="Scotland",SUMIFS(inputdata!G:G,inputdata!$B:$B,$B358,inputdata!$A:$A,$A358),SUMIFS(inputdata!G:G,inputdata!$D:$D,$B358,inputdata!$A:$A,$A358)),IF(RIGHT($B358,8)="Scotland",SUMIFS(inputdataWeek!G:G,inputdataWeek!$B:$B,$B358,inputdataWeek!$A:$A,$A358),SUMIFS(inputdataWeek!G:G,inputdataWeek!$D:$D,$B358,inputdataWeek!$A:$A,$A358)))</f>
        <v>136</v>
      </c>
      <c r="D358" s="180">
        <f>IF($A358&lt;=MonthDate,IF(RIGHT($B358,8)="Scotland",SUMIFS(inputdata!H:H,inputdata!$B:$B,$B358,inputdata!$A:$A,$A358),SUMIFS(inputdata!H:H,inputdata!$D:$D,$B358,inputdata!$A:$A,$A358)),IF(RIGHT($B358,8)="Scotland",SUMIFS(inputdataWeek!H:H,inputdataWeek!$B:$B,$B358,inputdataWeek!$A:$A,$A358),SUMIFS(inputdataWeek!H:H,inputdataWeek!$D:$D,$B358,inputdataWeek!$A:$A,$A358)))</f>
        <v>122</v>
      </c>
      <c r="E358" s="180">
        <f>IF($A358&lt;=MonthDate,IF(RIGHT($B358,8)="Scotland",SUMIFS(inputdata!I:I,inputdata!$B:$B,$B358,inputdata!$A:$A,$A358),SUMIFS(inputdata!I:I,inputdata!$D:$D,$B358,inputdata!$A:$A,$A358)),IF(RIGHT($B358,8)="Scotland",SUMIFS(inputdataWeek!I:I,inputdataWeek!$B:$B,$B358,inputdataWeek!$A:$A,$A358),SUMIFS(inputdataWeek!I:I,inputdataWeek!$D:$D,$B358,inputdataWeek!$A:$A,$A358)))</f>
        <v>14</v>
      </c>
      <c r="F358" s="181">
        <f t="shared" si="29"/>
        <v>0.8970588235294118</v>
      </c>
      <c r="G358" s="180">
        <f>IF($A358&lt;=MonthDate,IF(RIGHT($B358,8)="Scotland",SUMIFS(inputdata!J:J,inputdata!$B:$B,$B358,inputdata!$A:$A,$A358),SUMIFS(inputdata!J:J,inputdata!$D:$D,$B358,inputdata!$A:$A,$A358)),IF(RIGHT($B358,8)="Scotland",SUMIFS(inputdataWeek!J:J,inputdataWeek!$B:$B,$B358,inputdataWeek!$A:$A,$A358),SUMIFS(inputdataWeek!J:J,inputdataWeek!$D:$D,$B358,inputdataWeek!$A:$A,$A358)))</f>
        <v>0</v>
      </c>
      <c r="H358" s="181">
        <f t="shared" si="30"/>
        <v>1</v>
      </c>
      <c r="I358" s="180">
        <f>IF($A358&lt;=MonthDate,IF(RIGHT($B358,8)="Scotland",SUMIFS(inputdata!K:K,inputdata!$B:$B,$B358,inputdata!$A:$A,$A358),SUMIFS(inputdata!K:K,inputdata!$D:$D,$B358,inputdata!$A:$A,$A358)),IF(RIGHT(B358,8)="Scotland",SUMIFS(inputdataWeek!K:K,inputdataWeek!$B:$B,$B358,inputdataWeek!$A:$A,$A358),SUMIFS(inputdataWeek!K:K,inputdataWeek!$D:$D,$B358,inputdataWeek!$A:$A,$A358)))</f>
        <v>0</v>
      </c>
      <c r="J358" s="181">
        <f t="shared" si="28"/>
        <v>1</v>
      </c>
      <c r="K358" s="194" t="str">
        <f t="shared" si="27"/>
        <v>ISD A&amp;E Datamart</v>
      </c>
    </row>
    <row r="359" spans="1:11">
      <c r="A359" s="178">
        <f t="shared" si="31"/>
        <v>42477</v>
      </c>
      <c r="B359" s="179" t="s">
        <v>136</v>
      </c>
      <c r="C359" s="180">
        <f>IF($A359&lt;=MonthDate,IF(RIGHT($B359,8)="Scotland",SUMIFS(inputdata!G:G,inputdata!$B:$B,$B359,inputdata!$A:$A,$A359),SUMIFS(inputdata!G:G,inputdata!$D:$D,$B359,inputdata!$A:$A,$A359)),IF(RIGHT($B359,8)="Scotland",SUMIFS(inputdataWeek!G:G,inputdataWeek!$B:$B,$B359,inputdataWeek!$A:$A,$A359),SUMIFS(inputdataWeek!G:G,inputdataWeek!$D:$D,$B359,inputdataWeek!$A:$A,$A359)))</f>
        <v>1326</v>
      </c>
      <c r="D359" s="180">
        <f>IF($A359&lt;=MonthDate,IF(RIGHT($B359,8)="Scotland",SUMIFS(inputdata!H:H,inputdata!$B:$B,$B359,inputdata!$A:$A,$A359),SUMIFS(inputdata!H:H,inputdata!$D:$D,$B359,inputdata!$A:$A,$A359)),IF(RIGHT($B359,8)="Scotland",SUMIFS(inputdataWeek!H:H,inputdataWeek!$B:$B,$B359,inputdataWeek!$A:$A,$A359),SUMIFS(inputdataWeek!H:H,inputdataWeek!$D:$D,$B359,inputdataWeek!$A:$A,$A359)))</f>
        <v>1309</v>
      </c>
      <c r="E359" s="180">
        <f>IF($A359&lt;=MonthDate,IF(RIGHT($B359,8)="Scotland",SUMIFS(inputdata!I:I,inputdata!$B:$B,$B359,inputdata!$A:$A,$A359),SUMIFS(inputdata!I:I,inputdata!$D:$D,$B359,inputdata!$A:$A,$A359)),IF(RIGHT($B359,8)="Scotland",SUMIFS(inputdataWeek!I:I,inputdataWeek!$B:$B,$B359,inputdataWeek!$A:$A,$A359),SUMIFS(inputdataWeek!I:I,inputdataWeek!$D:$D,$B359,inputdataWeek!$A:$A,$A359)))</f>
        <v>17</v>
      </c>
      <c r="F359" s="181">
        <f t="shared" si="29"/>
        <v>0.98717948717948723</v>
      </c>
      <c r="G359" s="180">
        <f>IF($A359&lt;=MonthDate,IF(RIGHT($B359,8)="Scotland",SUMIFS(inputdata!J:J,inputdata!$B:$B,$B359,inputdata!$A:$A,$A359),SUMIFS(inputdata!J:J,inputdata!$D:$D,$B359,inputdata!$A:$A,$A359)),IF(RIGHT($B359,8)="Scotland",SUMIFS(inputdataWeek!J:J,inputdataWeek!$B:$B,$B359,inputdataWeek!$A:$A,$A359),SUMIFS(inputdataWeek!J:J,inputdataWeek!$D:$D,$B359,inputdataWeek!$A:$A,$A359)))</f>
        <v>0</v>
      </c>
      <c r="H359" s="181">
        <f t="shared" si="30"/>
        <v>1</v>
      </c>
      <c r="I359" s="180">
        <f>IF($A359&lt;=MonthDate,IF(RIGHT($B359,8)="Scotland",SUMIFS(inputdata!K:K,inputdata!$B:$B,$B359,inputdata!$A:$A,$A359),SUMIFS(inputdata!K:K,inputdata!$D:$D,$B359,inputdata!$A:$A,$A359)),IF(RIGHT(B359,8)="Scotland",SUMIFS(inputdataWeek!K:K,inputdataWeek!$B:$B,$B359,inputdataWeek!$A:$A,$A359),SUMIFS(inputdataWeek!K:K,inputdataWeek!$D:$D,$B359,inputdataWeek!$A:$A,$A359)))</f>
        <v>0</v>
      </c>
      <c r="J359" s="181">
        <f t="shared" si="28"/>
        <v>1</v>
      </c>
      <c r="K359" s="194" t="str">
        <f t="shared" si="27"/>
        <v>ISD A&amp;E Datamart</v>
      </c>
    </row>
    <row r="360" spans="1:11">
      <c r="A360" s="178">
        <f t="shared" si="31"/>
        <v>42477</v>
      </c>
      <c r="B360" s="179" t="s">
        <v>139</v>
      </c>
      <c r="C360" s="180">
        <f>IF($A360&lt;=MonthDate,IF(RIGHT($B360,8)="Scotland",SUMIFS(inputdata!G:G,inputdata!$B:$B,$B360,inputdata!$A:$A,$A360),SUMIFS(inputdata!G:G,inputdata!$D:$D,$B360,inputdata!$A:$A,$A360)),IF(RIGHT($B360,8)="Scotland",SUMIFS(inputdataWeek!G:G,inputdataWeek!$B:$B,$B360,inputdataWeek!$A:$A,$A360),SUMIFS(inputdataWeek!G:G,inputdataWeek!$D:$D,$B360,inputdataWeek!$A:$A,$A360)))</f>
        <v>117</v>
      </c>
      <c r="D360" s="180">
        <f>IF($A360&lt;=MonthDate,IF(RIGHT($B360,8)="Scotland",SUMIFS(inputdata!H:H,inputdata!$B:$B,$B360,inputdata!$A:$A,$A360),SUMIFS(inputdata!H:H,inputdata!$D:$D,$B360,inputdata!$A:$A,$A360)),IF(RIGHT($B360,8)="Scotland",SUMIFS(inputdataWeek!H:H,inputdataWeek!$B:$B,$B360,inputdataWeek!$A:$A,$A360),SUMIFS(inputdataWeek!H:H,inputdataWeek!$D:$D,$B360,inputdataWeek!$A:$A,$A360)))</f>
        <v>117</v>
      </c>
      <c r="E360" s="180">
        <f>IF($A360&lt;=MonthDate,IF(RIGHT($B360,8)="Scotland",SUMIFS(inputdata!I:I,inputdata!$B:$B,$B360,inputdata!$A:$A,$A360),SUMIFS(inputdata!I:I,inputdata!$D:$D,$B360,inputdata!$A:$A,$A360)),IF(RIGHT($B360,8)="Scotland",SUMIFS(inputdataWeek!I:I,inputdataWeek!$B:$B,$B360,inputdataWeek!$A:$A,$A360),SUMIFS(inputdataWeek!I:I,inputdataWeek!$D:$D,$B360,inputdataWeek!$A:$A,$A360)))</f>
        <v>0</v>
      </c>
      <c r="F360" s="181">
        <f t="shared" si="29"/>
        <v>1</v>
      </c>
      <c r="G360" s="180">
        <f>IF($A360&lt;=MonthDate,IF(RIGHT($B360,8)="Scotland",SUMIFS(inputdata!J:J,inputdata!$B:$B,$B360,inputdata!$A:$A,$A360),SUMIFS(inputdata!J:J,inputdata!$D:$D,$B360,inputdata!$A:$A,$A360)),IF(RIGHT($B360,8)="Scotland",SUMIFS(inputdataWeek!J:J,inputdataWeek!$B:$B,$B360,inputdataWeek!$A:$A,$A360),SUMIFS(inputdataWeek!J:J,inputdataWeek!$D:$D,$B360,inputdataWeek!$A:$A,$A360)))</f>
        <v>0</v>
      </c>
      <c r="H360" s="181">
        <f t="shared" si="30"/>
        <v>1</v>
      </c>
      <c r="I360" s="180">
        <f>IF($A360&lt;=MonthDate,IF(RIGHT($B360,8)="Scotland",SUMIFS(inputdata!K:K,inputdata!$B:$B,$B360,inputdata!$A:$A,$A360),SUMIFS(inputdata!K:K,inputdata!$D:$D,$B360,inputdata!$A:$A,$A360)),IF(RIGHT(B360,8)="Scotland",SUMIFS(inputdataWeek!K:K,inputdataWeek!$B:$B,$B360,inputdataWeek!$A:$A,$A360),SUMIFS(inputdataWeek!K:K,inputdataWeek!$D:$D,$B360,inputdataWeek!$A:$A,$A360)))</f>
        <v>0</v>
      </c>
      <c r="J360" s="181">
        <f t="shared" si="28"/>
        <v>1</v>
      </c>
      <c r="K360" s="194" t="str">
        <f t="shared" si="27"/>
        <v>ISD A&amp;E Datamart</v>
      </c>
    </row>
    <row r="361" spans="1:11">
      <c r="A361" s="178">
        <f t="shared" si="31"/>
        <v>42477</v>
      </c>
      <c r="B361" s="179" t="s">
        <v>277</v>
      </c>
      <c r="C361" s="180">
        <f>IF($A361&lt;=MonthDate,IF(RIGHT($B361,8)="Scotland",SUMIFS(inputdata!G:G,inputdata!$B:$B,$B361,inputdata!$A:$A,$A361),SUMIFS(inputdata!G:G,inputdata!$D:$D,$B361,inputdata!$A:$A,$A361)),IF(RIGHT($B361,8)="Scotland",SUMIFS(inputdataWeek!G:G,inputdataWeek!$B:$B,$B361,inputdataWeek!$A:$A,$A361),SUMIFS(inputdataWeek!G:G,inputdataWeek!$D:$D,$B361,inputdataWeek!$A:$A,$A361)))</f>
        <v>24349</v>
      </c>
      <c r="D361" s="180">
        <f>IF($A361&lt;=MonthDate,IF(RIGHT($B361,8)="Scotland",SUMIFS(inputdata!H:H,inputdata!$B:$B,$B361,inputdata!$A:$A,$A361),SUMIFS(inputdata!H:H,inputdata!$D:$D,$B361,inputdata!$A:$A,$A361)),IF(RIGHT($B361,8)="Scotland",SUMIFS(inputdataWeek!H:H,inputdataWeek!$B:$B,$B361,inputdataWeek!$A:$A,$A361),SUMIFS(inputdataWeek!H:H,inputdataWeek!$D:$D,$B361,inputdataWeek!$A:$A,$A361)))</f>
        <v>22849</v>
      </c>
      <c r="E361" s="180">
        <f>IF($A361&lt;=MonthDate,IF(RIGHT($B361,8)="Scotland",SUMIFS(inputdata!I:I,inputdata!$B:$B,$B361,inputdata!$A:$A,$A361),SUMIFS(inputdata!I:I,inputdata!$D:$D,$B361,inputdata!$A:$A,$A361)),IF(RIGHT($B361,8)="Scotland",SUMIFS(inputdataWeek!I:I,inputdataWeek!$B:$B,$B361,inputdataWeek!$A:$A,$A361),SUMIFS(inputdataWeek!I:I,inputdataWeek!$D:$D,$B361,inputdataWeek!$A:$A,$A361)))</f>
        <v>1500</v>
      </c>
      <c r="F361" s="181">
        <f t="shared" si="29"/>
        <v>0.93839582734403881</v>
      </c>
      <c r="G361" s="180">
        <f>IF($A361&lt;=MonthDate,IF(RIGHT($B361,8)="Scotland",SUMIFS(inputdata!J:J,inputdata!$B:$B,$B361,inputdata!$A:$A,$A361),SUMIFS(inputdata!J:J,inputdata!$D:$D,$B361,inputdata!$A:$A,$A361)),IF(RIGHT($B361,8)="Scotland",SUMIFS(inputdataWeek!J:J,inputdataWeek!$B:$B,$B361,inputdataWeek!$A:$A,$A361),SUMIFS(inputdataWeek!J:J,inputdataWeek!$D:$D,$B361,inputdataWeek!$A:$A,$A361)))</f>
        <v>97</v>
      </c>
      <c r="H361" s="181">
        <f t="shared" si="30"/>
        <v>0.99601626350158112</v>
      </c>
      <c r="I361" s="180">
        <f>IF($A361&lt;=MonthDate,IF(RIGHT($B361,8)="Scotland",SUMIFS(inputdata!K:K,inputdata!$B:$B,$B361,inputdata!$A:$A,$A361),SUMIFS(inputdata!K:K,inputdata!$D:$D,$B361,inputdata!$A:$A,$A361)),IF(RIGHT(B361,8)="Scotland",SUMIFS(inputdataWeek!K:K,inputdataWeek!$B:$B,$B361,inputdataWeek!$A:$A,$A361),SUMIFS(inputdataWeek!K:K,inputdataWeek!$D:$D,$B361,inputdataWeek!$A:$A,$A361)))</f>
        <v>14</v>
      </c>
      <c r="J361" s="181">
        <f t="shared" si="28"/>
        <v>0.99942502772187769</v>
      </c>
      <c r="K361" s="194" t="str">
        <f t="shared" si="27"/>
        <v>ISD A&amp;E Datamart</v>
      </c>
    </row>
    <row r="362" spans="1:11">
      <c r="A362" s="178">
        <f t="shared" si="31"/>
        <v>42484</v>
      </c>
      <c r="B362" s="179" t="s">
        <v>121</v>
      </c>
      <c r="C362" s="180">
        <f>IF($A362&lt;=MonthDate,IF(RIGHT($B362,8)="Scotland",SUMIFS(inputdata!G:G,inputdata!$B:$B,$B362,inputdata!$A:$A,$A362),SUMIFS(inputdata!G:G,inputdata!$D:$D,$B362,inputdata!$A:$A,$A362)),IF(RIGHT($B362,8)="Scotland",SUMIFS(inputdataWeek!G:G,inputdataWeek!$B:$B,$B362,inputdataWeek!$A:$A,$A362),SUMIFS(inputdataWeek!G:G,inputdataWeek!$D:$D,$B362,inputdataWeek!$A:$A,$A362)))</f>
        <v>2393</v>
      </c>
      <c r="D362" s="180">
        <f>IF($A362&lt;=MonthDate,IF(RIGHT($B362,8)="Scotland",SUMIFS(inputdata!H:H,inputdata!$B:$B,$B362,inputdata!$A:$A,$A362),SUMIFS(inputdata!H:H,inputdata!$D:$D,$B362,inputdata!$A:$A,$A362)),IF(RIGHT($B362,8)="Scotland",SUMIFS(inputdataWeek!H:H,inputdataWeek!$B:$B,$B362,inputdataWeek!$A:$A,$A362),SUMIFS(inputdataWeek!H:H,inputdataWeek!$D:$D,$B362,inputdataWeek!$A:$A,$A362)))</f>
        <v>2244</v>
      </c>
      <c r="E362" s="180">
        <f>IF($A362&lt;=MonthDate,IF(RIGHT($B362,8)="Scotland",SUMIFS(inputdata!I:I,inputdata!$B:$B,$B362,inputdata!$A:$A,$A362),SUMIFS(inputdata!I:I,inputdata!$D:$D,$B362,inputdata!$A:$A,$A362)),IF(RIGHT($B362,8)="Scotland",SUMIFS(inputdataWeek!I:I,inputdataWeek!$B:$B,$B362,inputdataWeek!$A:$A,$A362),SUMIFS(inputdataWeek!I:I,inputdataWeek!$D:$D,$B362,inputdataWeek!$A:$A,$A362)))</f>
        <v>149</v>
      </c>
      <c r="F362" s="181">
        <f t="shared" si="29"/>
        <v>0.9377350605933974</v>
      </c>
      <c r="G362" s="180">
        <f>IF($A362&lt;=MonthDate,IF(RIGHT($B362,8)="Scotland",SUMIFS(inputdata!J:J,inputdata!$B:$B,$B362,inputdata!$A:$A,$A362),SUMIFS(inputdata!J:J,inputdata!$D:$D,$B362,inputdata!$A:$A,$A362)),IF(RIGHT($B362,8)="Scotland",SUMIFS(inputdataWeek!J:J,inputdataWeek!$B:$B,$B362,inputdataWeek!$A:$A,$A362),SUMIFS(inputdataWeek!J:J,inputdataWeek!$D:$D,$B362,inputdataWeek!$A:$A,$A362)))</f>
        <v>11</v>
      </c>
      <c r="H362" s="181">
        <f t="shared" si="30"/>
        <v>0.99540325950689512</v>
      </c>
      <c r="I362" s="180">
        <f>IF($A362&lt;=MonthDate,IF(RIGHT($B362,8)="Scotland",SUMIFS(inputdata!K:K,inputdata!$B:$B,$B362,inputdata!$A:$A,$A362),SUMIFS(inputdata!K:K,inputdata!$D:$D,$B362,inputdata!$A:$A,$A362)),IF(RIGHT(B362,8)="Scotland",SUMIFS(inputdataWeek!K:K,inputdataWeek!$B:$B,$B362,inputdataWeek!$A:$A,$A362),SUMIFS(inputdataWeek!K:K,inputdataWeek!$D:$D,$B362,inputdataWeek!$A:$A,$A362)))</f>
        <v>0</v>
      </c>
      <c r="J362" s="181">
        <f t="shared" si="28"/>
        <v>1</v>
      </c>
      <c r="K362" s="194" t="str">
        <f t="shared" si="27"/>
        <v>ISD A&amp;E Datamart</v>
      </c>
    </row>
    <row r="363" spans="1:11">
      <c r="A363" s="178">
        <f t="shared" si="31"/>
        <v>42484</v>
      </c>
      <c r="B363" s="179" t="s">
        <v>70</v>
      </c>
      <c r="C363" s="180">
        <f>IF($A363&lt;=MonthDate,IF(RIGHT($B363,8)="Scotland",SUMIFS(inputdata!G:G,inputdata!$B:$B,$B363,inputdata!$A:$A,$A363),SUMIFS(inputdata!G:G,inputdata!$D:$D,$B363,inputdata!$A:$A,$A363)),IF(RIGHT($B363,8)="Scotland",SUMIFS(inputdataWeek!G:G,inputdataWeek!$B:$B,$B363,inputdataWeek!$A:$A,$A363),SUMIFS(inputdataWeek!G:G,inputdataWeek!$D:$D,$B363,inputdataWeek!$A:$A,$A363)))</f>
        <v>622</v>
      </c>
      <c r="D363" s="180">
        <f>IF($A363&lt;=MonthDate,IF(RIGHT($B363,8)="Scotland",SUMIFS(inputdata!H:H,inputdata!$B:$B,$B363,inputdata!$A:$A,$A363),SUMIFS(inputdata!H:H,inputdata!$D:$D,$B363,inputdata!$A:$A,$A363)),IF(RIGHT($B363,8)="Scotland",SUMIFS(inputdataWeek!H:H,inputdataWeek!$B:$B,$B363,inputdataWeek!$A:$A,$A363),SUMIFS(inputdataWeek!H:H,inputdataWeek!$D:$D,$B363,inputdataWeek!$A:$A,$A363)))</f>
        <v>588</v>
      </c>
      <c r="E363" s="180">
        <f>IF($A363&lt;=MonthDate,IF(RIGHT($B363,8)="Scotland",SUMIFS(inputdata!I:I,inputdata!$B:$B,$B363,inputdata!$A:$A,$A363),SUMIFS(inputdata!I:I,inputdata!$D:$D,$B363,inputdata!$A:$A,$A363)),IF(RIGHT($B363,8)="Scotland",SUMIFS(inputdataWeek!I:I,inputdataWeek!$B:$B,$B363,inputdataWeek!$A:$A,$A363),SUMIFS(inputdataWeek!I:I,inputdataWeek!$D:$D,$B363,inputdataWeek!$A:$A,$A363)))</f>
        <v>34</v>
      </c>
      <c r="F363" s="181">
        <f t="shared" si="29"/>
        <v>0.94533762057877813</v>
      </c>
      <c r="G363" s="180">
        <f>IF($A363&lt;=MonthDate,IF(RIGHT($B363,8)="Scotland",SUMIFS(inputdata!J:J,inputdata!$B:$B,$B363,inputdata!$A:$A,$A363),SUMIFS(inputdata!J:J,inputdata!$D:$D,$B363,inputdata!$A:$A,$A363)),IF(RIGHT($B363,8)="Scotland",SUMIFS(inputdataWeek!J:J,inputdataWeek!$B:$B,$B363,inputdataWeek!$A:$A,$A363),SUMIFS(inputdataWeek!J:J,inputdataWeek!$D:$D,$B363,inputdataWeek!$A:$A,$A363)))</f>
        <v>0</v>
      </c>
      <c r="H363" s="181">
        <f t="shared" si="30"/>
        <v>1</v>
      </c>
      <c r="I363" s="180">
        <f>IF($A363&lt;=MonthDate,IF(RIGHT($B363,8)="Scotland",SUMIFS(inputdata!K:K,inputdata!$B:$B,$B363,inputdata!$A:$A,$A363),SUMIFS(inputdata!K:K,inputdata!$D:$D,$B363,inputdata!$A:$A,$A363)),IF(RIGHT(B363,8)="Scotland",SUMIFS(inputdataWeek!K:K,inputdataWeek!$B:$B,$B363,inputdataWeek!$A:$A,$A363),SUMIFS(inputdataWeek!K:K,inputdataWeek!$D:$D,$B363,inputdataWeek!$A:$A,$A363)))</f>
        <v>0</v>
      </c>
      <c r="J363" s="181">
        <f t="shared" si="28"/>
        <v>1</v>
      </c>
      <c r="K363" s="194" t="str">
        <f t="shared" si="27"/>
        <v>ISD A&amp;E Datamart</v>
      </c>
    </row>
    <row r="364" spans="1:11">
      <c r="A364" s="178">
        <f t="shared" si="31"/>
        <v>42484</v>
      </c>
      <c r="B364" s="179" t="s">
        <v>140</v>
      </c>
      <c r="C364" s="180">
        <f>IF($A364&lt;=MonthDate,IF(RIGHT($B364,8)="Scotland",SUMIFS(inputdata!G:G,inputdata!$B:$B,$B364,inputdata!$A:$A,$A364),SUMIFS(inputdata!G:G,inputdata!$D:$D,$B364,inputdata!$A:$A,$A364)),IF(RIGHT($B364,8)="Scotland",SUMIFS(inputdataWeek!G:G,inputdataWeek!$B:$B,$B364,inputdataWeek!$A:$A,$A364),SUMIFS(inputdataWeek!G:G,inputdataWeek!$D:$D,$B364,inputdataWeek!$A:$A,$A364)))</f>
        <v>957</v>
      </c>
      <c r="D364" s="180">
        <f>IF($A364&lt;=MonthDate,IF(RIGHT($B364,8)="Scotland",SUMIFS(inputdata!H:H,inputdata!$B:$B,$B364,inputdata!$A:$A,$A364),SUMIFS(inputdata!H:H,inputdata!$D:$D,$B364,inputdata!$A:$A,$A364)),IF(RIGHT($B364,8)="Scotland",SUMIFS(inputdataWeek!H:H,inputdataWeek!$B:$B,$B364,inputdataWeek!$A:$A,$A364),SUMIFS(inputdataWeek!H:H,inputdataWeek!$D:$D,$B364,inputdataWeek!$A:$A,$A364)))</f>
        <v>915</v>
      </c>
      <c r="E364" s="180">
        <f>IF($A364&lt;=MonthDate,IF(RIGHT($B364,8)="Scotland",SUMIFS(inputdata!I:I,inputdata!$B:$B,$B364,inputdata!$A:$A,$A364),SUMIFS(inputdata!I:I,inputdata!$D:$D,$B364,inputdata!$A:$A,$A364)),IF(RIGHT($B364,8)="Scotland",SUMIFS(inputdataWeek!I:I,inputdataWeek!$B:$B,$B364,inputdataWeek!$A:$A,$A364),SUMIFS(inputdataWeek!I:I,inputdataWeek!$D:$D,$B364,inputdataWeek!$A:$A,$A364)))</f>
        <v>42</v>
      </c>
      <c r="F364" s="181">
        <f t="shared" si="29"/>
        <v>0.9561128526645768</v>
      </c>
      <c r="G364" s="180">
        <f>IF($A364&lt;=MonthDate,IF(RIGHT($B364,8)="Scotland",SUMIFS(inputdata!J:J,inputdata!$B:$B,$B364,inputdata!$A:$A,$A364),SUMIFS(inputdata!J:J,inputdata!$D:$D,$B364,inputdata!$A:$A,$A364)),IF(RIGHT($B364,8)="Scotland",SUMIFS(inputdataWeek!J:J,inputdataWeek!$B:$B,$B364,inputdataWeek!$A:$A,$A364),SUMIFS(inputdataWeek!J:J,inputdataWeek!$D:$D,$B364,inputdataWeek!$A:$A,$A364)))</f>
        <v>0</v>
      </c>
      <c r="H364" s="181">
        <f t="shared" si="30"/>
        <v>1</v>
      </c>
      <c r="I364" s="180">
        <f>IF($A364&lt;=MonthDate,IF(RIGHT($B364,8)="Scotland",SUMIFS(inputdata!K:K,inputdata!$B:$B,$B364,inputdata!$A:$A,$A364),SUMIFS(inputdata!K:K,inputdata!$D:$D,$B364,inputdata!$A:$A,$A364)),IF(RIGHT(B364,8)="Scotland",SUMIFS(inputdataWeek!K:K,inputdataWeek!$B:$B,$B364,inputdataWeek!$A:$A,$A364),SUMIFS(inputdataWeek!K:K,inputdataWeek!$D:$D,$B364,inputdataWeek!$A:$A,$A364)))</f>
        <v>0</v>
      </c>
      <c r="J364" s="181">
        <f t="shared" si="28"/>
        <v>1</v>
      </c>
      <c r="K364" s="194" t="str">
        <f t="shared" si="27"/>
        <v>ISD A&amp;E Datamart</v>
      </c>
    </row>
    <row r="365" spans="1:11">
      <c r="A365" s="178">
        <f t="shared" si="31"/>
        <v>42484</v>
      </c>
      <c r="B365" s="179" t="s">
        <v>71</v>
      </c>
      <c r="C365" s="180">
        <f>IF($A365&lt;=MonthDate,IF(RIGHT($B365,8)="Scotland",SUMIFS(inputdata!G:G,inputdata!$B:$B,$B365,inputdata!$A:$A,$A365),SUMIFS(inputdata!G:G,inputdata!$D:$D,$B365,inputdata!$A:$A,$A365)),IF(RIGHT($B365,8)="Scotland",SUMIFS(inputdataWeek!G:G,inputdataWeek!$B:$B,$B365,inputdataWeek!$A:$A,$A365),SUMIFS(inputdataWeek!G:G,inputdataWeek!$D:$D,$B365,inputdataWeek!$A:$A,$A365)))</f>
        <v>1310</v>
      </c>
      <c r="D365" s="180">
        <f>IF($A365&lt;=MonthDate,IF(RIGHT($B365,8)="Scotland",SUMIFS(inputdata!H:H,inputdata!$B:$B,$B365,inputdata!$A:$A,$A365),SUMIFS(inputdata!H:H,inputdata!$D:$D,$B365,inputdata!$A:$A,$A365)),IF(RIGHT($B365,8)="Scotland",SUMIFS(inputdataWeek!H:H,inputdataWeek!$B:$B,$B365,inputdataWeek!$A:$A,$A365),SUMIFS(inputdataWeek!H:H,inputdataWeek!$D:$D,$B365,inputdataWeek!$A:$A,$A365)))</f>
        <v>1229</v>
      </c>
      <c r="E365" s="180">
        <f>IF($A365&lt;=MonthDate,IF(RIGHT($B365,8)="Scotland",SUMIFS(inputdata!I:I,inputdata!$B:$B,$B365,inputdata!$A:$A,$A365),SUMIFS(inputdata!I:I,inputdata!$D:$D,$B365,inputdata!$A:$A,$A365)),IF(RIGHT($B365,8)="Scotland",SUMIFS(inputdataWeek!I:I,inputdataWeek!$B:$B,$B365,inputdataWeek!$A:$A,$A365),SUMIFS(inputdataWeek!I:I,inputdataWeek!$D:$D,$B365,inputdataWeek!$A:$A,$A365)))</f>
        <v>81</v>
      </c>
      <c r="F365" s="181">
        <f t="shared" si="29"/>
        <v>0.93816793893129768</v>
      </c>
      <c r="G365" s="180">
        <f>IF($A365&lt;=MonthDate,IF(RIGHT($B365,8)="Scotland",SUMIFS(inputdata!J:J,inputdata!$B:$B,$B365,inputdata!$A:$A,$A365),SUMIFS(inputdata!J:J,inputdata!$D:$D,$B365,inputdata!$A:$A,$A365)),IF(RIGHT($B365,8)="Scotland",SUMIFS(inputdataWeek!J:J,inputdataWeek!$B:$B,$B365,inputdataWeek!$A:$A,$A365),SUMIFS(inputdataWeek!J:J,inputdataWeek!$D:$D,$B365,inputdataWeek!$A:$A,$A365)))</f>
        <v>5</v>
      </c>
      <c r="H365" s="181">
        <f t="shared" si="30"/>
        <v>0.99618320610687028</v>
      </c>
      <c r="I365" s="180">
        <f>IF($A365&lt;=MonthDate,IF(RIGHT($B365,8)="Scotland",SUMIFS(inputdata!K:K,inputdata!$B:$B,$B365,inputdata!$A:$A,$A365),SUMIFS(inputdata!K:K,inputdata!$D:$D,$B365,inputdata!$A:$A,$A365)),IF(RIGHT(B365,8)="Scotland",SUMIFS(inputdataWeek!K:K,inputdataWeek!$B:$B,$B365,inputdataWeek!$A:$A,$A365),SUMIFS(inputdataWeek!K:K,inputdataWeek!$D:$D,$B365,inputdataWeek!$A:$A,$A365)))</f>
        <v>1</v>
      </c>
      <c r="J365" s="181">
        <f t="shared" si="28"/>
        <v>0.99923664122137401</v>
      </c>
      <c r="K365" s="194" t="str">
        <f t="shared" si="27"/>
        <v>ISD A&amp;E Datamart</v>
      </c>
    </row>
    <row r="366" spans="1:11">
      <c r="A366" s="178">
        <f t="shared" si="31"/>
        <v>42484</v>
      </c>
      <c r="B366" s="179" t="s">
        <v>69</v>
      </c>
      <c r="C366" s="180">
        <f>IF($A366&lt;=MonthDate,IF(RIGHT($B366,8)="Scotland",SUMIFS(inputdata!G:G,inputdata!$B:$B,$B366,inputdata!$A:$A,$A366),SUMIFS(inputdata!G:G,inputdata!$D:$D,$B366,inputdata!$A:$A,$A366)),IF(RIGHT($B366,8)="Scotland",SUMIFS(inputdataWeek!G:G,inputdataWeek!$B:$B,$B366,inputdataWeek!$A:$A,$A366),SUMIFS(inputdataWeek!G:G,inputdataWeek!$D:$D,$B366,inputdataWeek!$A:$A,$A366)))</f>
        <v>1294</v>
      </c>
      <c r="D366" s="180">
        <f>IF($A366&lt;=MonthDate,IF(RIGHT($B366,8)="Scotland",SUMIFS(inputdata!H:H,inputdata!$B:$B,$B366,inputdata!$A:$A,$A366),SUMIFS(inputdata!H:H,inputdata!$D:$D,$B366,inputdata!$A:$A,$A366)),IF(RIGHT($B366,8)="Scotland",SUMIFS(inputdataWeek!H:H,inputdataWeek!$B:$B,$B366,inputdataWeek!$A:$A,$A366),SUMIFS(inputdataWeek!H:H,inputdataWeek!$D:$D,$B366,inputdataWeek!$A:$A,$A366)))</f>
        <v>1252</v>
      </c>
      <c r="E366" s="180">
        <f>IF($A366&lt;=MonthDate,IF(RIGHT($B366,8)="Scotland",SUMIFS(inputdata!I:I,inputdata!$B:$B,$B366,inputdata!$A:$A,$A366),SUMIFS(inputdata!I:I,inputdata!$D:$D,$B366,inputdata!$A:$A,$A366)),IF(RIGHT($B366,8)="Scotland",SUMIFS(inputdataWeek!I:I,inputdataWeek!$B:$B,$B366,inputdataWeek!$A:$A,$A366),SUMIFS(inputdataWeek!I:I,inputdataWeek!$D:$D,$B366,inputdataWeek!$A:$A,$A366)))</f>
        <v>42</v>
      </c>
      <c r="F366" s="181">
        <f t="shared" si="29"/>
        <v>0.96754250386398766</v>
      </c>
      <c r="G366" s="180">
        <f>IF($A366&lt;=MonthDate,IF(RIGHT($B366,8)="Scotland",SUMIFS(inputdata!J:J,inputdata!$B:$B,$B366,inputdata!$A:$A,$A366),SUMIFS(inputdata!J:J,inputdata!$D:$D,$B366,inputdata!$A:$A,$A366)),IF(RIGHT($B366,8)="Scotland",SUMIFS(inputdataWeek!J:J,inputdataWeek!$B:$B,$B366,inputdataWeek!$A:$A,$A366),SUMIFS(inputdataWeek!J:J,inputdataWeek!$D:$D,$B366,inputdataWeek!$A:$A,$A366)))</f>
        <v>0</v>
      </c>
      <c r="H366" s="181">
        <f t="shared" si="30"/>
        <v>1</v>
      </c>
      <c r="I366" s="180">
        <f>IF($A366&lt;=MonthDate,IF(RIGHT($B366,8)="Scotland",SUMIFS(inputdata!K:K,inputdata!$B:$B,$B366,inputdata!$A:$A,$A366),SUMIFS(inputdata!K:K,inputdata!$D:$D,$B366,inputdata!$A:$A,$A366)),IF(RIGHT(B366,8)="Scotland",SUMIFS(inputdataWeek!K:K,inputdataWeek!$B:$B,$B366,inputdataWeek!$A:$A,$A366),SUMIFS(inputdataWeek!K:K,inputdataWeek!$D:$D,$B366,inputdataWeek!$A:$A,$A366)))</f>
        <v>0</v>
      </c>
      <c r="J366" s="181">
        <f t="shared" si="28"/>
        <v>1</v>
      </c>
      <c r="K366" s="194" t="str">
        <f t="shared" si="27"/>
        <v>ISD A&amp;E Datamart</v>
      </c>
    </row>
    <row r="367" spans="1:11">
      <c r="A367" s="178">
        <f t="shared" si="31"/>
        <v>42484</v>
      </c>
      <c r="B367" s="179" t="s">
        <v>122</v>
      </c>
      <c r="C367" s="180">
        <f>IF($A367&lt;=MonthDate,IF(RIGHT($B367,8)="Scotland",SUMIFS(inputdata!G:G,inputdata!$B:$B,$B367,inputdata!$A:$A,$A367),SUMIFS(inputdata!G:G,inputdata!$D:$D,$B367,inputdata!$A:$A,$A367)),IF(RIGHT($B367,8)="Scotland",SUMIFS(inputdataWeek!G:G,inputdataWeek!$B:$B,$B367,inputdataWeek!$A:$A,$A367),SUMIFS(inputdataWeek!G:G,inputdataWeek!$D:$D,$B367,inputdataWeek!$A:$A,$A367)))</f>
        <v>1962</v>
      </c>
      <c r="D367" s="180">
        <f>IF($A367&lt;=MonthDate,IF(RIGHT($B367,8)="Scotland",SUMIFS(inputdata!H:H,inputdata!$B:$B,$B367,inputdata!$A:$A,$A367),SUMIFS(inputdata!H:H,inputdata!$D:$D,$B367,inputdata!$A:$A,$A367)),IF(RIGHT($B367,8)="Scotland",SUMIFS(inputdataWeek!H:H,inputdataWeek!$B:$B,$B367,inputdataWeek!$A:$A,$A367),SUMIFS(inputdataWeek!H:H,inputdataWeek!$D:$D,$B367,inputdataWeek!$A:$A,$A367)))</f>
        <v>1890</v>
      </c>
      <c r="E367" s="180">
        <f>IF($A367&lt;=MonthDate,IF(RIGHT($B367,8)="Scotland",SUMIFS(inputdata!I:I,inputdata!$B:$B,$B367,inputdata!$A:$A,$A367),SUMIFS(inputdata!I:I,inputdata!$D:$D,$B367,inputdata!$A:$A,$A367)),IF(RIGHT($B367,8)="Scotland",SUMIFS(inputdataWeek!I:I,inputdataWeek!$B:$B,$B367,inputdataWeek!$A:$A,$A367),SUMIFS(inputdataWeek!I:I,inputdataWeek!$D:$D,$B367,inputdataWeek!$A:$A,$A367)))</f>
        <v>72</v>
      </c>
      <c r="F367" s="181">
        <f t="shared" si="29"/>
        <v>0.96330275229357798</v>
      </c>
      <c r="G367" s="180">
        <f>IF($A367&lt;=MonthDate,IF(RIGHT($B367,8)="Scotland",SUMIFS(inputdata!J:J,inputdata!$B:$B,$B367,inputdata!$A:$A,$A367),SUMIFS(inputdata!J:J,inputdata!$D:$D,$B367,inputdata!$A:$A,$A367)),IF(RIGHT($B367,8)="Scotland",SUMIFS(inputdataWeek!J:J,inputdataWeek!$B:$B,$B367,inputdataWeek!$A:$A,$A367),SUMIFS(inputdataWeek!J:J,inputdataWeek!$D:$D,$B367,inputdataWeek!$A:$A,$A367)))</f>
        <v>2</v>
      </c>
      <c r="H367" s="181">
        <f t="shared" si="30"/>
        <v>0.9989806320081549</v>
      </c>
      <c r="I367" s="180">
        <f>IF($A367&lt;=MonthDate,IF(RIGHT($B367,8)="Scotland",SUMIFS(inputdata!K:K,inputdata!$B:$B,$B367,inputdata!$A:$A,$A367),SUMIFS(inputdata!K:K,inputdata!$D:$D,$B367,inputdata!$A:$A,$A367)),IF(RIGHT(B367,8)="Scotland",SUMIFS(inputdataWeek!K:K,inputdataWeek!$B:$B,$B367,inputdataWeek!$A:$A,$A367),SUMIFS(inputdataWeek!K:K,inputdataWeek!$D:$D,$B367,inputdataWeek!$A:$A,$A367)))</f>
        <v>0</v>
      </c>
      <c r="J367" s="181">
        <f t="shared" si="28"/>
        <v>1</v>
      </c>
      <c r="K367" s="194" t="str">
        <f t="shared" si="27"/>
        <v>ISD A&amp;E Datamart</v>
      </c>
    </row>
    <row r="368" spans="1:11">
      <c r="A368" s="178">
        <f t="shared" si="31"/>
        <v>42484</v>
      </c>
      <c r="B368" s="179" t="s">
        <v>72</v>
      </c>
      <c r="C368" s="180">
        <f>IF($A368&lt;=MonthDate,IF(RIGHT($B368,8)="Scotland",SUMIFS(inputdata!G:G,inputdata!$B:$B,$B368,inputdata!$A:$A,$A368),SUMIFS(inputdata!G:G,inputdata!$D:$D,$B368,inputdata!$A:$A,$A368)),IF(RIGHT($B368,8)="Scotland",SUMIFS(inputdataWeek!G:G,inputdataWeek!$B:$B,$B368,inputdataWeek!$A:$A,$A368),SUMIFS(inputdataWeek!G:G,inputdataWeek!$D:$D,$B368,inputdataWeek!$A:$A,$A368)))</f>
        <v>6776</v>
      </c>
      <c r="D368" s="180">
        <f>IF($A368&lt;=MonthDate,IF(RIGHT($B368,8)="Scotland",SUMIFS(inputdata!H:H,inputdata!$B:$B,$B368,inputdata!$A:$A,$A368),SUMIFS(inputdata!H:H,inputdata!$D:$D,$B368,inputdata!$A:$A,$A368)),IF(RIGHT($B368,8)="Scotland",SUMIFS(inputdataWeek!H:H,inputdataWeek!$B:$B,$B368,inputdataWeek!$A:$A,$A368),SUMIFS(inputdataWeek!H:H,inputdataWeek!$D:$D,$B368,inputdataWeek!$A:$A,$A368)))</f>
        <v>6262</v>
      </c>
      <c r="E368" s="180">
        <f>IF($A368&lt;=MonthDate,IF(RIGHT($B368,8)="Scotland",SUMIFS(inputdata!I:I,inputdata!$B:$B,$B368,inputdata!$A:$A,$A368),SUMIFS(inputdata!I:I,inputdata!$D:$D,$B368,inputdata!$A:$A,$A368)),IF(RIGHT($B368,8)="Scotland",SUMIFS(inputdataWeek!I:I,inputdataWeek!$B:$B,$B368,inputdataWeek!$A:$A,$A368),SUMIFS(inputdataWeek!I:I,inputdataWeek!$D:$D,$B368,inputdataWeek!$A:$A,$A368)))</f>
        <v>514</v>
      </c>
      <c r="F368" s="181">
        <f t="shared" si="29"/>
        <v>0.92414403778040144</v>
      </c>
      <c r="G368" s="180">
        <f>IF($A368&lt;=MonthDate,IF(RIGHT($B368,8)="Scotland",SUMIFS(inputdata!J:J,inputdata!$B:$B,$B368,inputdata!$A:$A,$A368),SUMIFS(inputdata!J:J,inputdata!$D:$D,$B368,inputdata!$A:$A,$A368)),IF(RIGHT($B368,8)="Scotland",SUMIFS(inputdataWeek!J:J,inputdataWeek!$B:$B,$B368,inputdataWeek!$A:$A,$A368),SUMIFS(inputdataWeek!J:J,inputdataWeek!$D:$D,$B368,inputdataWeek!$A:$A,$A368)))</f>
        <v>9</v>
      </c>
      <c r="H368" s="181">
        <f t="shared" si="30"/>
        <v>0.99867178276269186</v>
      </c>
      <c r="I368" s="180">
        <f>IF($A368&lt;=MonthDate,IF(RIGHT($B368,8)="Scotland",SUMIFS(inputdata!K:K,inputdata!$B:$B,$B368,inputdata!$A:$A,$A368),SUMIFS(inputdata!K:K,inputdata!$D:$D,$B368,inputdata!$A:$A,$A368)),IF(RIGHT(B368,8)="Scotland",SUMIFS(inputdataWeek!K:K,inputdataWeek!$B:$B,$B368,inputdataWeek!$A:$A,$A368),SUMIFS(inputdataWeek!K:K,inputdataWeek!$D:$D,$B368,inputdataWeek!$A:$A,$A368)))</f>
        <v>0</v>
      </c>
      <c r="J368" s="181">
        <f t="shared" si="28"/>
        <v>1</v>
      </c>
      <c r="K368" s="194" t="str">
        <f t="shared" ref="K368:K431" si="32">IF($A368&lt;=MonthDate,"ISD A&amp;E Datamart","Weekly aggregate data")</f>
        <v>ISD A&amp;E Datamart</v>
      </c>
    </row>
    <row r="369" spans="1:11">
      <c r="A369" s="178">
        <f t="shared" si="31"/>
        <v>42484</v>
      </c>
      <c r="B369" s="179" t="s">
        <v>129</v>
      </c>
      <c r="C369" s="180">
        <f>IF($A369&lt;=MonthDate,IF(RIGHT($B369,8)="Scotland",SUMIFS(inputdata!G:G,inputdata!$B:$B,$B369,inputdata!$A:$A,$A369),SUMIFS(inputdata!G:G,inputdata!$D:$D,$B369,inputdata!$A:$A,$A369)),IF(RIGHT($B369,8)="Scotland",SUMIFS(inputdataWeek!G:G,inputdataWeek!$B:$B,$B369,inputdataWeek!$A:$A,$A369),SUMIFS(inputdataWeek!G:G,inputdataWeek!$D:$D,$B369,inputdataWeek!$A:$A,$A369)))</f>
        <v>1110</v>
      </c>
      <c r="D369" s="180">
        <f>IF($A369&lt;=MonthDate,IF(RIGHT($B369,8)="Scotland",SUMIFS(inputdata!H:H,inputdata!$B:$B,$B369,inputdata!$A:$A,$A369),SUMIFS(inputdata!H:H,inputdata!$D:$D,$B369,inputdata!$A:$A,$A369)),IF(RIGHT($B369,8)="Scotland",SUMIFS(inputdataWeek!H:H,inputdataWeek!$B:$B,$B369,inputdataWeek!$A:$A,$A369),SUMIFS(inputdataWeek!H:H,inputdataWeek!$D:$D,$B369,inputdataWeek!$A:$A,$A369)))</f>
        <v>1086</v>
      </c>
      <c r="E369" s="180">
        <f>IF($A369&lt;=MonthDate,IF(RIGHT($B369,8)="Scotland",SUMIFS(inputdata!I:I,inputdata!$B:$B,$B369,inputdata!$A:$A,$A369),SUMIFS(inputdata!I:I,inputdata!$D:$D,$B369,inputdata!$A:$A,$A369)),IF(RIGHT($B369,8)="Scotland",SUMIFS(inputdataWeek!I:I,inputdataWeek!$B:$B,$B369,inputdataWeek!$A:$A,$A369),SUMIFS(inputdataWeek!I:I,inputdataWeek!$D:$D,$B369,inputdataWeek!$A:$A,$A369)))</f>
        <v>24</v>
      </c>
      <c r="F369" s="181">
        <f t="shared" si="29"/>
        <v>0.97837837837837838</v>
      </c>
      <c r="G369" s="180">
        <f>IF($A369&lt;=MonthDate,IF(RIGHT($B369,8)="Scotland",SUMIFS(inputdata!J:J,inputdata!$B:$B,$B369,inputdata!$A:$A,$A369),SUMIFS(inputdata!J:J,inputdata!$D:$D,$B369,inputdata!$A:$A,$A369)),IF(RIGHT($B369,8)="Scotland",SUMIFS(inputdataWeek!J:J,inputdataWeek!$B:$B,$B369,inputdataWeek!$A:$A,$A369),SUMIFS(inputdataWeek!J:J,inputdataWeek!$D:$D,$B369,inputdataWeek!$A:$A,$A369)))</f>
        <v>0</v>
      </c>
      <c r="H369" s="181">
        <f t="shared" si="30"/>
        <v>1</v>
      </c>
      <c r="I369" s="180">
        <f>IF($A369&lt;=MonthDate,IF(RIGHT($B369,8)="Scotland",SUMIFS(inputdata!K:K,inputdata!$B:$B,$B369,inputdata!$A:$A,$A369),SUMIFS(inputdata!K:K,inputdata!$D:$D,$B369,inputdata!$A:$A,$A369)),IF(RIGHT(B369,8)="Scotland",SUMIFS(inputdataWeek!K:K,inputdataWeek!$B:$B,$B369,inputdataWeek!$A:$A,$A369),SUMIFS(inputdataWeek!K:K,inputdataWeek!$D:$D,$B369,inputdataWeek!$A:$A,$A369)))</f>
        <v>0</v>
      </c>
      <c r="J369" s="181">
        <f t="shared" si="28"/>
        <v>1</v>
      </c>
      <c r="K369" s="194" t="str">
        <f t="shared" si="32"/>
        <v>ISD A&amp;E Datamart</v>
      </c>
    </row>
    <row r="370" spans="1:11">
      <c r="A370" s="178">
        <f t="shared" si="31"/>
        <v>42484</v>
      </c>
      <c r="B370" s="179" t="s">
        <v>73</v>
      </c>
      <c r="C370" s="180">
        <f>IF($A370&lt;=MonthDate,IF(RIGHT($B370,8)="Scotland",SUMIFS(inputdata!G:G,inputdata!$B:$B,$B370,inputdata!$A:$A,$A370),SUMIFS(inputdata!G:G,inputdata!$D:$D,$B370,inputdata!$A:$A,$A370)),IF(RIGHT($B370,8)="Scotland",SUMIFS(inputdataWeek!G:G,inputdataWeek!$B:$B,$B370,inputdataWeek!$A:$A,$A370),SUMIFS(inputdataWeek!G:G,inputdataWeek!$D:$D,$B370,inputdataWeek!$A:$A,$A370)))</f>
        <v>4059</v>
      </c>
      <c r="D370" s="180">
        <f>IF($A370&lt;=MonthDate,IF(RIGHT($B370,8)="Scotland",SUMIFS(inputdata!H:H,inputdata!$B:$B,$B370,inputdata!$A:$A,$A370),SUMIFS(inputdata!H:H,inputdata!$D:$D,$B370,inputdata!$A:$A,$A370)),IF(RIGHT($B370,8)="Scotland",SUMIFS(inputdataWeek!H:H,inputdataWeek!$B:$B,$B370,inputdataWeek!$A:$A,$A370),SUMIFS(inputdataWeek!H:H,inputdataWeek!$D:$D,$B370,inputdataWeek!$A:$A,$A370)))</f>
        <v>3920</v>
      </c>
      <c r="E370" s="180">
        <f>IF($A370&lt;=MonthDate,IF(RIGHT($B370,8)="Scotland",SUMIFS(inputdata!I:I,inputdata!$B:$B,$B370,inputdata!$A:$A,$A370),SUMIFS(inputdata!I:I,inputdata!$D:$D,$B370,inputdata!$A:$A,$A370)),IF(RIGHT($B370,8)="Scotland",SUMIFS(inputdataWeek!I:I,inputdataWeek!$B:$B,$B370,inputdataWeek!$A:$A,$A370),SUMIFS(inputdataWeek!I:I,inputdataWeek!$D:$D,$B370,inputdataWeek!$A:$A,$A370)))</f>
        <v>139</v>
      </c>
      <c r="F370" s="181">
        <f t="shared" si="29"/>
        <v>0.9657551120965755</v>
      </c>
      <c r="G370" s="180">
        <f>IF($A370&lt;=MonthDate,IF(RIGHT($B370,8)="Scotland",SUMIFS(inputdata!J:J,inputdata!$B:$B,$B370,inputdata!$A:$A,$A370),SUMIFS(inputdata!J:J,inputdata!$D:$D,$B370,inputdata!$A:$A,$A370)),IF(RIGHT($B370,8)="Scotland",SUMIFS(inputdataWeek!J:J,inputdataWeek!$B:$B,$B370,inputdataWeek!$A:$A,$A370),SUMIFS(inputdataWeek!J:J,inputdataWeek!$D:$D,$B370,inputdataWeek!$A:$A,$A370)))</f>
        <v>4</v>
      </c>
      <c r="H370" s="181">
        <f t="shared" si="30"/>
        <v>0.9990145355999015</v>
      </c>
      <c r="I370" s="180">
        <f>IF($A370&lt;=MonthDate,IF(RIGHT($B370,8)="Scotland",SUMIFS(inputdata!K:K,inputdata!$B:$B,$B370,inputdata!$A:$A,$A370),SUMIFS(inputdata!K:K,inputdata!$D:$D,$B370,inputdata!$A:$A,$A370)),IF(RIGHT(B370,8)="Scotland",SUMIFS(inputdataWeek!K:K,inputdataWeek!$B:$B,$B370,inputdataWeek!$A:$A,$A370),SUMIFS(inputdataWeek!K:K,inputdataWeek!$D:$D,$B370,inputdataWeek!$A:$A,$A370)))</f>
        <v>0</v>
      </c>
      <c r="J370" s="181">
        <f t="shared" si="28"/>
        <v>1</v>
      </c>
      <c r="K370" s="194" t="str">
        <f t="shared" si="32"/>
        <v>ISD A&amp;E Datamart</v>
      </c>
    </row>
    <row r="371" spans="1:11">
      <c r="A371" s="178">
        <f t="shared" si="31"/>
        <v>42484</v>
      </c>
      <c r="B371" s="179" t="s">
        <v>123</v>
      </c>
      <c r="C371" s="180">
        <f>IF($A371&lt;=MonthDate,IF(RIGHT($B371,8)="Scotland",SUMIFS(inputdata!G:G,inputdata!$B:$B,$B371,inputdata!$A:$A,$A371),SUMIFS(inputdata!G:G,inputdata!$D:$D,$B371,inputdata!$A:$A,$A371)),IF(RIGHT($B371,8)="Scotland",SUMIFS(inputdataWeek!G:G,inputdataWeek!$B:$B,$B371,inputdataWeek!$A:$A,$A371),SUMIFS(inputdataWeek!G:G,inputdataWeek!$D:$D,$B371,inputdataWeek!$A:$A,$A371)))</f>
        <v>4375</v>
      </c>
      <c r="D371" s="180">
        <f>IF($A371&lt;=MonthDate,IF(RIGHT($B371,8)="Scotland",SUMIFS(inputdata!H:H,inputdata!$B:$B,$B371,inputdata!$A:$A,$A371),SUMIFS(inputdata!H:H,inputdata!$D:$D,$B371,inputdata!$A:$A,$A371)),IF(RIGHT($B371,8)="Scotland",SUMIFS(inputdataWeek!H:H,inputdataWeek!$B:$B,$B371,inputdataWeek!$A:$A,$A371),SUMIFS(inputdataWeek!H:H,inputdataWeek!$D:$D,$B371,inputdataWeek!$A:$A,$A371)))</f>
        <v>4189</v>
      </c>
      <c r="E371" s="180">
        <f>IF($A371&lt;=MonthDate,IF(RIGHT($B371,8)="Scotland",SUMIFS(inputdata!I:I,inputdata!$B:$B,$B371,inputdata!$A:$A,$A371),SUMIFS(inputdata!I:I,inputdata!$D:$D,$B371,inputdata!$A:$A,$A371)),IF(RIGHT($B371,8)="Scotland",SUMIFS(inputdataWeek!I:I,inputdataWeek!$B:$B,$B371,inputdataWeek!$A:$A,$A371),SUMIFS(inputdataWeek!I:I,inputdataWeek!$D:$D,$B371,inputdataWeek!$A:$A,$A371)))</f>
        <v>186</v>
      </c>
      <c r="F371" s="181">
        <f t="shared" si="29"/>
        <v>0.95748571428571427</v>
      </c>
      <c r="G371" s="180">
        <f>IF($A371&lt;=MonthDate,IF(RIGHT($B371,8)="Scotland",SUMIFS(inputdata!J:J,inputdata!$B:$B,$B371,inputdata!$A:$A,$A371),SUMIFS(inputdata!J:J,inputdata!$D:$D,$B371,inputdata!$A:$A,$A371)),IF(RIGHT($B371,8)="Scotland",SUMIFS(inputdataWeek!J:J,inputdataWeek!$B:$B,$B371,inputdataWeek!$A:$A,$A371),SUMIFS(inputdataWeek!J:J,inputdataWeek!$D:$D,$B371,inputdataWeek!$A:$A,$A371)))</f>
        <v>27</v>
      </c>
      <c r="H371" s="181">
        <f t="shared" si="30"/>
        <v>0.99382857142857139</v>
      </c>
      <c r="I371" s="180">
        <f>IF($A371&lt;=MonthDate,IF(RIGHT($B371,8)="Scotland",SUMIFS(inputdata!K:K,inputdata!$B:$B,$B371,inputdata!$A:$A,$A371),SUMIFS(inputdata!K:K,inputdata!$D:$D,$B371,inputdata!$A:$A,$A371)),IF(RIGHT(B371,8)="Scotland",SUMIFS(inputdataWeek!K:K,inputdataWeek!$B:$B,$B371,inputdataWeek!$A:$A,$A371),SUMIFS(inputdataWeek!K:K,inputdataWeek!$D:$D,$B371,inputdataWeek!$A:$A,$A371)))</f>
        <v>7</v>
      </c>
      <c r="J371" s="181">
        <f t="shared" si="28"/>
        <v>0.99839999999999995</v>
      </c>
      <c r="K371" s="194" t="str">
        <f t="shared" si="32"/>
        <v>ISD A&amp;E Datamart</v>
      </c>
    </row>
    <row r="372" spans="1:11">
      <c r="A372" s="178">
        <f t="shared" si="31"/>
        <v>42484</v>
      </c>
      <c r="B372" s="179" t="s">
        <v>117</v>
      </c>
      <c r="C372" s="180">
        <f>IF($A372&lt;=MonthDate,IF(RIGHT($B372,8)="Scotland",SUMIFS(inputdata!G:G,inputdata!$B:$B,$B372,inputdata!$A:$A,$A372),SUMIFS(inputdata!G:G,inputdata!$D:$D,$B372,inputdata!$A:$A,$A372)),IF(RIGHT($B372,8)="Scotland",SUMIFS(inputdataWeek!G:G,inputdataWeek!$B:$B,$B372,inputdataWeek!$A:$A,$A372),SUMIFS(inputdataWeek!G:G,inputdataWeek!$D:$D,$B372,inputdataWeek!$A:$A,$A372)))</f>
        <v>124</v>
      </c>
      <c r="D372" s="180">
        <f>IF($A372&lt;=MonthDate,IF(RIGHT($B372,8)="Scotland",SUMIFS(inputdata!H:H,inputdata!$B:$B,$B372,inputdata!$A:$A,$A372),SUMIFS(inputdata!H:H,inputdata!$D:$D,$B372,inputdata!$A:$A,$A372)),IF(RIGHT($B372,8)="Scotland",SUMIFS(inputdataWeek!H:H,inputdataWeek!$B:$B,$B372,inputdataWeek!$A:$A,$A372),SUMIFS(inputdataWeek!H:H,inputdataWeek!$D:$D,$B372,inputdataWeek!$A:$A,$A372)))</f>
        <v>124</v>
      </c>
      <c r="E372" s="180">
        <f>IF($A372&lt;=MonthDate,IF(RIGHT($B372,8)="Scotland",SUMIFS(inputdata!I:I,inputdata!$B:$B,$B372,inputdata!$A:$A,$A372),SUMIFS(inputdata!I:I,inputdata!$D:$D,$B372,inputdata!$A:$A,$A372)),IF(RIGHT($B372,8)="Scotland",SUMIFS(inputdataWeek!I:I,inputdataWeek!$B:$B,$B372,inputdataWeek!$A:$A,$A372),SUMIFS(inputdataWeek!I:I,inputdataWeek!$D:$D,$B372,inputdataWeek!$A:$A,$A372)))</f>
        <v>0</v>
      </c>
      <c r="F372" s="181">
        <f t="shared" si="29"/>
        <v>1</v>
      </c>
      <c r="G372" s="180">
        <f>IF($A372&lt;=MonthDate,IF(RIGHT($B372,8)="Scotland",SUMIFS(inputdata!J:J,inputdata!$B:$B,$B372,inputdata!$A:$A,$A372),SUMIFS(inputdata!J:J,inputdata!$D:$D,$B372,inputdata!$A:$A,$A372)),IF(RIGHT($B372,8)="Scotland",SUMIFS(inputdataWeek!J:J,inputdataWeek!$B:$B,$B372,inputdataWeek!$A:$A,$A372),SUMIFS(inputdataWeek!J:J,inputdataWeek!$D:$D,$B372,inputdataWeek!$A:$A,$A372)))</f>
        <v>0</v>
      </c>
      <c r="H372" s="181">
        <f t="shared" si="30"/>
        <v>1</v>
      </c>
      <c r="I372" s="180">
        <f>IF($A372&lt;=MonthDate,IF(RIGHT($B372,8)="Scotland",SUMIFS(inputdata!K:K,inputdata!$B:$B,$B372,inputdata!$A:$A,$A372),SUMIFS(inputdata!K:K,inputdata!$D:$D,$B372,inputdata!$A:$A,$A372)),IF(RIGHT(B372,8)="Scotland",SUMIFS(inputdataWeek!K:K,inputdataWeek!$B:$B,$B372,inputdataWeek!$A:$A,$A372),SUMIFS(inputdataWeek!K:K,inputdataWeek!$D:$D,$B372,inputdataWeek!$A:$A,$A372)))</f>
        <v>0</v>
      </c>
      <c r="J372" s="181">
        <f t="shared" si="28"/>
        <v>1</v>
      </c>
      <c r="K372" s="194" t="str">
        <f t="shared" si="32"/>
        <v>ISD A&amp;E Datamart</v>
      </c>
    </row>
    <row r="373" spans="1:11">
      <c r="A373" s="178">
        <f t="shared" si="31"/>
        <v>42484</v>
      </c>
      <c r="B373" s="179" t="s">
        <v>141</v>
      </c>
      <c r="C373" s="180">
        <f>IF($A373&lt;=MonthDate,IF(RIGHT($B373,8)="Scotland",SUMIFS(inputdata!G:G,inputdata!$B:$B,$B373,inputdata!$A:$A,$A373),SUMIFS(inputdata!G:G,inputdata!$D:$D,$B373,inputdata!$A:$A,$A373)),IF(RIGHT($B373,8)="Scotland",SUMIFS(inputdataWeek!G:G,inputdataWeek!$B:$B,$B373,inputdataWeek!$A:$A,$A373),SUMIFS(inputdataWeek!G:G,inputdataWeek!$D:$D,$B373,inputdataWeek!$A:$A,$A373)))</f>
        <v>134</v>
      </c>
      <c r="D373" s="180">
        <f>IF($A373&lt;=MonthDate,IF(RIGHT($B373,8)="Scotland",SUMIFS(inputdata!H:H,inputdata!$B:$B,$B373,inputdata!$A:$A,$A373),SUMIFS(inputdata!H:H,inputdata!$D:$D,$B373,inputdata!$A:$A,$A373)),IF(RIGHT($B373,8)="Scotland",SUMIFS(inputdataWeek!H:H,inputdataWeek!$B:$B,$B373,inputdataWeek!$A:$A,$A373),SUMIFS(inputdataWeek!H:H,inputdataWeek!$D:$D,$B373,inputdataWeek!$A:$A,$A373)))</f>
        <v>128</v>
      </c>
      <c r="E373" s="180">
        <f>IF($A373&lt;=MonthDate,IF(RIGHT($B373,8)="Scotland",SUMIFS(inputdata!I:I,inputdata!$B:$B,$B373,inputdata!$A:$A,$A373),SUMIFS(inputdata!I:I,inputdata!$D:$D,$B373,inputdata!$A:$A,$A373)),IF(RIGHT($B373,8)="Scotland",SUMIFS(inputdataWeek!I:I,inputdataWeek!$B:$B,$B373,inputdataWeek!$A:$A,$A373),SUMIFS(inputdataWeek!I:I,inputdataWeek!$D:$D,$B373,inputdataWeek!$A:$A,$A373)))</f>
        <v>6</v>
      </c>
      <c r="F373" s="181">
        <f t="shared" si="29"/>
        <v>0.95522388059701491</v>
      </c>
      <c r="G373" s="180">
        <f>IF($A373&lt;=MonthDate,IF(RIGHT($B373,8)="Scotland",SUMIFS(inputdata!J:J,inputdata!$B:$B,$B373,inputdata!$A:$A,$A373),SUMIFS(inputdata!J:J,inputdata!$D:$D,$B373,inputdata!$A:$A,$A373)),IF(RIGHT($B373,8)="Scotland",SUMIFS(inputdataWeek!J:J,inputdataWeek!$B:$B,$B373,inputdataWeek!$A:$A,$A373),SUMIFS(inputdataWeek!J:J,inputdataWeek!$D:$D,$B373,inputdataWeek!$A:$A,$A373)))</f>
        <v>0</v>
      </c>
      <c r="H373" s="181">
        <f t="shared" si="30"/>
        <v>1</v>
      </c>
      <c r="I373" s="180">
        <f>IF($A373&lt;=MonthDate,IF(RIGHT($B373,8)="Scotland",SUMIFS(inputdata!K:K,inputdata!$B:$B,$B373,inputdata!$A:$A,$A373),SUMIFS(inputdata!K:K,inputdata!$D:$D,$B373,inputdata!$A:$A,$A373)),IF(RIGHT(B373,8)="Scotland",SUMIFS(inputdataWeek!K:K,inputdataWeek!$B:$B,$B373,inputdataWeek!$A:$A,$A373),SUMIFS(inputdataWeek!K:K,inputdataWeek!$D:$D,$B373,inputdataWeek!$A:$A,$A373)))</f>
        <v>0</v>
      </c>
      <c r="J373" s="181">
        <f t="shared" si="28"/>
        <v>1</v>
      </c>
      <c r="K373" s="194" t="str">
        <f t="shared" si="32"/>
        <v>ISD A&amp;E Datamart</v>
      </c>
    </row>
    <row r="374" spans="1:11">
      <c r="A374" s="178">
        <f t="shared" si="31"/>
        <v>42484</v>
      </c>
      <c r="B374" s="179" t="s">
        <v>136</v>
      </c>
      <c r="C374" s="180">
        <f>IF($A374&lt;=MonthDate,IF(RIGHT($B374,8)="Scotland",SUMIFS(inputdata!G:G,inputdata!$B:$B,$B374,inputdata!$A:$A,$A374),SUMIFS(inputdata!G:G,inputdata!$D:$D,$B374,inputdata!$A:$A,$A374)),IF(RIGHT($B374,8)="Scotland",SUMIFS(inputdataWeek!G:G,inputdataWeek!$B:$B,$B374,inputdataWeek!$A:$A,$A374),SUMIFS(inputdataWeek!G:G,inputdataWeek!$D:$D,$B374,inputdataWeek!$A:$A,$A374)))</f>
        <v>1450</v>
      </c>
      <c r="D374" s="180">
        <f>IF($A374&lt;=MonthDate,IF(RIGHT($B374,8)="Scotland",SUMIFS(inputdata!H:H,inputdata!$B:$B,$B374,inputdata!$A:$A,$A374),SUMIFS(inputdata!H:H,inputdata!$D:$D,$B374,inputdata!$A:$A,$A374)),IF(RIGHT($B374,8)="Scotland",SUMIFS(inputdataWeek!H:H,inputdataWeek!$B:$B,$B374,inputdataWeek!$A:$A,$A374),SUMIFS(inputdataWeek!H:H,inputdataWeek!$D:$D,$B374,inputdataWeek!$A:$A,$A374)))</f>
        <v>1421</v>
      </c>
      <c r="E374" s="180">
        <f>IF($A374&lt;=MonthDate,IF(RIGHT($B374,8)="Scotland",SUMIFS(inputdata!I:I,inputdata!$B:$B,$B374,inputdata!$A:$A,$A374),SUMIFS(inputdata!I:I,inputdata!$D:$D,$B374,inputdata!$A:$A,$A374)),IF(RIGHT($B374,8)="Scotland",SUMIFS(inputdataWeek!I:I,inputdataWeek!$B:$B,$B374,inputdataWeek!$A:$A,$A374),SUMIFS(inputdataWeek!I:I,inputdataWeek!$D:$D,$B374,inputdataWeek!$A:$A,$A374)))</f>
        <v>29</v>
      </c>
      <c r="F374" s="181">
        <f t="shared" si="29"/>
        <v>0.98</v>
      </c>
      <c r="G374" s="180">
        <f>IF($A374&lt;=MonthDate,IF(RIGHT($B374,8)="Scotland",SUMIFS(inputdata!J:J,inputdata!$B:$B,$B374,inputdata!$A:$A,$A374),SUMIFS(inputdata!J:J,inputdata!$D:$D,$B374,inputdata!$A:$A,$A374)),IF(RIGHT($B374,8)="Scotland",SUMIFS(inputdataWeek!J:J,inputdataWeek!$B:$B,$B374,inputdataWeek!$A:$A,$A374),SUMIFS(inputdataWeek!J:J,inputdataWeek!$D:$D,$B374,inputdataWeek!$A:$A,$A374)))</f>
        <v>1</v>
      </c>
      <c r="H374" s="181">
        <f t="shared" si="30"/>
        <v>0.99931034482758618</v>
      </c>
      <c r="I374" s="180">
        <f>IF($A374&lt;=MonthDate,IF(RIGHT($B374,8)="Scotland",SUMIFS(inputdata!K:K,inputdata!$B:$B,$B374,inputdata!$A:$A,$A374),SUMIFS(inputdata!K:K,inputdata!$D:$D,$B374,inputdata!$A:$A,$A374)),IF(RIGHT(B374,8)="Scotland",SUMIFS(inputdataWeek!K:K,inputdataWeek!$B:$B,$B374,inputdataWeek!$A:$A,$A374),SUMIFS(inputdataWeek!K:K,inputdataWeek!$D:$D,$B374,inputdataWeek!$A:$A,$A374)))</f>
        <v>0</v>
      </c>
      <c r="J374" s="181">
        <f t="shared" si="28"/>
        <v>1</v>
      </c>
      <c r="K374" s="194" t="str">
        <f t="shared" si="32"/>
        <v>ISD A&amp;E Datamart</v>
      </c>
    </row>
    <row r="375" spans="1:11">
      <c r="A375" s="178">
        <f t="shared" si="31"/>
        <v>42484</v>
      </c>
      <c r="B375" s="179" t="s">
        <v>139</v>
      </c>
      <c r="C375" s="180">
        <f>IF($A375&lt;=MonthDate,IF(RIGHT($B375,8)="Scotland",SUMIFS(inputdata!G:G,inputdata!$B:$B,$B375,inputdata!$A:$A,$A375),SUMIFS(inputdata!G:G,inputdata!$D:$D,$B375,inputdata!$A:$A,$A375)),IF(RIGHT($B375,8)="Scotland",SUMIFS(inputdataWeek!G:G,inputdataWeek!$B:$B,$B375,inputdataWeek!$A:$A,$A375),SUMIFS(inputdataWeek!G:G,inputdataWeek!$D:$D,$B375,inputdataWeek!$A:$A,$A375)))</f>
        <v>119</v>
      </c>
      <c r="D375" s="180">
        <f>IF($A375&lt;=MonthDate,IF(RIGHT($B375,8)="Scotland",SUMIFS(inputdata!H:H,inputdata!$B:$B,$B375,inputdata!$A:$A,$A375),SUMIFS(inputdata!H:H,inputdata!$D:$D,$B375,inputdata!$A:$A,$A375)),IF(RIGHT($B375,8)="Scotland",SUMIFS(inputdataWeek!H:H,inputdataWeek!$B:$B,$B375,inputdataWeek!$A:$A,$A375),SUMIFS(inputdataWeek!H:H,inputdataWeek!$D:$D,$B375,inputdataWeek!$A:$A,$A375)))</f>
        <v>118</v>
      </c>
      <c r="E375" s="180">
        <f>IF($A375&lt;=MonthDate,IF(RIGHT($B375,8)="Scotland",SUMIFS(inputdata!I:I,inputdata!$B:$B,$B375,inputdata!$A:$A,$A375),SUMIFS(inputdata!I:I,inputdata!$D:$D,$B375,inputdata!$A:$A,$A375)),IF(RIGHT($B375,8)="Scotland",SUMIFS(inputdataWeek!I:I,inputdataWeek!$B:$B,$B375,inputdataWeek!$A:$A,$A375),SUMIFS(inputdataWeek!I:I,inputdataWeek!$D:$D,$B375,inputdataWeek!$A:$A,$A375)))</f>
        <v>1</v>
      </c>
      <c r="F375" s="181">
        <f t="shared" si="29"/>
        <v>0.99159663865546221</v>
      </c>
      <c r="G375" s="180">
        <f>IF($A375&lt;=MonthDate,IF(RIGHT($B375,8)="Scotland",SUMIFS(inputdata!J:J,inputdata!$B:$B,$B375,inputdata!$A:$A,$A375),SUMIFS(inputdata!J:J,inputdata!$D:$D,$B375,inputdata!$A:$A,$A375)),IF(RIGHT($B375,8)="Scotland",SUMIFS(inputdataWeek!J:J,inputdataWeek!$B:$B,$B375,inputdataWeek!$A:$A,$A375),SUMIFS(inputdataWeek!J:J,inputdataWeek!$D:$D,$B375,inputdataWeek!$A:$A,$A375)))</f>
        <v>0</v>
      </c>
      <c r="H375" s="181">
        <f t="shared" si="30"/>
        <v>1</v>
      </c>
      <c r="I375" s="180">
        <f>IF($A375&lt;=MonthDate,IF(RIGHT($B375,8)="Scotland",SUMIFS(inputdata!K:K,inputdata!$B:$B,$B375,inputdata!$A:$A,$A375),SUMIFS(inputdata!K:K,inputdata!$D:$D,$B375,inputdata!$A:$A,$A375)),IF(RIGHT(B375,8)="Scotland",SUMIFS(inputdataWeek!K:K,inputdataWeek!$B:$B,$B375,inputdataWeek!$A:$A,$A375),SUMIFS(inputdataWeek!K:K,inputdataWeek!$D:$D,$B375,inputdataWeek!$A:$A,$A375)))</f>
        <v>0</v>
      </c>
      <c r="J375" s="181">
        <f t="shared" si="28"/>
        <v>1</v>
      </c>
      <c r="K375" s="194" t="str">
        <f t="shared" si="32"/>
        <v>ISD A&amp;E Datamart</v>
      </c>
    </row>
    <row r="376" spans="1:11">
      <c r="A376" s="178">
        <f t="shared" si="31"/>
        <v>42484</v>
      </c>
      <c r="B376" s="179" t="s">
        <v>277</v>
      </c>
      <c r="C376" s="180">
        <f>IF($A376&lt;=MonthDate,IF(RIGHT($B376,8)="Scotland",SUMIFS(inputdata!G:G,inputdata!$B:$B,$B376,inputdata!$A:$A,$A376),SUMIFS(inputdata!G:G,inputdata!$D:$D,$B376,inputdata!$A:$A,$A376)),IF(RIGHT($B376,8)="Scotland",SUMIFS(inputdataWeek!G:G,inputdataWeek!$B:$B,$B376,inputdataWeek!$A:$A,$A376),SUMIFS(inputdataWeek!G:G,inputdataWeek!$D:$D,$B376,inputdataWeek!$A:$A,$A376)))</f>
        <v>26685</v>
      </c>
      <c r="D376" s="180">
        <f>IF($A376&lt;=MonthDate,IF(RIGHT($B376,8)="Scotland",SUMIFS(inputdata!H:H,inputdata!$B:$B,$B376,inputdata!$A:$A,$A376),SUMIFS(inputdata!H:H,inputdata!$D:$D,$B376,inputdata!$A:$A,$A376)),IF(RIGHT($B376,8)="Scotland",SUMIFS(inputdataWeek!H:H,inputdataWeek!$B:$B,$B376,inputdataWeek!$A:$A,$A376),SUMIFS(inputdataWeek!H:H,inputdataWeek!$D:$D,$B376,inputdataWeek!$A:$A,$A376)))</f>
        <v>25366</v>
      </c>
      <c r="E376" s="180">
        <f>IF($A376&lt;=MonthDate,IF(RIGHT($B376,8)="Scotland",SUMIFS(inputdata!I:I,inputdata!$B:$B,$B376,inputdata!$A:$A,$A376),SUMIFS(inputdata!I:I,inputdata!$D:$D,$B376,inputdata!$A:$A,$A376)),IF(RIGHT($B376,8)="Scotland",SUMIFS(inputdataWeek!I:I,inputdataWeek!$B:$B,$B376,inputdataWeek!$A:$A,$A376),SUMIFS(inputdataWeek!I:I,inputdataWeek!$D:$D,$B376,inputdataWeek!$A:$A,$A376)))</f>
        <v>1319</v>
      </c>
      <c r="F376" s="181">
        <f t="shared" si="29"/>
        <v>0.95057148210605213</v>
      </c>
      <c r="G376" s="180">
        <f>IF($A376&lt;=MonthDate,IF(RIGHT($B376,8)="Scotland",SUMIFS(inputdata!J:J,inputdata!$B:$B,$B376,inputdata!$A:$A,$A376),SUMIFS(inputdata!J:J,inputdata!$D:$D,$B376,inputdata!$A:$A,$A376)),IF(RIGHT($B376,8)="Scotland",SUMIFS(inputdataWeek!J:J,inputdataWeek!$B:$B,$B376,inputdataWeek!$A:$A,$A376),SUMIFS(inputdataWeek!J:J,inputdataWeek!$D:$D,$B376,inputdataWeek!$A:$A,$A376)))</f>
        <v>59</v>
      </c>
      <c r="H376" s="181">
        <f t="shared" si="30"/>
        <v>0.9977890200487165</v>
      </c>
      <c r="I376" s="180">
        <f>IF($A376&lt;=MonthDate,IF(RIGHT($B376,8)="Scotland",SUMIFS(inputdata!K:K,inputdata!$B:$B,$B376,inputdata!$A:$A,$A376),SUMIFS(inputdata!K:K,inputdata!$D:$D,$B376,inputdata!$A:$A,$A376)),IF(RIGHT(B376,8)="Scotland",SUMIFS(inputdataWeek!K:K,inputdataWeek!$B:$B,$B376,inputdataWeek!$A:$A,$A376),SUMIFS(inputdataWeek!K:K,inputdataWeek!$D:$D,$B376,inputdataWeek!$A:$A,$A376)))</f>
        <v>8</v>
      </c>
      <c r="J376" s="181">
        <f t="shared" si="28"/>
        <v>0.99970020610830057</v>
      </c>
      <c r="K376" s="194" t="str">
        <f t="shared" si="32"/>
        <v>ISD A&amp;E Datamart</v>
      </c>
    </row>
    <row r="377" spans="1:11">
      <c r="A377" s="178">
        <f t="shared" si="31"/>
        <v>42491</v>
      </c>
      <c r="B377" s="179" t="s">
        <v>121</v>
      </c>
      <c r="C377" s="180">
        <f>IF($A377&lt;=MonthDate,IF(RIGHT($B377,8)="Scotland",SUMIFS(inputdata!G:G,inputdata!$B:$B,$B377,inputdata!$A:$A,$A377),SUMIFS(inputdata!G:G,inputdata!$D:$D,$B377,inputdata!$A:$A,$A377)),IF(RIGHT($B377,8)="Scotland",SUMIFS(inputdataWeek!G:G,inputdataWeek!$B:$B,$B377,inputdataWeek!$A:$A,$A377),SUMIFS(inputdataWeek!G:G,inputdataWeek!$D:$D,$B377,inputdataWeek!$A:$A,$A377)))</f>
        <v>2200</v>
      </c>
      <c r="D377" s="180">
        <f>IF($A377&lt;=MonthDate,IF(RIGHT($B377,8)="Scotland",SUMIFS(inputdata!H:H,inputdata!$B:$B,$B377,inputdata!$A:$A,$A377),SUMIFS(inputdata!H:H,inputdata!$D:$D,$B377,inputdata!$A:$A,$A377)),IF(RIGHT($B377,8)="Scotland",SUMIFS(inputdataWeek!H:H,inputdataWeek!$B:$B,$B377,inputdataWeek!$A:$A,$A377),SUMIFS(inputdataWeek!H:H,inputdataWeek!$D:$D,$B377,inputdataWeek!$A:$A,$A377)))</f>
        <v>2108</v>
      </c>
      <c r="E377" s="180">
        <f>IF($A377&lt;=MonthDate,IF(RIGHT($B377,8)="Scotland",SUMIFS(inputdata!I:I,inputdata!$B:$B,$B377,inputdata!$A:$A,$A377),SUMIFS(inputdata!I:I,inputdata!$D:$D,$B377,inputdata!$A:$A,$A377)),IF(RIGHT($B377,8)="Scotland",SUMIFS(inputdataWeek!I:I,inputdataWeek!$B:$B,$B377,inputdataWeek!$A:$A,$A377),SUMIFS(inputdataWeek!I:I,inputdataWeek!$D:$D,$B377,inputdataWeek!$A:$A,$A377)))</f>
        <v>92</v>
      </c>
      <c r="F377" s="181">
        <f t="shared" si="29"/>
        <v>0.95818181818181813</v>
      </c>
      <c r="G377" s="180">
        <f>IF($A377&lt;=MonthDate,IF(RIGHT($B377,8)="Scotland",SUMIFS(inputdata!J:J,inputdata!$B:$B,$B377,inputdata!$A:$A,$A377),SUMIFS(inputdata!J:J,inputdata!$D:$D,$B377,inputdata!$A:$A,$A377)),IF(RIGHT($B377,8)="Scotland",SUMIFS(inputdataWeek!J:J,inputdataWeek!$B:$B,$B377,inputdataWeek!$A:$A,$A377),SUMIFS(inputdataWeek!J:J,inputdataWeek!$D:$D,$B377,inputdataWeek!$A:$A,$A377)))</f>
        <v>6</v>
      </c>
      <c r="H377" s="181">
        <f t="shared" si="30"/>
        <v>0.99727272727272731</v>
      </c>
      <c r="I377" s="180">
        <f>IF($A377&lt;=MonthDate,IF(RIGHT($B377,8)="Scotland",SUMIFS(inputdata!K:K,inputdata!$B:$B,$B377,inputdata!$A:$A,$A377),SUMIFS(inputdata!K:K,inputdata!$D:$D,$B377,inputdata!$A:$A,$A377)),IF(RIGHT(B377,8)="Scotland",SUMIFS(inputdataWeek!K:K,inputdataWeek!$B:$B,$B377,inputdataWeek!$A:$A,$A377),SUMIFS(inputdataWeek!K:K,inputdataWeek!$D:$D,$B377,inputdataWeek!$A:$A,$A377)))</f>
        <v>0</v>
      </c>
      <c r="J377" s="181">
        <f t="shared" si="28"/>
        <v>1</v>
      </c>
      <c r="K377" s="194" t="str">
        <f t="shared" si="32"/>
        <v>ISD A&amp;E Datamart</v>
      </c>
    </row>
    <row r="378" spans="1:11">
      <c r="A378" s="178">
        <f t="shared" si="31"/>
        <v>42491</v>
      </c>
      <c r="B378" s="179" t="s">
        <v>70</v>
      </c>
      <c r="C378" s="180">
        <f>IF($A378&lt;=MonthDate,IF(RIGHT($B378,8)="Scotland",SUMIFS(inputdata!G:G,inputdata!$B:$B,$B378,inputdata!$A:$A,$A378),SUMIFS(inputdata!G:G,inputdata!$D:$D,$B378,inputdata!$A:$A,$A378)),IF(RIGHT($B378,8)="Scotland",SUMIFS(inputdataWeek!G:G,inputdataWeek!$B:$B,$B378,inputdataWeek!$A:$A,$A378),SUMIFS(inputdataWeek!G:G,inputdataWeek!$D:$D,$B378,inputdataWeek!$A:$A,$A378)))</f>
        <v>543</v>
      </c>
      <c r="D378" s="180">
        <f>IF($A378&lt;=MonthDate,IF(RIGHT($B378,8)="Scotland",SUMIFS(inputdata!H:H,inputdata!$B:$B,$B378,inputdata!$A:$A,$A378),SUMIFS(inputdata!H:H,inputdata!$D:$D,$B378,inputdata!$A:$A,$A378)),IF(RIGHT($B378,8)="Scotland",SUMIFS(inputdataWeek!H:H,inputdataWeek!$B:$B,$B378,inputdataWeek!$A:$A,$A378),SUMIFS(inputdataWeek!H:H,inputdataWeek!$D:$D,$B378,inputdataWeek!$A:$A,$A378)))</f>
        <v>531</v>
      </c>
      <c r="E378" s="180">
        <f>IF($A378&lt;=MonthDate,IF(RIGHT($B378,8)="Scotland",SUMIFS(inputdata!I:I,inputdata!$B:$B,$B378,inputdata!$A:$A,$A378),SUMIFS(inputdata!I:I,inputdata!$D:$D,$B378,inputdata!$A:$A,$A378)),IF(RIGHT($B378,8)="Scotland",SUMIFS(inputdataWeek!I:I,inputdataWeek!$B:$B,$B378,inputdataWeek!$A:$A,$A378),SUMIFS(inputdataWeek!I:I,inputdataWeek!$D:$D,$B378,inputdataWeek!$A:$A,$A378)))</f>
        <v>12</v>
      </c>
      <c r="F378" s="181">
        <f t="shared" si="29"/>
        <v>0.9779005524861879</v>
      </c>
      <c r="G378" s="180">
        <f>IF($A378&lt;=MonthDate,IF(RIGHT($B378,8)="Scotland",SUMIFS(inputdata!J:J,inputdata!$B:$B,$B378,inputdata!$A:$A,$A378),SUMIFS(inputdata!J:J,inputdata!$D:$D,$B378,inputdata!$A:$A,$A378)),IF(RIGHT($B378,8)="Scotland",SUMIFS(inputdataWeek!J:J,inputdataWeek!$B:$B,$B378,inputdataWeek!$A:$A,$A378),SUMIFS(inputdataWeek!J:J,inputdataWeek!$D:$D,$B378,inputdataWeek!$A:$A,$A378)))</f>
        <v>0</v>
      </c>
      <c r="H378" s="181">
        <f t="shared" si="30"/>
        <v>1</v>
      </c>
      <c r="I378" s="180">
        <f>IF($A378&lt;=MonthDate,IF(RIGHT($B378,8)="Scotland",SUMIFS(inputdata!K:K,inputdata!$B:$B,$B378,inputdata!$A:$A,$A378),SUMIFS(inputdata!K:K,inputdata!$D:$D,$B378,inputdata!$A:$A,$A378)),IF(RIGHT(B378,8)="Scotland",SUMIFS(inputdataWeek!K:K,inputdataWeek!$B:$B,$B378,inputdataWeek!$A:$A,$A378),SUMIFS(inputdataWeek!K:K,inputdataWeek!$D:$D,$B378,inputdataWeek!$A:$A,$A378)))</f>
        <v>0</v>
      </c>
      <c r="J378" s="181">
        <f t="shared" si="28"/>
        <v>1</v>
      </c>
      <c r="K378" s="194" t="str">
        <f t="shared" si="32"/>
        <v>ISD A&amp;E Datamart</v>
      </c>
    </row>
    <row r="379" spans="1:11">
      <c r="A379" s="178">
        <f t="shared" si="31"/>
        <v>42491</v>
      </c>
      <c r="B379" s="179" t="s">
        <v>140</v>
      </c>
      <c r="C379" s="180">
        <f>IF($A379&lt;=MonthDate,IF(RIGHT($B379,8)="Scotland",SUMIFS(inputdata!G:G,inputdata!$B:$B,$B379,inputdata!$A:$A,$A379),SUMIFS(inputdata!G:G,inputdata!$D:$D,$B379,inputdata!$A:$A,$A379)),IF(RIGHT($B379,8)="Scotland",SUMIFS(inputdataWeek!G:G,inputdataWeek!$B:$B,$B379,inputdataWeek!$A:$A,$A379),SUMIFS(inputdataWeek!G:G,inputdataWeek!$D:$D,$B379,inputdataWeek!$A:$A,$A379)))</f>
        <v>877</v>
      </c>
      <c r="D379" s="180">
        <f>IF($A379&lt;=MonthDate,IF(RIGHT($B379,8)="Scotland",SUMIFS(inputdata!H:H,inputdata!$B:$B,$B379,inputdata!$A:$A,$A379),SUMIFS(inputdata!H:H,inputdata!$D:$D,$B379,inputdata!$A:$A,$A379)),IF(RIGHT($B379,8)="Scotland",SUMIFS(inputdataWeek!H:H,inputdataWeek!$B:$B,$B379,inputdataWeek!$A:$A,$A379),SUMIFS(inputdataWeek!H:H,inputdataWeek!$D:$D,$B379,inputdataWeek!$A:$A,$A379)))</f>
        <v>854</v>
      </c>
      <c r="E379" s="180">
        <f>IF($A379&lt;=MonthDate,IF(RIGHT($B379,8)="Scotland",SUMIFS(inputdata!I:I,inputdata!$B:$B,$B379,inputdata!$A:$A,$A379),SUMIFS(inputdata!I:I,inputdata!$D:$D,$B379,inputdata!$A:$A,$A379)),IF(RIGHT($B379,8)="Scotland",SUMIFS(inputdataWeek!I:I,inputdataWeek!$B:$B,$B379,inputdataWeek!$A:$A,$A379),SUMIFS(inputdataWeek!I:I,inputdataWeek!$D:$D,$B379,inputdataWeek!$A:$A,$A379)))</f>
        <v>23</v>
      </c>
      <c r="F379" s="181">
        <f t="shared" si="29"/>
        <v>0.97377423033067279</v>
      </c>
      <c r="G379" s="180">
        <f>IF($A379&lt;=MonthDate,IF(RIGHT($B379,8)="Scotland",SUMIFS(inputdata!J:J,inputdata!$B:$B,$B379,inputdata!$A:$A,$A379),SUMIFS(inputdata!J:J,inputdata!$D:$D,$B379,inputdata!$A:$A,$A379)),IF(RIGHT($B379,8)="Scotland",SUMIFS(inputdataWeek!J:J,inputdataWeek!$B:$B,$B379,inputdataWeek!$A:$A,$A379),SUMIFS(inputdataWeek!J:J,inputdataWeek!$D:$D,$B379,inputdataWeek!$A:$A,$A379)))</f>
        <v>0</v>
      </c>
      <c r="H379" s="181">
        <f t="shared" si="30"/>
        <v>1</v>
      </c>
      <c r="I379" s="180">
        <f>IF($A379&lt;=MonthDate,IF(RIGHT($B379,8)="Scotland",SUMIFS(inputdata!K:K,inputdata!$B:$B,$B379,inputdata!$A:$A,$A379),SUMIFS(inputdata!K:K,inputdata!$D:$D,$B379,inputdata!$A:$A,$A379)),IF(RIGHT(B379,8)="Scotland",SUMIFS(inputdataWeek!K:K,inputdataWeek!$B:$B,$B379,inputdataWeek!$A:$A,$A379),SUMIFS(inputdataWeek!K:K,inputdataWeek!$D:$D,$B379,inputdataWeek!$A:$A,$A379)))</f>
        <v>0</v>
      </c>
      <c r="J379" s="181">
        <f t="shared" si="28"/>
        <v>1</v>
      </c>
      <c r="K379" s="194" t="str">
        <f t="shared" si="32"/>
        <v>ISD A&amp;E Datamart</v>
      </c>
    </row>
    <row r="380" spans="1:11">
      <c r="A380" s="178">
        <f t="shared" si="31"/>
        <v>42491</v>
      </c>
      <c r="B380" s="179" t="s">
        <v>71</v>
      </c>
      <c r="C380" s="180">
        <f>IF($A380&lt;=MonthDate,IF(RIGHT($B380,8)="Scotland",SUMIFS(inputdata!G:G,inputdata!$B:$B,$B380,inputdata!$A:$A,$A380),SUMIFS(inputdata!G:G,inputdata!$D:$D,$B380,inputdata!$A:$A,$A380)),IF(RIGHT($B380,8)="Scotland",SUMIFS(inputdataWeek!G:G,inputdataWeek!$B:$B,$B380,inputdataWeek!$A:$A,$A380),SUMIFS(inputdataWeek!G:G,inputdataWeek!$D:$D,$B380,inputdataWeek!$A:$A,$A380)))</f>
        <v>1231</v>
      </c>
      <c r="D380" s="180">
        <f>IF($A380&lt;=MonthDate,IF(RIGHT($B380,8)="Scotland",SUMIFS(inputdata!H:H,inputdata!$B:$B,$B380,inputdata!$A:$A,$A380),SUMIFS(inputdata!H:H,inputdata!$D:$D,$B380,inputdata!$A:$A,$A380)),IF(RIGHT($B380,8)="Scotland",SUMIFS(inputdataWeek!H:H,inputdataWeek!$B:$B,$B380,inputdataWeek!$A:$A,$A380),SUMIFS(inputdataWeek!H:H,inputdataWeek!$D:$D,$B380,inputdataWeek!$A:$A,$A380)))</f>
        <v>1163</v>
      </c>
      <c r="E380" s="180">
        <f>IF($A380&lt;=MonthDate,IF(RIGHT($B380,8)="Scotland",SUMIFS(inputdata!I:I,inputdata!$B:$B,$B380,inputdata!$A:$A,$A380),SUMIFS(inputdata!I:I,inputdata!$D:$D,$B380,inputdata!$A:$A,$A380)),IF(RIGHT($B380,8)="Scotland",SUMIFS(inputdataWeek!I:I,inputdataWeek!$B:$B,$B380,inputdataWeek!$A:$A,$A380),SUMIFS(inputdataWeek!I:I,inputdataWeek!$D:$D,$B380,inputdataWeek!$A:$A,$A380)))</f>
        <v>68</v>
      </c>
      <c r="F380" s="181">
        <f t="shared" si="29"/>
        <v>0.94476035743298137</v>
      </c>
      <c r="G380" s="180">
        <f>IF($A380&lt;=MonthDate,IF(RIGHT($B380,8)="Scotland",SUMIFS(inputdata!J:J,inputdata!$B:$B,$B380,inputdata!$A:$A,$A380),SUMIFS(inputdata!J:J,inputdata!$D:$D,$B380,inputdata!$A:$A,$A380)),IF(RIGHT($B380,8)="Scotland",SUMIFS(inputdataWeek!J:J,inputdataWeek!$B:$B,$B380,inputdataWeek!$A:$A,$A380),SUMIFS(inputdataWeek!J:J,inputdataWeek!$D:$D,$B380,inputdataWeek!$A:$A,$A380)))</f>
        <v>4</v>
      </c>
      <c r="H380" s="181">
        <f t="shared" si="30"/>
        <v>0.99675060926076364</v>
      </c>
      <c r="I380" s="180">
        <f>IF($A380&lt;=MonthDate,IF(RIGHT($B380,8)="Scotland",SUMIFS(inputdata!K:K,inputdata!$B:$B,$B380,inputdata!$A:$A,$A380),SUMIFS(inputdata!K:K,inputdata!$D:$D,$B380,inputdata!$A:$A,$A380)),IF(RIGHT(B380,8)="Scotland",SUMIFS(inputdataWeek!K:K,inputdataWeek!$B:$B,$B380,inputdataWeek!$A:$A,$A380),SUMIFS(inputdataWeek!K:K,inputdataWeek!$D:$D,$B380,inputdataWeek!$A:$A,$A380)))</f>
        <v>0</v>
      </c>
      <c r="J380" s="181">
        <f t="shared" si="28"/>
        <v>1</v>
      </c>
      <c r="K380" s="194" t="str">
        <f t="shared" si="32"/>
        <v>ISD A&amp;E Datamart</v>
      </c>
    </row>
    <row r="381" spans="1:11">
      <c r="A381" s="178">
        <f t="shared" si="31"/>
        <v>42491</v>
      </c>
      <c r="B381" s="179" t="s">
        <v>69</v>
      </c>
      <c r="C381" s="180">
        <f>IF($A381&lt;=MonthDate,IF(RIGHT($B381,8)="Scotland",SUMIFS(inputdata!G:G,inputdata!$B:$B,$B381,inputdata!$A:$A,$A381),SUMIFS(inputdata!G:G,inputdata!$D:$D,$B381,inputdata!$A:$A,$A381)),IF(RIGHT($B381,8)="Scotland",SUMIFS(inputdataWeek!G:G,inputdataWeek!$B:$B,$B381,inputdataWeek!$A:$A,$A381),SUMIFS(inputdataWeek!G:G,inputdataWeek!$D:$D,$B381,inputdataWeek!$A:$A,$A381)))</f>
        <v>1231</v>
      </c>
      <c r="D381" s="180">
        <f>IF($A381&lt;=MonthDate,IF(RIGHT($B381,8)="Scotland",SUMIFS(inputdata!H:H,inputdata!$B:$B,$B381,inputdata!$A:$A,$A381),SUMIFS(inputdata!H:H,inputdata!$D:$D,$B381,inputdata!$A:$A,$A381)),IF(RIGHT($B381,8)="Scotland",SUMIFS(inputdataWeek!H:H,inputdataWeek!$B:$B,$B381,inputdataWeek!$A:$A,$A381),SUMIFS(inputdataWeek!H:H,inputdataWeek!$D:$D,$B381,inputdataWeek!$A:$A,$A381)))</f>
        <v>1173</v>
      </c>
      <c r="E381" s="180">
        <f>IF($A381&lt;=MonthDate,IF(RIGHT($B381,8)="Scotland",SUMIFS(inputdata!I:I,inputdata!$B:$B,$B381,inputdata!$A:$A,$A381),SUMIFS(inputdata!I:I,inputdata!$D:$D,$B381,inputdata!$A:$A,$A381)),IF(RIGHT($B381,8)="Scotland",SUMIFS(inputdataWeek!I:I,inputdataWeek!$B:$B,$B381,inputdataWeek!$A:$A,$A381),SUMIFS(inputdataWeek!I:I,inputdataWeek!$D:$D,$B381,inputdataWeek!$A:$A,$A381)))</f>
        <v>58</v>
      </c>
      <c r="F381" s="181">
        <f t="shared" si="29"/>
        <v>0.95288383428107226</v>
      </c>
      <c r="G381" s="180">
        <f>IF($A381&lt;=MonthDate,IF(RIGHT($B381,8)="Scotland",SUMIFS(inputdata!J:J,inputdata!$B:$B,$B381,inputdata!$A:$A,$A381),SUMIFS(inputdata!J:J,inputdata!$D:$D,$B381,inputdata!$A:$A,$A381)),IF(RIGHT($B381,8)="Scotland",SUMIFS(inputdataWeek!J:J,inputdataWeek!$B:$B,$B381,inputdataWeek!$A:$A,$A381),SUMIFS(inputdataWeek!J:J,inputdataWeek!$D:$D,$B381,inputdataWeek!$A:$A,$A381)))</f>
        <v>0</v>
      </c>
      <c r="H381" s="181">
        <f t="shared" si="30"/>
        <v>1</v>
      </c>
      <c r="I381" s="180">
        <f>IF($A381&lt;=MonthDate,IF(RIGHT($B381,8)="Scotland",SUMIFS(inputdata!K:K,inputdata!$B:$B,$B381,inputdata!$A:$A,$A381),SUMIFS(inputdata!K:K,inputdata!$D:$D,$B381,inputdata!$A:$A,$A381)),IF(RIGHT(B381,8)="Scotland",SUMIFS(inputdataWeek!K:K,inputdataWeek!$B:$B,$B381,inputdataWeek!$A:$A,$A381),SUMIFS(inputdataWeek!K:K,inputdataWeek!$D:$D,$B381,inputdataWeek!$A:$A,$A381)))</f>
        <v>0</v>
      </c>
      <c r="J381" s="181">
        <f t="shared" si="28"/>
        <v>1</v>
      </c>
      <c r="K381" s="194" t="str">
        <f t="shared" si="32"/>
        <v>ISD A&amp;E Datamart</v>
      </c>
    </row>
    <row r="382" spans="1:11">
      <c r="A382" s="178">
        <f t="shared" si="31"/>
        <v>42491</v>
      </c>
      <c r="B382" s="179" t="s">
        <v>122</v>
      </c>
      <c r="C382" s="180">
        <f>IF($A382&lt;=MonthDate,IF(RIGHT($B382,8)="Scotland",SUMIFS(inputdata!G:G,inputdata!$B:$B,$B382,inputdata!$A:$A,$A382),SUMIFS(inputdata!G:G,inputdata!$D:$D,$B382,inputdata!$A:$A,$A382)),IF(RIGHT($B382,8)="Scotland",SUMIFS(inputdataWeek!G:G,inputdataWeek!$B:$B,$B382,inputdataWeek!$A:$A,$A382),SUMIFS(inputdataWeek!G:G,inputdataWeek!$D:$D,$B382,inputdataWeek!$A:$A,$A382)))</f>
        <v>1823</v>
      </c>
      <c r="D382" s="180">
        <f>IF($A382&lt;=MonthDate,IF(RIGHT($B382,8)="Scotland",SUMIFS(inputdata!H:H,inputdata!$B:$B,$B382,inputdata!$A:$A,$A382),SUMIFS(inputdata!H:H,inputdata!$D:$D,$B382,inputdata!$A:$A,$A382)),IF(RIGHT($B382,8)="Scotland",SUMIFS(inputdataWeek!H:H,inputdataWeek!$B:$B,$B382,inputdataWeek!$A:$A,$A382),SUMIFS(inputdataWeek!H:H,inputdataWeek!$D:$D,$B382,inputdataWeek!$A:$A,$A382)))</f>
        <v>1738</v>
      </c>
      <c r="E382" s="180">
        <f>IF($A382&lt;=MonthDate,IF(RIGHT($B382,8)="Scotland",SUMIFS(inputdata!I:I,inputdata!$B:$B,$B382,inputdata!$A:$A,$A382),SUMIFS(inputdata!I:I,inputdata!$D:$D,$B382,inputdata!$A:$A,$A382)),IF(RIGHT($B382,8)="Scotland",SUMIFS(inputdataWeek!I:I,inputdataWeek!$B:$B,$B382,inputdataWeek!$A:$A,$A382),SUMIFS(inputdataWeek!I:I,inputdataWeek!$D:$D,$B382,inputdataWeek!$A:$A,$A382)))</f>
        <v>85</v>
      </c>
      <c r="F382" s="181">
        <f t="shared" si="29"/>
        <v>0.95337356006582552</v>
      </c>
      <c r="G382" s="180">
        <f>IF($A382&lt;=MonthDate,IF(RIGHT($B382,8)="Scotland",SUMIFS(inputdata!J:J,inputdata!$B:$B,$B382,inputdata!$A:$A,$A382),SUMIFS(inputdata!J:J,inputdata!$D:$D,$B382,inputdata!$A:$A,$A382)),IF(RIGHT($B382,8)="Scotland",SUMIFS(inputdataWeek!J:J,inputdataWeek!$B:$B,$B382,inputdataWeek!$A:$A,$A382),SUMIFS(inputdataWeek!J:J,inputdataWeek!$D:$D,$B382,inputdataWeek!$A:$A,$A382)))</f>
        <v>0</v>
      </c>
      <c r="H382" s="181">
        <f t="shared" si="30"/>
        <v>1</v>
      </c>
      <c r="I382" s="180">
        <f>IF($A382&lt;=MonthDate,IF(RIGHT($B382,8)="Scotland",SUMIFS(inputdata!K:K,inputdata!$B:$B,$B382,inputdata!$A:$A,$A382),SUMIFS(inputdata!K:K,inputdata!$D:$D,$B382,inputdata!$A:$A,$A382)),IF(RIGHT(B382,8)="Scotland",SUMIFS(inputdataWeek!K:K,inputdataWeek!$B:$B,$B382,inputdataWeek!$A:$A,$A382),SUMIFS(inputdataWeek!K:K,inputdataWeek!$D:$D,$B382,inputdataWeek!$A:$A,$A382)))</f>
        <v>0</v>
      </c>
      <c r="J382" s="181">
        <f t="shared" si="28"/>
        <v>1</v>
      </c>
      <c r="K382" s="194" t="str">
        <f t="shared" si="32"/>
        <v>ISD A&amp;E Datamart</v>
      </c>
    </row>
    <row r="383" spans="1:11">
      <c r="A383" s="178">
        <f t="shared" si="31"/>
        <v>42491</v>
      </c>
      <c r="B383" s="179" t="s">
        <v>72</v>
      </c>
      <c r="C383" s="180">
        <f>IF($A383&lt;=MonthDate,IF(RIGHT($B383,8)="Scotland",SUMIFS(inputdata!G:G,inputdata!$B:$B,$B383,inputdata!$A:$A,$A383),SUMIFS(inputdata!G:G,inputdata!$D:$D,$B383,inputdata!$A:$A,$A383)),IF(RIGHT($B383,8)="Scotland",SUMIFS(inputdataWeek!G:G,inputdataWeek!$B:$B,$B383,inputdataWeek!$A:$A,$A383),SUMIFS(inputdataWeek!G:G,inputdataWeek!$D:$D,$B383,inputdataWeek!$A:$A,$A383)))</f>
        <v>6666</v>
      </c>
      <c r="D383" s="180">
        <f>IF($A383&lt;=MonthDate,IF(RIGHT($B383,8)="Scotland",SUMIFS(inputdata!H:H,inputdata!$B:$B,$B383,inputdata!$A:$A,$A383),SUMIFS(inputdata!H:H,inputdata!$D:$D,$B383,inputdata!$A:$A,$A383)),IF(RIGHT($B383,8)="Scotland",SUMIFS(inputdataWeek!H:H,inputdataWeek!$B:$B,$B383,inputdataWeek!$A:$A,$A383),SUMIFS(inputdataWeek!H:H,inputdataWeek!$D:$D,$B383,inputdataWeek!$A:$A,$A383)))</f>
        <v>6286</v>
      </c>
      <c r="E383" s="180">
        <f>IF($A383&lt;=MonthDate,IF(RIGHT($B383,8)="Scotland",SUMIFS(inputdata!I:I,inputdata!$B:$B,$B383,inputdata!$A:$A,$A383),SUMIFS(inputdata!I:I,inputdata!$D:$D,$B383,inputdata!$A:$A,$A383)),IF(RIGHT($B383,8)="Scotland",SUMIFS(inputdataWeek!I:I,inputdataWeek!$B:$B,$B383,inputdataWeek!$A:$A,$A383),SUMIFS(inputdataWeek!I:I,inputdataWeek!$D:$D,$B383,inputdataWeek!$A:$A,$A383)))</f>
        <v>380</v>
      </c>
      <c r="F383" s="181">
        <f t="shared" si="29"/>
        <v>0.94299429942994295</v>
      </c>
      <c r="G383" s="180">
        <f>IF($A383&lt;=MonthDate,IF(RIGHT($B383,8)="Scotland",SUMIFS(inputdata!J:J,inputdata!$B:$B,$B383,inputdata!$A:$A,$A383),SUMIFS(inputdata!J:J,inputdata!$D:$D,$B383,inputdata!$A:$A,$A383)),IF(RIGHT($B383,8)="Scotland",SUMIFS(inputdataWeek!J:J,inputdataWeek!$B:$B,$B383,inputdataWeek!$A:$A,$A383),SUMIFS(inputdataWeek!J:J,inputdataWeek!$D:$D,$B383,inputdataWeek!$A:$A,$A383)))</f>
        <v>4</v>
      </c>
      <c r="H383" s="181">
        <f t="shared" si="30"/>
        <v>0.99939993999399945</v>
      </c>
      <c r="I383" s="180">
        <f>IF($A383&lt;=MonthDate,IF(RIGHT($B383,8)="Scotland",SUMIFS(inputdata!K:K,inputdata!$B:$B,$B383,inputdata!$A:$A,$A383),SUMIFS(inputdata!K:K,inputdata!$D:$D,$B383,inputdata!$A:$A,$A383)),IF(RIGHT(B383,8)="Scotland",SUMIFS(inputdataWeek!K:K,inputdataWeek!$B:$B,$B383,inputdataWeek!$A:$A,$A383),SUMIFS(inputdataWeek!K:K,inputdataWeek!$D:$D,$B383,inputdataWeek!$A:$A,$A383)))</f>
        <v>0</v>
      </c>
      <c r="J383" s="181">
        <f t="shared" si="28"/>
        <v>1</v>
      </c>
      <c r="K383" s="194" t="str">
        <f t="shared" si="32"/>
        <v>ISD A&amp;E Datamart</v>
      </c>
    </row>
    <row r="384" spans="1:11">
      <c r="A384" s="178">
        <f t="shared" si="31"/>
        <v>42491</v>
      </c>
      <c r="B384" s="179" t="s">
        <v>129</v>
      </c>
      <c r="C384" s="180">
        <f>IF($A384&lt;=MonthDate,IF(RIGHT($B384,8)="Scotland",SUMIFS(inputdata!G:G,inputdata!$B:$B,$B384,inputdata!$A:$A,$A384),SUMIFS(inputdata!G:G,inputdata!$D:$D,$B384,inputdata!$A:$A,$A384)),IF(RIGHT($B384,8)="Scotland",SUMIFS(inputdataWeek!G:G,inputdataWeek!$B:$B,$B384,inputdataWeek!$A:$A,$A384),SUMIFS(inputdataWeek!G:G,inputdataWeek!$D:$D,$B384,inputdataWeek!$A:$A,$A384)))</f>
        <v>1086</v>
      </c>
      <c r="D384" s="180">
        <f>IF($A384&lt;=MonthDate,IF(RIGHT($B384,8)="Scotland",SUMIFS(inputdata!H:H,inputdata!$B:$B,$B384,inputdata!$A:$A,$A384),SUMIFS(inputdata!H:H,inputdata!$D:$D,$B384,inputdata!$A:$A,$A384)),IF(RIGHT($B384,8)="Scotland",SUMIFS(inputdataWeek!H:H,inputdataWeek!$B:$B,$B384,inputdataWeek!$A:$A,$A384),SUMIFS(inputdataWeek!H:H,inputdataWeek!$D:$D,$B384,inputdataWeek!$A:$A,$A384)))</f>
        <v>1043</v>
      </c>
      <c r="E384" s="180">
        <f>IF($A384&lt;=MonthDate,IF(RIGHT($B384,8)="Scotland",SUMIFS(inputdata!I:I,inputdata!$B:$B,$B384,inputdata!$A:$A,$A384),SUMIFS(inputdata!I:I,inputdata!$D:$D,$B384,inputdata!$A:$A,$A384)),IF(RIGHT($B384,8)="Scotland",SUMIFS(inputdataWeek!I:I,inputdataWeek!$B:$B,$B384,inputdataWeek!$A:$A,$A384),SUMIFS(inputdataWeek!I:I,inputdataWeek!$D:$D,$B384,inputdataWeek!$A:$A,$A384)))</f>
        <v>43</v>
      </c>
      <c r="F384" s="181">
        <f t="shared" si="29"/>
        <v>0.96040515653775327</v>
      </c>
      <c r="G384" s="180">
        <f>IF($A384&lt;=MonthDate,IF(RIGHT($B384,8)="Scotland",SUMIFS(inputdata!J:J,inputdata!$B:$B,$B384,inputdata!$A:$A,$A384),SUMIFS(inputdata!J:J,inputdata!$D:$D,$B384,inputdata!$A:$A,$A384)),IF(RIGHT($B384,8)="Scotland",SUMIFS(inputdataWeek!J:J,inputdataWeek!$B:$B,$B384,inputdataWeek!$A:$A,$A384),SUMIFS(inputdataWeek!J:J,inputdataWeek!$D:$D,$B384,inputdataWeek!$A:$A,$A384)))</f>
        <v>1</v>
      </c>
      <c r="H384" s="181">
        <f t="shared" si="30"/>
        <v>0.99907918968692444</v>
      </c>
      <c r="I384" s="180">
        <f>IF($A384&lt;=MonthDate,IF(RIGHT($B384,8)="Scotland",SUMIFS(inputdata!K:K,inputdata!$B:$B,$B384,inputdata!$A:$A,$A384),SUMIFS(inputdata!K:K,inputdata!$D:$D,$B384,inputdata!$A:$A,$A384)),IF(RIGHT(B384,8)="Scotland",SUMIFS(inputdataWeek!K:K,inputdataWeek!$B:$B,$B384,inputdataWeek!$A:$A,$A384),SUMIFS(inputdataWeek!K:K,inputdataWeek!$D:$D,$B384,inputdataWeek!$A:$A,$A384)))</f>
        <v>0</v>
      </c>
      <c r="J384" s="181">
        <f t="shared" ref="J384:J447" si="33">1-I384/$C384</f>
        <v>1</v>
      </c>
      <c r="K384" s="194" t="str">
        <f t="shared" si="32"/>
        <v>ISD A&amp;E Datamart</v>
      </c>
    </row>
    <row r="385" spans="1:11">
      <c r="A385" s="178">
        <f t="shared" si="31"/>
        <v>42491</v>
      </c>
      <c r="B385" s="179" t="s">
        <v>73</v>
      </c>
      <c r="C385" s="180">
        <f>IF($A385&lt;=MonthDate,IF(RIGHT($B385,8)="Scotland",SUMIFS(inputdata!G:G,inputdata!$B:$B,$B385,inputdata!$A:$A,$A385),SUMIFS(inputdata!G:G,inputdata!$D:$D,$B385,inputdata!$A:$A,$A385)),IF(RIGHT($B385,8)="Scotland",SUMIFS(inputdataWeek!G:G,inputdataWeek!$B:$B,$B385,inputdataWeek!$A:$A,$A385),SUMIFS(inputdataWeek!G:G,inputdataWeek!$D:$D,$B385,inputdataWeek!$A:$A,$A385)))</f>
        <v>3920</v>
      </c>
      <c r="D385" s="180">
        <f>IF($A385&lt;=MonthDate,IF(RIGHT($B385,8)="Scotland",SUMIFS(inputdata!H:H,inputdata!$B:$B,$B385,inputdata!$A:$A,$A385),SUMIFS(inputdata!H:H,inputdata!$D:$D,$B385,inputdata!$A:$A,$A385)),IF(RIGHT($B385,8)="Scotland",SUMIFS(inputdataWeek!H:H,inputdataWeek!$B:$B,$B385,inputdataWeek!$A:$A,$A385),SUMIFS(inputdataWeek!H:H,inputdataWeek!$D:$D,$B385,inputdataWeek!$A:$A,$A385)))</f>
        <v>3733</v>
      </c>
      <c r="E385" s="180">
        <f>IF($A385&lt;=MonthDate,IF(RIGHT($B385,8)="Scotland",SUMIFS(inputdata!I:I,inputdata!$B:$B,$B385,inputdata!$A:$A,$A385),SUMIFS(inputdata!I:I,inputdata!$D:$D,$B385,inputdata!$A:$A,$A385)),IF(RIGHT($B385,8)="Scotland",SUMIFS(inputdataWeek!I:I,inputdataWeek!$B:$B,$B385,inputdataWeek!$A:$A,$A385),SUMIFS(inputdataWeek!I:I,inputdataWeek!$D:$D,$B385,inputdataWeek!$A:$A,$A385)))</f>
        <v>187</v>
      </c>
      <c r="F385" s="181">
        <f t="shared" si="29"/>
        <v>0.95229591836734695</v>
      </c>
      <c r="G385" s="180">
        <f>IF($A385&lt;=MonthDate,IF(RIGHT($B385,8)="Scotland",SUMIFS(inputdata!J:J,inputdata!$B:$B,$B385,inputdata!$A:$A,$A385),SUMIFS(inputdata!J:J,inputdata!$D:$D,$B385,inputdata!$A:$A,$A385)),IF(RIGHT($B385,8)="Scotland",SUMIFS(inputdataWeek!J:J,inputdataWeek!$B:$B,$B385,inputdataWeek!$A:$A,$A385),SUMIFS(inputdataWeek!J:J,inputdataWeek!$D:$D,$B385,inputdataWeek!$A:$A,$A385)))</f>
        <v>0</v>
      </c>
      <c r="H385" s="181">
        <f t="shared" si="30"/>
        <v>1</v>
      </c>
      <c r="I385" s="180">
        <f>IF($A385&lt;=MonthDate,IF(RIGHT($B385,8)="Scotland",SUMIFS(inputdata!K:K,inputdata!$B:$B,$B385,inputdata!$A:$A,$A385),SUMIFS(inputdata!K:K,inputdata!$D:$D,$B385,inputdata!$A:$A,$A385)),IF(RIGHT(B385,8)="Scotland",SUMIFS(inputdataWeek!K:K,inputdataWeek!$B:$B,$B385,inputdataWeek!$A:$A,$A385),SUMIFS(inputdataWeek!K:K,inputdataWeek!$D:$D,$B385,inputdataWeek!$A:$A,$A385)))</f>
        <v>0</v>
      </c>
      <c r="J385" s="181">
        <f t="shared" si="33"/>
        <v>1</v>
      </c>
      <c r="K385" s="194" t="str">
        <f t="shared" si="32"/>
        <v>ISD A&amp;E Datamart</v>
      </c>
    </row>
    <row r="386" spans="1:11">
      <c r="A386" s="178">
        <f t="shared" si="31"/>
        <v>42491</v>
      </c>
      <c r="B386" s="179" t="s">
        <v>123</v>
      </c>
      <c r="C386" s="180">
        <f>IF($A386&lt;=MonthDate,IF(RIGHT($B386,8)="Scotland",SUMIFS(inputdata!G:G,inputdata!$B:$B,$B386,inputdata!$A:$A,$A386),SUMIFS(inputdata!G:G,inputdata!$D:$D,$B386,inputdata!$A:$A,$A386)),IF(RIGHT($B386,8)="Scotland",SUMIFS(inputdataWeek!G:G,inputdataWeek!$B:$B,$B386,inputdataWeek!$A:$A,$A386),SUMIFS(inputdataWeek!G:G,inputdataWeek!$D:$D,$B386,inputdataWeek!$A:$A,$A386)))</f>
        <v>4320</v>
      </c>
      <c r="D386" s="180">
        <f>IF($A386&lt;=MonthDate,IF(RIGHT($B386,8)="Scotland",SUMIFS(inputdata!H:H,inputdata!$B:$B,$B386,inputdata!$A:$A,$A386),SUMIFS(inputdata!H:H,inputdata!$D:$D,$B386,inputdata!$A:$A,$A386)),IF(RIGHT($B386,8)="Scotland",SUMIFS(inputdataWeek!H:H,inputdataWeek!$B:$B,$B386,inputdataWeek!$A:$A,$A386),SUMIFS(inputdataWeek!H:H,inputdataWeek!$D:$D,$B386,inputdataWeek!$A:$A,$A386)))</f>
        <v>4135</v>
      </c>
      <c r="E386" s="180">
        <f>IF($A386&lt;=MonthDate,IF(RIGHT($B386,8)="Scotland",SUMIFS(inputdata!I:I,inputdata!$B:$B,$B386,inputdata!$A:$A,$A386),SUMIFS(inputdata!I:I,inputdata!$D:$D,$B386,inputdata!$A:$A,$A386)),IF(RIGHT($B386,8)="Scotland",SUMIFS(inputdataWeek!I:I,inputdataWeek!$B:$B,$B386,inputdataWeek!$A:$A,$A386),SUMIFS(inputdataWeek!I:I,inputdataWeek!$D:$D,$B386,inputdataWeek!$A:$A,$A386)))</f>
        <v>185</v>
      </c>
      <c r="F386" s="181">
        <f t="shared" si="29"/>
        <v>0.95717592592592593</v>
      </c>
      <c r="G386" s="180">
        <f>IF($A386&lt;=MonthDate,IF(RIGHT($B386,8)="Scotland",SUMIFS(inputdata!J:J,inputdata!$B:$B,$B386,inputdata!$A:$A,$A386),SUMIFS(inputdata!J:J,inputdata!$D:$D,$B386,inputdata!$A:$A,$A386)),IF(RIGHT($B386,8)="Scotland",SUMIFS(inputdataWeek!J:J,inputdataWeek!$B:$B,$B386,inputdataWeek!$A:$A,$A386),SUMIFS(inputdataWeek!J:J,inputdataWeek!$D:$D,$B386,inputdataWeek!$A:$A,$A386)))</f>
        <v>22</v>
      </c>
      <c r="H386" s="181">
        <f t="shared" si="30"/>
        <v>0.99490740740740735</v>
      </c>
      <c r="I386" s="180">
        <f>IF($A386&lt;=MonthDate,IF(RIGHT($B386,8)="Scotland",SUMIFS(inputdata!K:K,inputdata!$B:$B,$B386,inputdata!$A:$A,$A386),SUMIFS(inputdata!K:K,inputdata!$D:$D,$B386,inputdata!$A:$A,$A386)),IF(RIGHT(B386,8)="Scotland",SUMIFS(inputdataWeek!K:K,inputdataWeek!$B:$B,$B386,inputdataWeek!$A:$A,$A386),SUMIFS(inputdataWeek!K:K,inputdataWeek!$D:$D,$B386,inputdataWeek!$A:$A,$A386)))</f>
        <v>0</v>
      </c>
      <c r="J386" s="181">
        <f t="shared" si="33"/>
        <v>1</v>
      </c>
      <c r="K386" s="194" t="str">
        <f t="shared" si="32"/>
        <v>ISD A&amp;E Datamart</v>
      </c>
    </row>
    <row r="387" spans="1:11">
      <c r="A387" s="178">
        <f t="shared" si="31"/>
        <v>42491</v>
      </c>
      <c r="B387" s="179" t="s">
        <v>117</v>
      </c>
      <c r="C387" s="180">
        <f>IF($A387&lt;=MonthDate,IF(RIGHT($B387,8)="Scotland",SUMIFS(inputdata!G:G,inputdata!$B:$B,$B387,inputdata!$A:$A,$A387),SUMIFS(inputdata!G:G,inputdata!$D:$D,$B387,inputdata!$A:$A,$A387)),IF(RIGHT($B387,8)="Scotland",SUMIFS(inputdataWeek!G:G,inputdataWeek!$B:$B,$B387,inputdataWeek!$A:$A,$A387),SUMIFS(inputdataWeek!G:G,inputdataWeek!$D:$D,$B387,inputdataWeek!$A:$A,$A387)))</f>
        <v>116</v>
      </c>
      <c r="D387" s="180">
        <f>IF($A387&lt;=MonthDate,IF(RIGHT($B387,8)="Scotland",SUMIFS(inputdata!H:H,inputdata!$B:$B,$B387,inputdata!$A:$A,$A387),SUMIFS(inputdata!H:H,inputdata!$D:$D,$B387,inputdata!$A:$A,$A387)),IF(RIGHT($B387,8)="Scotland",SUMIFS(inputdataWeek!H:H,inputdataWeek!$B:$B,$B387,inputdataWeek!$A:$A,$A387),SUMIFS(inputdataWeek!H:H,inputdataWeek!$D:$D,$B387,inputdataWeek!$A:$A,$A387)))</f>
        <v>116</v>
      </c>
      <c r="E387" s="180">
        <f>IF($A387&lt;=MonthDate,IF(RIGHT($B387,8)="Scotland",SUMIFS(inputdata!I:I,inputdata!$B:$B,$B387,inputdata!$A:$A,$A387),SUMIFS(inputdata!I:I,inputdata!$D:$D,$B387,inputdata!$A:$A,$A387)),IF(RIGHT($B387,8)="Scotland",SUMIFS(inputdataWeek!I:I,inputdataWeek!$B:$B,$B387,inputdataWeek!$A:$A,$A387),SUMIFS(inputdataWeek!I:I,inputdataWeek!$D:$D,$B387,inputdataWeek!$A:$A,$A387)))</f>
        <v>0</v>
      </c>
      <c r="F387" s="181">
        <f t="shared" si="29"/>
        <v>1</v>
      </c>
      <c r="G387" s="180">
        <f>IF($A387&lt;=MonthDate,IF(RIGHT($B387,8)="Scotland",SUMIFS(inputdata!J:J,inputdata!$B:$B,$B387,inputdata!$A:$A,$A387),SUMIFS(inputdata!J:J,inputdata!$D:$D,$B387,inputdata!$A:$A,$A387)),IF(RIGHT($B387,8)="Scotland",SUMIFS(inputdataWeek!J:J,inputdataWeek!$B:$B,$B387,inputdataWeek!$A:$A,$A387),SUMIFS(inputdataWeek!J:J,inputdataWeek!$D:$D,$B387,inputdataWeek!$A:$A,$A387)))</f>
        <v>0</v>
      </c>
      <c r="H387" s="181">
        <f t="shared" si="30"/>
        <v>1</v>
      </c>
      <c r="I387" s="180">
        <f>IF($A387&lt;=MonthDate,IF(RIGHT($B387,8)="Scotland",SUMIFS(inputdata!K:K,inputdata!$B:$B,$B387,inputdata!$A:$A,$A387),SUMIFS(inputdata!K:K,inputdata!$D:$D,$B387,inputdata!$A:$A,$A387)),IF(RIGHT(B387,8)="Scotland",SUMIFS(inputdataWeek!K:K,inputdataWeek!$B:$B,$B387,inputdataWeek!$A:$A,$A387),SUMIFS(inputdataWeek!K:K,inputdataWeek!$D:$D,$B387,inputdataWeek!$A:$A,$A387)))</f>
        <v>0</v>
      </c>
      <c r="J387" s="181">
        <f t="shared" si="33"/>
        <v>1</v>
      </c>
      <c r="K387" s="194" t="str">
        <f t="shared" si="32"/>
        <v>ISD A&amp;E Datamart</v>
      </c>
    </row>
    <row r="388" spans="1:11">
      <c r="A388" s="178">
        <f t="shared" si="31"/>
        <v>42491</v>
      </c>
      <c r="B388" s="179" t="s">
        <v>141</v>
      </c>
      <c r="C388" s="180">
        <f>IF($A388&lt;=MonthDate,IF(RIGHT($B388,8)="Scotland",SUMIFS(inputdata!G:G,inputdata!$B:$B,$B388,inputdata!$A:$A,$A388),SUMIFS(inputdata!G:G,inputdata!$D:$D,$B388,inputdata!$A:$A,$A388)),IF(RIGHT($B388,8)="Scotland",SUMIFS(inputdataWeek!G:G,inputdataWeek!$B:$B,$B388,inputdataWeek!$A:$A,$A388),SUMIFS(inputdataWeek!G:G,inputdataWeek!$D:$D,$B388,inputdataWeek!$A:$A,$A388)))</f>
        <v>135</v>
      </c>
      <c r="D388" s="180">
        <f>IF($A388&lt;=MonthDate,IF(RIGHT($B388,8)="Scotland",SUMIFS(inputdata!H:H,inputdata!$B:$B,$B388,inputdata!$A:$A,$A388),SUMIFS(inputdata!H:H,inputdata!$D:$D,$B388,inputdata!$A:$A,$A388)),IF(RIGHT($B388,8)="Scotland",SUMIFS(inputdataWeek!H:H,inputdataWeek!$B:$B,$B388,inputdataWeek!$A:$A,$A388),SUMIFS(inputdataWeek!H:H,inputdataWeek!$D:$D,$B388,inputdataWeek!$A:$A,$A388)))</f>
        <v>126</v>
      </c>
      <c r="E388" s="180">
        <f>IF($A388&lt;=MonthDate,IF(RIGHT($B388,8)="Scotland",SUMIFS(inputdata!I:I,inputdata!$B:$B,$B388,inputdata!$A:$A,$A388),SUMIFS(inputdata!I:I,inputdata!$D:$D,$B388,inputdata!$A:$A,$A388)),IF(RIGHT($B388,8)="Scotland",SUMIFS(inputdataWeek!I:I,inputdataWeek!$B:$B,$B388,inputdataWeek!$A:$A,$A388),SUMIFS(inputdataWeek!I:I,inputdataWeek!$D:$D,$B388,inputdataWeek!$A:$A,$A388)))</f>
        <v>9</v>
      </c>
      <c r="F388" s="181">
        <f t="shared" si="29"/>
        <v>0.93333333333333335</v>
      </c>
      <c r="G388" s="180">
        <f>IF($A388&lt;=MonthDate,IF(RIGHT($B388,8)="Scotland",SUMIFS(inputdata!J:J,inputdata!$B:$B,$B388,inputdata!$A:$A,$A388),SUMIFS(inputdata!J:J,inputdata!$D:$D,$B388,inputdata!$A:$A,$A388)),IF(RIGHT($B388,8)="Scotland",SUMIFS(inputdataWeek!J:J,inputdataWeek!$B:$B,$B388,inputdataWeek!$A:$A,$A388),SUMIFS(inputdataWeek!J:J,inputdataWeek!$D:$D,$B388,inputdataWeek!$A:$A,$A388)))</f>
        <v>0</v>
      </c>
      <c r="H388" s="181">
        <f t="shared" si="30"/>
        <v>1</v>
      </c>
      <c r="I388" s="180">
        <f>IF($A388&lt;=MonthDate,IF(RIGHT($B388,8)="Scotland",SUMIFS(inputdata!K:K,inputdata!$B:$B,$B388,inputdata!$A:$A,$A388),SUMIFS(inputdata!K:K,inputdata!$D:$D,$B388,inputdata!$A:$A,$A388)),IF(RIGHT(B388,8)="Scotland",SUMIFS(inputdataWeek!K:K,inputdataWeek!$B:$B,$B388,inputdataWeek!$A:$A,$A388),SUMIFS(inputdataWeek!K:K,inputdataWeek!$D:$D,$B388,inputdataWeek!$A:$A,$A388)))</f>
        <v>0</v>
      </c>
      <c r="J388" s="181">
        <f t="shared" si="33"/>
        <v>1</v>
      </c>
      <c r="K388" s="194" t="str">
        <f t="shared" si="32"/>
        <v>ISD A&amp;E Datamart</v>
      </c>
    </row>
    <row r="389" spans="1:11">
      <c r="A389" s="178">
        <f t="shared" si="31"/>
        <v>42491</v>
      </c>
      <c r="B389" s="179" t="s">
        <v>136</v>
      </c>
      <c r="C389" s="180">
        <f>IF($A389&lt;=MonthDate,IF(RIGHT($B389,8)="Scotland",SUMIFS(inputdata!G:G,inputdata!$B:$B,$B389,inputdata!$A:$A,$A389),SUMIFS(inputdata!G:G,inputdata!$D:$D,$B389,inputdata!$A:$A,$A389)),IF(RIGHT($B389,8)="Scotland",SUMIFS(inputdataWeek!G:G,inputdataWeek!$B:$B,$B389,inputdataWeek!$A:$A,$A389),SUMIFS(inputdataWeek!G:G,inputdataWeek!$D:$D,$B389,inputdataWeek!$A:$A,$A389)))</f>
        <v>1371</v>
      </c>
      <c r="D389" s="180">
        <f>IF($A389&lt;=MonthDate,IF(RIGHT($B389,8)="Scotland",SUMIFS(inputdata!H:H,inputdata!$B:$B,$B389,inputdata!$A:$A,$A389),SUMIFS(inputdata!H:H,inputdata!$D:$D,$B389,inputdata!$A:$A,$A389)),IF(RIGHT($B389,8)="Scotland",SUMIFS(inputdataWeek!H:H,inputdataWeek!$B:$B,$B389,inputdataWeek!$A:$A,$A389),SUMIFS(inputdataWeek!H:H,inputdataWeek!$D:$D,$B389,inputdataWeek!$A:$A,$A389)))</f>
        <v>1360</v>
      </c>
      <c r="E389" s="180">
        <f>IF($A389&lt;=MonthDate,IF(RIGHT($B389,8)="Scotland",SUMIFS(inputdata!I:I,inputdata!$B:$B,$B389,inputdata!$A:$A,$A389),SUMIFS(inputdata!I:I,inputdata!$D:$D,$B389,inputdata!$A:$A,$A389)),IF(RIGHT($B389,8)="Scotland",SUMIFS(inputdataWeek!I:I,inputdataWeek!$B:$B,$B389,inputdataWeek!$A:$A,$A389),SUMIFS(inputdataWeek!I:I,inputdataWeek!$D:$D,$B389,inputdataWeek!$A:$A,$A389)))</f>
        <v>11</v>
      </c>
      <c r="F389" s="181">
        <f t="shared" si="29"/>
        <v>0.99197665937272061</v>
      </c>
      <c r="G389" s="180">
        <f>IF($A389&lt;=MonthDate,IF(RIGHT($B389,8)="Scotland",SUMIFS(inputdata!J:J,inputdata!$B:$B,$B389,inputdata!$A:$A,$A389),SUMIFS(inputdata!J:J,inputdata!$D:$D,$B389,inputdata!$A:$A,$A389)),IF(RIGHT($B389,8)="Scotland",SUMIFS(inputdataWeek!J:J,inputdataWeek!$B:$B,$B389,inputdataWeek!$A:$A,$A389),SUMIFS(inputdataWeek!J:J,inputdataWeek!$D:$D,$B389,inputdataWeek!$A:$A,$A389)))</f>
        <v>0</v>
      </c>
      <c r="H389" s="181">
        <f t="shared" si="30"/>
        <v>1</v>
      </c>
      <c r="I389" s="180">
        <f>IF($A389&lt;=MonthDate,IF(RIGHT($B389,8)="Scotland",SUMIFS(inputdata!K:K,inputdata!$B:$B,$B389,inputdata!$A:$A,$A389),SUMIFS(inputdata!K:K,inputdata!$D:$D,$B389,inputdata!$A:$A,$A389)),IF(RIGHT(B389,8)="Scotland",SUMIFS(inputdataWeek!K:K,inputdataWeek!$B:$B,$B389,inputdataWeek!$A:$A,$A389),SUMIFS(inputdataWeek!K:K,inputdataWeek!$D:$D,$B389,inputdataWeek!$A:$A,$A389)))</f>
        <v>0</v>
      </c>
      <c r="J389" s="181">
        <f t="shared" si="33"/>
        <v>1</v>
      </c>
      <c r="K389" s="194" t="str">
        <f t="shared" si="32"/>
        <v>ISD A&amp;E Datamart</v>
      </c>
    </row>
    <row r="390" spans="1:11">
      <c r="A390" s="178">
        <f t="shared" si="31"/>
        <v>42491</v>
      </c>
      <c r="B390" s="179" t="s">
        <v>139</v>
      </c>
      <c r="C390" s="180">
        <f>IF($A390&lt;=MonthDate,IF(RIGHT($B390,8)="Scotland",SUMIFS(inputdata!G:G,inputdata!$B:$B,$B390,inputdata!$A:$A,$A390),SUMIFS(inputdata!G:G,inputdata!$D:$D,$B390,inputdata!$A:$A,$A390)),IF(RIGHT($B390,8)="Scotland",SUMIFS(inputdataWeek!G:G,inputdataWeek!$B:$B,$B390,inputdataWeek!$A:$A,$A390),SUMIFS(inputdataWeek!G:G,inputdataWeek!$D:$D,$B390,inputdataWeek!$A:$A,$A390)))</f>
        <v>112</v>
      </c>
      <c r="D390" s="180">
        <f>IF($A390&lt;=MonthDate,IF(RIGHT($B390,8)="Scotland",SUMIFS(inputdata!H:H,inputdata!$B:$B,$B390,inputdata!$A:$A,$A390),SUMIFS(inputdata!H:H,inputdata!$D:$D,$B390,inputdata!$A:$A,$A390)),IF(RIGHT($B390,8)="Scotland",SUMIFS(inputdataWeek!H:H,inputdataWeek!$B:$B,$B390,inputdataWeek!$A:$A,$A390),SUMIFS(inputdataWeek!H:H,inputdataWeek!$D:$D,$B390,inputdataWeek!$A:$A,$A390)))</f>
        <v>111</v>
      </c>
      <c r="E390" s="180">
        <f>IF($A390&lt;=MonthDate,IF(RIGHT($B390,8)="Scotland",SUMIFS(inputdata!I:I,inputdata!$B:$B,$B390,inputdata!$A:$A,$A390),SUMIFS(inputdata!I:I,inputdata!$D:$D,$B390,inputdata!$A:$A,$A390)),IF(RIGHT($B390,8)="Scotland",SUMIFS(inputdataWeek!I:I,inputdataWeek!$B:$B,$B390,inputdataWeek!$A:$A,$A390),SUMIFS(inputdataWeek!I:I,inputdataWeek!$D:$D,$B390,inputdataWeek!$A:$A,$A390)))</f>
        <v>1</v>
      </c>
      <c r="F390" s="181">
        <f t="shared" si="29"/>
        <v>0.9910714285714286</v>
      </c>
      <c r="G390" s="180">
        <f>IF($A390&lt;=MonthDate,IF(RIGHT($B390,8)="Scotland",SUMIFS(inputdata!J:J,inputdata!$B:$B,$B390,inputdata!$A:$A,$A390),SUMIFS(inputdata!J:J,inputdata!$D:$D,$B390,inputdata!$A:$A,$A390)),IF(RIGHT($B390,8)="Scotland",SUMIFS(inputdataWeek!J:J,inputdataWeek!$B:$B,$B390,inputdataWeek!$A:$A,$A390),SUMIFS(inputdataWeek!J:J,inputdataWeek!$D:$D,$B390,inputdataWeek!$A:$A,$A390)))</f>
        <v>0</v>
      </c>
      <c r="H390" s="181">
        <f t="shared" si="30"/>
        <v>1</v>
      </c>
      <c r="I390" s="180">
        <f>IF($A390&lt;=MonthDate,IF(RIGHT($B390,8)="Scotland",SUMIFS(inputdata!K:K,inputdata!$B:$B,$B390,inputdata!$A:$A,$A390),SUMIFS(inputdata!K:K,inputdata!$D:$D,$B390,inputdata!$A:$A,$A390)),IF(RIGHT(B390,8)="Scotland",SUMIFS(inputdataWeek!K:K,inputdataWeek!$B:$B,$B390,inputdataWeek!$A:$A,$A390),SUMIFS(inputdataWeek!K:K,inputdataWeek!$D:$D,$B390,inputdataWeek!$A:$A,$A390)))</f>
        <v>0</v>
      </c>
      <c r="J390" s="181">
        <f t="shared" si="33"/>
        <v>1</v>
      </c>
      <c r="K390" s="194" t="str">
        <f t="shared" si="32"/>
        <v>ISD A&amp;E Datamart</v>
      </c>
    </row>
    <row r="391" spans="1:11">
      <c r="A391" s="178">
        <f t="shared" si="31"/>
        <v>42491</v>
      </c>
      <c r="B391" s="179" t="s">
        <v>277</v>
      </c>
      <c r="C391" s="180">
        <f>IF($A391&lt;=MonthDate,IF(RIGHT($B391,8)="Scotland",SUMIFS(inputdata!G:G,inputdata!$B:$B,$B391,inputdata!$A:$A,$A391),SUMIFS(inputdata!G:G,inputdata!$D:$D,$B391,inputdata!$A:$A,$A391)),IF(RIGHT($B391,8)="Scotland",SUMIFS(inputdataWeek!G:G,inputdataWeek!$B:$B,$B391,inputdataWeek!$A:$A,$A391),SUMIFS(inputdataWeek!G:G,inputdataWeek!$D:$D,$B391,inputdataWeek!$A:$A,$A391)))</f>
        <v>25631</v>
      </c>
      <c r="D391" s="180">
        <f>IF($A391&lt;=MonthDate,IF(RIGHT($B391,8)="Scotland",SUMIFS(inputdata!H:H,inputdata!$B:$B,$B391,inputdata!$A:$A,$A391),SUMIFS(inputdata!H:H,inputdata!$D:$D,$B391,inputdata!$A:$A,$A391)),IF(RIGHT($B391,8)="Scotland",SUMIFS(inputdataWeek!H:H,inputdataWeek!$B:$B,$B391,inputdataWeek!$A:$A,$A391),SUMIFS(inputdataWeek!H:H,inputdataWeek!$D:$D,$B391,inputdataWeek!$A:$A,$A391)))</f>
        <v>24477</v>
      </c>
      <c r="E391" s="180">
        <f>IF($A391&lt;=MonthDate,IF(RIGHT($B391,8)="Scotland",SUMIFS(inputdata!I:I,inputdata!$B:$B,$B391,inputdata!$A:$A,$A391),SUMIFS(inputdata!I:I,inputdata!$D:$D,$B391,inputdata!$A:$A,$A391)),IF(RIGHT($B391,8)="Scotland",SUMIFS(inputdataWeek!I:I,inputdataWeek!$B:$B,$B391,inputdataWeek!$A:$A,$A391),SUMIFS(inputdataWeek!I:I,inputdataWeek!$D:$D,$B391,inputdataWeek!$A:$A,$A391)))</f>
        <v>1154</v>
      </c>
      <c r="F391" s="181">
        <f t="shared" si="29"/>
        <v>0.95497639577074633</v>
      </c>
      <c r="G391" s="180">
        <f>IF($A391&lt;=MonthDate,IF(RIGHT($B391,8)="Scotland",SUMIFS(inputdata!J:J,inputdata!$B:$B,$B391,inputdata!$A:$A,$A391),SUMIFS(inputdata!J:J,inputdata!$D:$D,$B391,inputdata!$A:$A,$A391)),IF(RIGHT($B391,8)="Scotland",SUMIFS(inputdataWeek!J:J,inputdataWeek!$B:$B,$B391,inputdataWeek!$A:$A,$A391),SUMIFS(inputdataWeek!J:J,inputdataWeek!$D:$D,$B391,inputdataWeek!$A:$A,$A391)))</f>
        <v>37</v>
      </c>
      <c r="H391" s="181">
        <f t="shared" si="30"/>
        <v>0.99855643556630647</v>
      </c>
      <c r="I391" s="180">
        <f>IF($A391&lt;=MonthDate,IF(RIGHT($B391,8)="Scotland",SUMIFS(inputdata!K:K,inputdata!$B:$B,$B391,inputdata!$A:$A,$A391),SUMIFS(inputdata!K:K,inputdata!$D:$D,$B391,inputdata!$A:$A,$A391)),IF(RIGHT(B391,8)="Scotland",SUMIFS(inputdataWeek!K:K,inputdataWeek!$B:$B,$B391,inputdataWeek!$A:$A,$A391),SUMIFS(inputdataWeek!K:K,inputdataWeek!$D:$D,$B391,inputdataWeek!$A:$A,$A391)))</f>
        <v>0</v>
      </c>
      <c r="J391" s="181">
        <f t="shared" si="33"/>
        <v>1</v>
      </c>
      <c r="K391" s="194" t="str">
        <f t="shared" si="32"/>
        <v>ISD A&amp;E Datamart</v>
      </c>
    </row>
    <row r="392" spans="1:11">
      <c r="A392" s="178">
        <f t="shared" si="31"/>
        <v>42498</v>
      </c>
      <c r="B392" s="179" t="s">
        <v>121</v>
      </c>
      <c r="C392" s="180">
        <f>IF($A392&lt;=MonthDate,IF(RIGHT($B392,8)="Scotland",SUMIFS(inputdata!G:G,inputdata!$B:$B,$B392,inputdata!$A:$A,$A392),SUMIFS(inputdata!G:G,inputdata!$D:$D,$B392,inputdata!$A:$A,$A392)),IF(RIGHT($B392,8)="Scotland",SUMIFS(inputdataWeek!G:G,inputdataWeek!$B:$B,$B392,inputdataWeek!$A:$A,$A392),SUMIFS(inputdataWeek!G:G,inputdataWeek!$D:$D,$B392,inputdataWeek!$A:$A,$A392)))</f>
        <v>2279</v>
      </c>
      <c r="D392" s="180">
        <f>IF($A392&lt;=MonthDate,IF(RIGHT($B392,8)="Scotland",SUMIFS(inputdata!H:H,inputdata!$B:$B,$B392,inputdata!$A:$A,$A392),SUMIFS(inputdata!H:H,inputdata!$D:$D,$B392,inputdata!$A:$A,$A392)),IF(RIGHT($B392,8)="Scotland",SUMIFS(inputdataWeek!H:H,inputdataWeek!$B:$B,$B392,inputdataWeek!$A:$A,$A392),SUMIFS(inputdataWeek!H:H,inputdataWeek!$D:$D,$B392,inputdataWeek!$A:$A,$A392)))</f>
        <v>2176</v>
      </c>
      <c r="E392" s="180">
        <f>IF($A392&lt;=MonthDate,IF(RIGHT($B392,8)="Scotland",SUMIFS(inputdata!I:I,inputdata!$B:$B,$B392,inputdata!$A:$A,$A392),SUMIFS(inputdata!I:I,inputdata!$D:$D,$B392,inputdata!$A:$A,$A392)),IF(RIGHT($B392,8)="Scotland",SUMIFS(inputdataWeek!I:I,inputdataWeek!$B:$B,$B392,inputdataWeek!$A:$A,$A392),SUMIFS(inputdataWeek!I:I,inputdataWeek!$D:$D,$B392,inputdataWeek!$A:$A,$A392)))</f>
        <v>103</v>
      </c>
      <c r="F392" s="181">
        <f t="shared" si="29"/>
        <v>0.95480473892057915</v>
      </c>
      <c r="G392" s="180">
        <f>IF($A392&lt;=MonthDate,IF(RIGHT($B392,8)="Scotland",SUMIFS(inputdata!J:J,inputdata!$B:$B,$B392,inputdata!$A:$A,$A392),SUMIFS(inputdata!J:J,inputdata!$D:$D,$B392,inputdata!$A:$A,$A392)),IF(RIGHT($B392,8)="Scotland",SUMIFS(inputdataWeek!J:J,inputdataWeek!$B:$B,$B392,inputdataWeek!$A:$A,$A392),SUMIFS(inputdataWeek!J:J,inputdataWeek!$D:$D,$B392,inputdataWeek!$A:$A,$A392)))</f>
        <v>4</v>
      </c>
      <c r="H392" s="181">
        <f t="shared" si="30"/>
        <v>0.99824484422992543</v>
      </c>
      <c r="I392" s="180">
        <f>IF($A392&lt;=MonthDate,IF(RIGHT($B392,8)="Scotland",SUMIFS(inputdata!K:K,inputdata!$B:$B,$B392,inputdata!$A:$A,$A392),SUMIFS(inputdata!K:K,inputdata!$D:$D,$B392,inputdata!$A:$A,$A392)),IF(RIGHT(B392,8)="Scotland",SUMIFS(inputdataWeek!K:K,inputdataWeek!$B:$B,$B392,inputdataWeek!$A:$A,$A392),SUMIFS(inputdataWeek!K:K,inputdataWeek!$D:$D,$B392,inputdataWeek!$A:$A,$A392)))</f>
        <v>0</v>
      </c>
      <c r="J392" s="181">
        <f t="shared" si="33"/>
        <v>1</v>
      </c>
      <c r="K392" s="194" t="str">
        <f t="shared" si="32"/>
        <v>ISD A&amp;E Datamart</v>
      </c>
    </row>
    <row r="393" spans="1:11">
      <c r="A393" s="178">
        <f t="shared" si="31"/>
        <v>42498</v>
      </c>
      <c r="B393" s="179" t="s">
        <v>70</v>
      </c>
      <c r="C393" s="180">
        <f>IF($A393&lt;=MonthDate,IF(RIGHT($B393,8)="Scotland",SUMIFS(inputdata!G:G,inputdata!$B:$B,$B393,inputdata!$A:$A,$A393),SUMIFS(inputdata!G:G,inputdata!$D:$D,$B393,inputdata!$A:$A,$A393)),IF(RIGHT($B393,8)="Scotland",SUMIFS(inputdataWeek!G:G,inputdataWeek!$B:$B,$B393,inputdataWeek!$A:$A,$A393),SUMIFS(inputdataWeek!G:G,inputdataWeek!$D:$D,$B393,inputdataWeek!$A:$A,$A393)))</f>
        <v>594</v>
      </c>
      <c r="D393" s="180">
        <f>IF($A393&lt;=MonthDate,IF(RIGHT($B393,8)="Scotland",SUMIFS(inputdata!H:H,inputdata!$B:$B,$B393,inputdata!$A:$A,$A393),SUMIFS(inputdata!H:H,inputdata!$D:$D,$B393,inputdata!$A:$A,$A393)),IF(RIGHT($B393,8)="Scotland",SUMIFS(inputdataWeek!H:H,inputdataWeek!$B:$B,$B393,inputdataWeek!$A:$A,$A393),SUMIFS(inputdataWeek!H:H,inputdataWeek!$D:$D,$B393,inputdataWeek!$A:$A,$A393)))</f>
        <v>572</v>
      </c>
      <c r="E393" s="180">
        <f>IF($A393&lt;=MonthDate,IF(RIGHT($B393,8)="Scotland",SUMIFS(inputdata!I:I,inputdata!$B:$B,$B393,inputdata!$A:$A,$A393),SUMIFS(inputdata!I:I,inputdata!$D:$D,$B393,inputdata!$A:$A,$A393)),IF(RIGHT($B393,8)="Scotland",SUMIFS(inputdataWeek!I:I,inputdataWeek!$B:$B,$B393,inputdataWeek!$A:$A,$A393),SUMIFS(inputdataWeek!I:I,inputdataWeek!$D:$D,$B393,inputdataWeek!$A:$A,$A393)))</f>
        <v>22</v>
      </c>
      <c r="F393" s="181">
        <f t="shared" si="29"/>
        <v>0.96296296296296302</v>
      </c>
      <c r="G393" s="180">
        <f>IF($A393&lt;=MonthDate,IF(RIGHT($B393,8)="Scotland",SUMIFS(inputdata!J:J,inputdata!$B:$B,$B393,inputdata!$A:$A,$A393),SUMIFS(inputdata!J:J,inputdata!$D:$D,$B393,inputdata!$A:$A,$A393)),IF(RIGHT($B393,8)="Scotland",SUMIFS(inputdataWeek!J:J,inputdataWeek!$B:$B,$B393,inputdataWeek!$A:$A,$A393),SUMIFS(inputdataWeek!J:J,inputdataWeek!$D:$D,$B393,inputdataWeek!$A:$A,$A393)))</f>
        <v>0</v>
      </c>
      <c r="H393" s="181">
        <f t="shared" si="30"/>
        <v>1</v>
      </c>
      <c r="I393" s="180">
        <f>IF($A393&lt;=MonthDate,IF(RIGHT($B393,8)="Scotland",SUMIFS(inputdata!K:K,inputdata!$B:$B,$B393,inputdata!$A:$A,$A393),SUMIFS(inputdata!K:K,inputdata!$D:$D,$B393,inputdata!$A:$A,$A393)),IF(RIGHT(B393,8)="Scotland",SUMIFS(inputdataWeek!K:K,inputdataWeek!$B:$B,$B393,inputdataWeek!$A:$A,$A393),SUMIFS(inputdataWeek!K:K,inputdataWeek!$D:$D,$B393,inputdataWeek!$A:$A,$A393)))</f>
        <v>0</v>
      </c>
      <c r="J393" s="181">
        <f t="shared" si="33"/>
        <v>1</v>
      </c>
      <c r="K393" s="194" t="str">
        <f t="shared" si="32"/>
        <v>ISD A&amp;E Datamart</v>
      </c>
    </row>
    <row r="394" spans="1:11">
      <c r="A394" s="178">
        <f t="shared" si="31"/>
        <v>42498</v>
      </c>
      <c r="B394" s="179" t="s">
        <v>140</v>
      </c>
      <c r="C394" s="180">
        <f>IF($A394&lt;=MonthDate,IF(RIGHT($B394,8)="Scotland",SUMIFS(inputdata!G:G,inputdata!$B:$B,$B394,inputdata!$A:$A,$A394),SUMIFS(inputdata!G:G,inputdata!$D:$D,$B394,inputdata!$A:$A,$A394)),IF(RIGHT($B394,8)="Scotland",SUMIFS(inputdataWeek!G:G,inputdataWeek!$B:$B,$B394,inputdataWeek!$A:$A,$A394),SUMIFS(inputdataWeek!G:G,inputdataWeek!$D:$D,$B394,inputdataWeek!$A:$A,$A394)))</f>
        <v>921</v>
      </c>
      <c r="D394" s="180">
        <f>IF($A394&lt;=MonthDate,IF(RIGHT($B394,8)="Scotland",SUMIFS(inputdata!H:H,inputdata!$B:$B,$B394,inputdata!$A:$A,$A394),SUMIFS(inputdata!H:H,inputdata!$D:$D,$B394,inputdata!$A:$A,$A394)),IF(RIGHT($B394,8)="Scotland",SUMIFS(inputdataWeek!H:H,inputdataWeek!$B:$B,$B394,inputdataWeek!$A:$A,$A394),SUMIFS(inputdataWeek!H:H,inputdataWeek!$D:$D,$B394,inputdataWeek!$A:$A,$A394)))</f>
        <v>894</v>
      </c>
      <c r="E394" s="180">
        <f>IF($A394&lt;=MonthDate,IF(RIGHT($B394,8)="Scotland",SUMIFS(inputdata!I:I,inputdata!$B:$B,$B394,inputdata!$A:$A,$A394),SUMIFS(inputdata!I:I,inputdata!$D:$D,$B394,inputdata!$A:$A,$A394)),IF(RIGHT($B394,8)="Scotland",SUMIFS(inputdataWeek!I:I,inputdataWeek!$B:$B,$B394,inputdataWeek!$A:$A,$A394),SUMIFS(inputdataWeek!I:I,inputdataWeek!$D:$D,$B394,inputdataWeek!$A:$A,$A394)))</f>
        <v>27</v>
      </c>
      <c r="F394" s="181">
        <f t="shared" si="29"/>
        <v>0.97068403908794787</v>
      </c>
      <c r="G394" s="180">
        <f>IF($A394&lt;=MonthDate,IF(RIGHT($B394,8)="Scotland",SUMIFS(inputdata!J:J,inputdata!$B:$B,$B394,inputdata!$A:$A,$A394),SUMIFS(inputdata!J:J,inputdata!$D:$D,$B394,inputdata!$A:$A,$A394)),IF(RIGHT($B394,8)="Scotland",SUMIFS(inputdataWeek!J:J,inputdataWeek!$B:$B,$B394,inputdataWeek!$A:$A,$A394),SUMIFS(inputdataWeek!J:J,inputdataWeek!$D:$D,$B394,inputdataWeek!$A:$A,$A394)))</f>
        <v>1</v>
      </c>
      <c r="H394" s="181">
        <f t="shared" si="30"/>
        <v>0.998914223669924</v>
      </c>
      <c r="I394" s="180">
        <f>IF($A394&lt;=MonthDate,IF(RIGHT($B394,8)="Scotland",SUMIFS(inputdata!K:K,inputdata!$B:$B,$B394,inputdata!$A:$A,$A394),SUMIFS(inputdata!K:K,inputdata!$D:$D,$B394,inputdata!$A:$A,$A394)),IF(RIGHT(B394,8)="Scotland",SUMIFS(inputdataWeek!K:K,inputdataWeek!$B:$B,$B394,inputdataWeek!$A:$A,$A394),SUMIFS(inputdataWeek!K:K,inputdataWeek!$D:$D,$B394,inputdataWeek!$A:$A,$A394)))</f>
        <v>0</v>
      </c>
      <c r="J394" s="181">
        <f t="shared" si="33"/>
        <v>1</v>
      </c>
      <c r="K394" s="194" t="str">
        <f t="shared" si="32"/>
        <v>ISD A&amp;E Datamart</v>
      </c>
    </row>
    <row r="395" spans="1:11">
      <c r="A395" s="178">
        <f t="shared" si="31"/>
        <v>42498</v>
      </c>
      <c r="B395" s="179" t="s">
        <v>71</v>
      </c>
      <c r="C395" s="180">
        <f>IF($A395&lt;=MonthDate,IF(RIGHT($B395,8)="Scotland",SUMIFS(inputdata!G:G,inputdata!$B:$B,$B395,inputdata!$A:$A,$A395),SUMIFS(inputdata!G:G,inputdata!$D:$D,$B395,inputdata!$A:$A,$A395)),IF(RIGHT($B395,8)="Scotland",SUMIFS(inputdataWeek!G:G,inputdataWeek!$B:$B,$B395,inputdataWeek!$A:$A,$A395),SUMIFS(inputdataWeek!G:G,inputdataWeek!$D:$D,$B395,inputdataWeek!$A:$A,$A395)))</f>
        <v>1267</v>
      </c>
      <c r="D395" s="180">
        <f>IF($A395&lt;=MonthDate,IF(RIGHT($B395,8)="Scotland",SUMIFS(inputdata!H:H,inputdata!$B:$B,$B395,inputdata!$A:$A,$A395),SUMIFS(inputdata!H:H,inputdata!$D:$D,$B395,inputdata!$A:$A,$A395)),IF(RIGHT($B395,8)="Scotland",SUMIFS(inputdataWeek!H:H,inputdataWeek!$B:$B,$B395,inputdataWeek!$A:$A,$A395),SUMIFS(inputdataWeek!H:H,inputdataWeek!$D:$D,$B395,inputdataWeek!$A:$A,$A395)))</f>
        <v>1199</v>
      </c>
      <c r="E395" s="180">
        <f>IF($A395&lt;=MonthDate,IF(RIGHT($B395,8)="Scotland",SUMIFS(inputdata!I:I,inputdata!$B:$B,$B395,inputdata!$A:$A,$A395),SUMIFS(inputdata!I:I,inputdata!$D:$D,$B395,inputdata!$A:$A,$A395)),IF(RIGHT($B395,8)="Scotland",SUMIFS(inputdataWeek!I:I,inputdataWeek!$B:$B,$B395,inputdataWeek!$A:$A,$A395),SUMIFS(inputdataWeek!I:I,inputdataWeek!$D:$D,$B395,inputdataWeek!$A:$A,$A395)))</f>
        <v>68</v>
      </c>
      <c r="F395" s="181">
        <f t="shared" si="29"/>
        <v>0.94632991318074189</v>
      </c>
      <c r="G395" s="180">
        <f>IF($A395&lt;=MonthDate,IF(RIGHT($B395,8)="Scotland",SUMIFS(inputdata!J:J,inputdata!$B:$B,$B395,inputdata!$A:$A,$A395),SUMIFS(inputdata!J:J,inputdata!$D:$D,$B395,inputdata!$A:$A,$A395)),IF(RIGHT($B395,8)="Scotland",SUMIFS(inputdataWeek!J:J,inputdataWeek!$B:$B,$B395,inputdataWeek!$A:$A,$A395),SUMIFS(inputdataWeek!J:J,inputdataWeek!$D:$D,$B395,inputdataWeek!$A:$A,$A395)))</f>
        <v>1</v>
      </c>
      <c r="H395" s="181">
        <f t="shared" si="30"/>
        <v>0.99921073401736382</v>
      </c>
      <c r="I395" s="180">
        <f>IF($A395&lt;=MonthDate,IF(RIGHT($B395,8)="Scotland",SUMIFS(inputdata!K:K,inputdata!$B:$B,$B395,inputdata!$A:$A,$A395),SUMIFS(inputdata!K:K,inputdata!$D:$D,$B395,inputdata!$A:$A,$A395)),IF(RIGHT(B395,8)="Scotland",SUMIFS(inputdataWeek!K:K,inputdataWeek!$B:$B,$B395,inputdataWeek!$A:$A,$A395),SUMIFS(inputdataWeek!K:K,inputdataWeek!$D:$D,$B395,inputdataWeek!$A:$A,$A395)))</f>
        <v>0</v>
      </c>
      <c r="J395" s="181">
        <f t="shared" si="33"/>
        <v>1</v>
      </c>
      <c r="K395" s="194" t="str">
        <f t="shared" si="32"/>
        <v>ISD A&amp;E Datamart</v>
      </c>
    </row>
    <row r="396" spans="1:11">
      <c r="A396" s="178">
        <f t="shared" si="31"/>
        <v>42498</v>
      </c>
      <c r="B396" s="179" t="s">
        <v>69</v>
      </c>
      <c r="C396" s="180">
        <f>IF($A396&lt;=MonthDate,IF(RIGHT($B396,8)="Scotland",SUMIFS(inputdata!G:G,inputdata!$B:$B,$B396,inputdata!$A:$A,$A396),SUMIFS(inputdata!G:G,inputdata!$D:$D,$B396,inputdata!$A:$A,$A396)),IF(RIGHT($B396,8)="Scotland",SUMIFS(inputdataWeek!G:G,inputdataWeek!$B:$B,$B396,inputdataWeek!$A:$A,$A396),SUMIFS(inputdataWeek!G:G,inputdataWeek!$D:$D,$B396,inputdataWeek!$A:$A,$A396)))</f>
        <v>1300</v>
      </c>
      <c r="D396" s="180">
        <f>IF($A396&lt;=MonthDate,IF(RIGHT($B396,8)="Scotland",SUMIFS(inputdata!H:H,inputdata!$B:$B,$B396,inputdata!$A:$A,$A396),SUMIFS(inputdata!H:H,inputdata!$D:$D,$B396,inputdata!$A:$A,$A396)),IF(RIGHT($B396,8)="Scotland",SUMIFS(inputdataWeek!H:H,inputdataWeek!$B:$B,$B396,inputdataWeek!$A:$A,$A396),SUMIFS(inputdataWeek!H:H,inputdataWeek!$D:$D,$B396,inputdataWeek!$A:$A,$A396)))</f>
        <v>1224</v>
      </c>
      <c r="E396" s="180">
        <f>IF($A396&lt;=MonthDate,IF(RIGHT($B396,8)="Scotland",SUMIFS(inputdata!I:I,inputdata!$B:$B,$B396,inputdata!$A:$A,$A396),SUMIFS(inputdata!I:I,inputdata!$D:$D,$B396,inputdata!$A:$A,$A396)),IF(RIGHT($B396,8)="Scotland",SUMIFS(inputdataWeek!I:I,inputdataWeek!$B:$B,$B396,inputdataWeek!$A:$A,$A396),SUMIFS(inputdataWeek!I:I,inputdataWeek!$D:$D,$B396,inputdataWeek!$A:$A,$A396)))</f>
        <v>76</v>
      </c>
      <c r="F396" s="181">
        <f t="shared" si="29"/>
        <v>0.94153846153846155</v>
      </c>
      <c r="G396" s="180">
        <f>IF($A396&lt;=MonthDate,IF(RIGHT($B396,8)="Scotland",SUMIFS(inputdata!J:J,inputdata!$B:$B,$B396,inputdata!$A:$A,$A396),SUMIFS(inputdata!J:J,inputdata!$D:$D,$B396,inputdata!$A:$A,$A396)),IF(RIGHT($B396,8)="Scotland",SUMIFS(inputdataWeek!J:J,inputdataWeek!$B:$B,$B396,inputdataWeek!$A:$A,$A396),SUMIFS(inputdataWeek!J:J,inputdataWeek!$D:$D,$B396,inputdataWeek!$A:$A,$A396)))</f>
        <v>1</v>
      </c>
      <c r="H396" s="181">
        <f t="shared" si="30"/>
        <v>0.99923076923076926</v>
      </c>
      <c r="I396" s="180">
        <f>IF($A396&lt;=MonthDate,IF(RIGHT($B396,8)="Scotland",SUMIFS(inputdata!K:K,inputdata!$B:$B,$B396,inputdata!$A:$A,$A396),SUMIFS(inputdata!K:K,inputdata!$D:$D,$B396,inputdata!$A:$A,$A396)),IF(RIGHT(B396,8)="Scotland",SUMIFS(inputdataWeek!K:K,inputdataWeek!$B:$B,$B396,inputdataWeek!$A:$A,$A396),SUMIFS(inputdataWeek!K:K,inputdataWeek!$D:$D,$B396,inputdataWeek!$A:$A,$A396)))</f>
        <v>0</v>
      </c>
      <c r="J396" s="181">
        <f t="shared" si="33"/>
        <v>1</v>
      </c>
      <c r="K396" s="194" t="str">
        <f t="shared" si="32"/>
        <v>ISD A&amp;E Datamart</v>
      </c>
    </row>
    <row r="397" spans="1:11">
      <c r="A397" s="178">
        <f t="shared" si="31"/>
        <v>42498</v>
      </c>
      <c r="B397" s="179" t="s">
        <v>122</v>
      </c>
      <c r="C397" s="180">
        <f>IF($A397&lt;=MonthDate,IF(RIGHT($B397,8)="Scotland",SUMIFS(inputdata!G:G,inputdata!$B:$B,$B397,inputdata!$A:$A,$A397),SUMIFS(inputdata!G:G,inputdata!$D:$D,$B397,inputdata!$A:$A,$A397)),IF(RIGHT($B397,8)="Scotland",SUMIFS(inputdataWeek!G:G,inputdataWeek!$B:$B,$B397,inputdataWeek!$A:$A,$A397),SUMIFS(inputdataWeek!G:G,inputdataWeek!$D:$D,$B397,inputdataWeek!$A:$A,$A397)))</f>
        <v>2032</v>
      </c>
      <c r="D397" s="180">
        <f>IF($A397&lt;=MonthDate,IF(RIGHT($B397,8)="Scotland",SUMIFS(inputdata!H:H,inputdata!$B:$B,$B397,inputdata!$A:$A,$A397),SUMIFS(inputdata!H:H,inputdata!$D:$D,$B397,inputdata!$A:$A,$A397)),IF(RIGHT($B397,8)="Scotland",SUMIFS(inputdataWeek!H:H,inputdataWeek!$B:$B,$B397,inputdataWeek!$A:$A,$A397),SUMIFS(inputdataWeek!H:H,inputdataWeek!$D:$D,$B397,inputdataWeek!$A:$A,$A397)))</f>
        <v>1948</v>
      </c>
      <c r="E397" s="180">
        <f>IF($A397&lt;=MonthDate,IF(RIGHT($B397,8)="Scotland",SUMIFS(inputdata!I:I,inputdata!$B:$B,$B397,inputdata!$A:$A,$A397),SUMIFS(inputdata!I:I,inputdata!$D:$D,$B397,inputdata!$A:$A,$A397)),IF(RIGHT($B397,8)="Scotland",SUMIFS(inputdataWeek!I:I,inputdataWeek!$B:$B,$B397,inputdataWeek!$A:$A,$A397),SUMIFS(inputdataWeek!I:I,inputdataWeek!$D:$D,$B397,inputdataWeek!$A:$A,$A397)))</f>
        <v>84</v>
      </c>
      <c r="F397" s="181">
        <f t="shared" si="29"/>
        <v>0.95866141732283461</v>
      </c>
      <c r="G397" s="180">
        <f>IF($A397&lt;=MonthDate,IF(RIGHT($B397,8)="Scotland",SUMIFS(inputdata!J:J,inputdata!$B:$B,$B397,inputdata!$A:$A,$A397),SUMIFS(inputdata!J:J,inputdata!$D:$D,$B397,inputdata!$A:$A,$A397)),IF(RIGHT($B397,8)="Scotland",SUMIFS(inputdataWeek!J:J,inputdataWeek!$B:$B,$B397,inputdataWeek!$A:$A,$A397),SUMIFS(inputdataWeek!J:J,inputdataWeek!$D:$D,$B397,inputdataWeek!$A:$A,$A397)))</f>
        <v>1</v>
      </c>
      <c r="H397" s="181">
        <f t="shared" si="30"/>
        <v>0.99950787401574803</v>
      </c>
      <c r="I397" s="180">
        <f>IF($A397&lt;=MonthDate,IF(RIGHT($B397,8)="Scotland",SUMIFS(inputdata!K:K,inputdata!$B:$B,$B397,inputdata!$A:$A,$A397),SUMIFS(inputdata!K:K,inputdata!$D:$D,$B397,inputdata!$A:$A,$A397)),IF(RIGHT(B397,8)="Scotland",SUMIFS(inputdataWeek!K:K,inputdataWeek!$B:$B,$B397,inputdataWeek!$A:$A,$A397),SUMIFS(inputdataWeek!K:K,inputdataWeek!$D:$D,$B397,inputdataWeek!$A:$A,$A397)))</f>
        <v>0</v>
      </c>
      <c r="J397" s="181">
        <f t="shared" si="33"/>
        <v>1</v>
      </c>
      <c r="K397" s="194" t="str">
        <f t="shared" si="32"/>
        <v>ISD A&amp;E Datamart</v>
      </c>
    </row>
    <row r="398" spans="1:11">
      <c r="A398" s="178">
        <f t="shared" si="31"/>
        <v>42498</v>
      </c>
      <c r="B398" s="179" t="s">
        <v>72</v>
      </c>
      <c r="C398" s="180">
        <f>IF($A398&lt;=MonthDate,IF(RIGHT($B398,8)="Scotland",SUMIFS(inputdata!G:G,inputdata!$B:$B,$B398,inputdata!$A:$A,$A398),SUMIFS(inputdata!G:G,inputdata!$D:$D,$B398,inputdata!$A:$A,$A398)),IF(RIGHT($B398,8)="Scotland",SUMIFS(inputdataWeek!G:G,inputdataWeek!$B:$B,$B398,inputdataWeek!$A:$A,$A398),SUMIFS(inputdataWeek!G:G,inputdataWeek!$D:$D,$B398,inputdataWeek!$A:$A,$A398)))</f>
        <v>7041</v>
      </c>
      <c r="D398" s="180">
        <f>IF($A398&lt;=MonthDate,IF(RIGHT($B398,8)="Scotland",SUMIFS(inputdata!H:H,inputdata!$B:$B,$B398,inputdata!$A:$A,$A398),SUMIFS(inputdata!H:H,inputdata!$D:$D,$B398,inputdata!$A:$A,$A398)),IF(RIGHT($B398,8)="Scotland",SUMIFS(inputdataWeek!H:H,inputdataWeek!$B:$B,$B398,inputdataWeek!$A:$A,$A398),SUMIFS(inputdataWeek!H:H,inputdataWeek!$D:$D,$B398,inputdataWeek!$A:$A,$A398)))</f>
        <v>6239</v>
      </c>
      <c r="E398" s="180">
        <f>IF($A398&lt;=MonthDate,IF(RIGHT($B398,8)="Scotland",SUMIFS(inputdata!I:I,inputdata!$B:$B,$B398,inputdata!$A:$A,$A398),SUMIFS(inputdata!I:I,inputdata!$D:$D,$B398,inputdata!$A:$A,$A398)),IF(RIGHT($B398,8)="Scotland",SUMIFS(inputdataWeek!I:I,inputdataWeek!$B:$B,$B398,inputdataWeek!$A:$A,$A398),SUMIFS(inputdataWeek!I:I,inputdataWeek!$D:$D,$B398,inputdataWeek!$A:$A,$A398)))</f>
        <v>802</v>
      </c>
      <c r="F398" s="181">
        <f t="shared" si="29"/>
        <v>0.88609572503905698</v>
      </c>
      <c r="G398" s="180">
        <f>IF($A398&lt;=MonthDate,IF(RIGHT($B398,8)="Scotland",SUMIFS(inputdata!J:J,inputdata!$B:$B,$B398,inputdata!$A:$A,$A398),SUMIFS(inputdata!J:J,inputdata!$D:$D,$B398,inputdata!$A:$A,$A398)),IF(RIGHT($B398,8)="Scotland",SUMIFS(inputdataWeek!J:J,inputdataWeek!$B:$B,$B398,inputdataWeek!$A:$A,$A398),SUMIFS(inputdataWeek!J:J,inputdataWeek!$D:$D,$B398,inputdataWeek!$A:$A,$A398)))</f>
        <v>40</v>
      </c>
      <c r="H398" s="181">
        <f t="shared" si="30"/>
        <v>0.9943189887800028</v>
      </c>
      <c r="I398" s="180">
        <f>IF($A398&lt;=MonthDate,IF(RIGHT($B398,8)="Scotland",SUMIFS(inputdata!K:K,inputdata!$B:$B,$B398,inputdata!$A:$A,$A398),SUMIFS(inputdata!K:K,inputdata!$D:$D,$B398,inputdata!$A:$A,$A398)),IF(RIGHT(B398,8)="Scotland",SUMIFS(inputdataWeek!K:K,inputdataWeek!$B:$B,$B398,inputdataWeek!$A:$A,$A398),SUMIFS(inputdataWeek!K:K,inputdataWeek!$D:$D,$B398,inputdataWeek!$A:$A,$A398)))</f>
        <v>1</v>
      </c>
      <c r="J398" s="181">
        <f t="shared" si="33"/>
        <v>0.99985797471950011</v>
      </c>
      <c r="K398" s="194" t="str">
        <f t="shared" si="32"/>
        <v>ISD A&amp;E Datamart</v>
      </c>
    </row>
    <row r="399" spans="1:11">
      <c r="A399" s="178">
        <f t="shared" si="31"/>
        <v>42498</v>
      </c>
      <c r="B399" s="179" t="s">
        <v>129</v>
      </c>
      <c r="C399" s="180">
        <f>IF($A399&lt;=MonthDate,IF(RIGHT($B399,8)="Scotland",SUMIFS(inputdata!G:G,inputdata!$B:$B,$B399,inputdata!$A:$A,$A399),SUMIFS(inputdata!G:G,inputdata!$D:$D,$B399,inputdata!$A:$A,$A399)),IF(RIGHT($B399,8)="Scotland",SUMIFS(inputdataWeek!G:G,inputdataWeek!$B:$B,$B399,inputdataWeek!$A:$A,$A399),SUMIFS(inputdataWeek!G:G,inputdataWeek!$D:$D,$B399,inputdataWeek!$A:$A,$A399)))</f>
        <v>1196</v>
      </c>
      <c r="D399" s="180">
        <f>IF($A399&lt;=MonthDate,IF(RIGHT($B399,8)="Scotland",SUMIFS(inputdata!H:H,inputdata!$B:$B,$B399,inputdata!$A:$A,$A399),SUMIFS(inputdata!H:H,inputdata!$D:$D,$B399,inputdata!$A:$A,$A399)),IF(RIGHT($B399,8)="Scotland",SUMIFS(inputdataWeek!H:H,inputdataWeek!$B:$B,$B399,inputdataWeek!$A:$A,$A399),SUMIFS(inputdataWeek!H:H,inputdataWeek!$D:$D,$B399,inputdataWeek!$A:$A,$A399)))</f>
        <v>1147</v>
      </c>
      <c r="E399" s="180">
        <f>IF($A399&lt;=MonthDate,IF(RIGHT($B399,8)="Scotland",SUMIFS(inputdata!I:I,inputdata!$B:$B,$B399,inputdata!$A:$A,$A399),SUMIFS(inputdata!I:I,inputdata!$D:$D,$B399,inputdata!$A:$A,$A399)),IF(RIGHT($B399,8)="Scotland",SUMIFS(inputdataWeek!I:I,inputdataWeek!$B:$B,$B399,inputdataWeek!$A:$A,$A399),SUMIFS(inputdataWeek!I:I,inputdataWeek!$D:$D,$B399,inputdataWeek!$A:$A,$A399)))</f>
        <v>49</v>
      </c>
      <c r="F399" s="181">
        <f t="shared" si="29"/>
        <v>0.95903010033444813</v>
      </c>
      <c r="G399" s="180">
        <f>IF($A399&lt;=MonthDate,IF(RIGHT($B399,8)="Scotland",SUMIFS(inputdata!J:J,inputdata!$B:$B,$B399,inputdata!$A:$A,$A399),SUMIFS(inputdata!J:J,inputdata!$D:$D,$B399,inputdata!$A:$A,$A399)),IF(RIGHT($B399,8)="Scotland",SUMIFS(inputdataWeek!J:J,inputdataWeek!$B:$B,$B399,inputdataWeek!$A:$A,$A399),SUMIFS(inputdataWeek!J:J,inputdataWeek!$D:$D,$B399,inputdataWeek!$A:$A,$A399)))</f>
        <v>0</v>
      </c>
      <c r="H399" s="181">
        <f t="shared" si="30"/>
        <v>1</v>
      </c>
      <c r="I399" s="180">
        <f>IF($A399&lt;=MonthDate,IF(RIGHT($B399,8)="Scotland",SUMIFS(inputdata!K:K,inputdata!$B:$B,$B399,inputdata!$A:$A,$A399),SUMIFS(inputdata!K:K,inputdata!$D:$D,$B399,inputdata!$A:$A,$A399)),IF(RIGHT(B399,8)="Scotland",SUMIFS(inputdataWeek!K:K,inputdataWeek!$B:$B,$B399,inputdataWeek!$A:$A,$A399),SUMIFS(inputdataWeek!K:K,inputdataWeek!$D:$D,$B399,inputdataWeek!$A:$A,$A399)))</f>
        <v>0</v>
      </c>
      <c r="J399" s="181">
        <f t="shared" si="33"/>
        <v>1</v>
      </c>
      <c r="K399" s="194" t="str">
        <f t="shared" si="32"/>
        <v>ISD A&amp;E Datamart</v>
      </c>
    </row>
    <row r="400" spans="1:11">
      <c r="A400" s="178">
        <f t="shared" si="31"/>
        <v>42498</v>
      </c>
      <c r="B400" s="179" t="s">
        <v>73</v>
      </c>
      <c r="C400" s="180">
        <f>IF($A400&lt;=MonthDate,IF(RIGHT($B400,8)="Scotland",SUMIFS(inputdata!G:G,inputdata!$B:$B,$B400,inputdata!$A:$A,$A400),SUMIFS(inputdata!G:G,inputdata!$D:$D,$B400,inputdata!$A:$A,$A400)),IF(RIGHT($B400,8)="Scotland",SUMIFS(inputdataWeek!G:G,inputdataWeek!$B:$B,$B400,inputdataWeek!$A:$A,$A400),SUMIFS(inputdataWeek!G:G,inputdataWeek!$D:$D,$B400,inputdataWeek!$A:$A,$A400)))</f>
        <v>3905</v>
      </c>
      <c r="D400" s="180">
        <f>IF($A400&lt;=MonthDate,IF(RIGHT($B400,8)="Scotland",SUMIFS(inputdata!H:H,inputdata!$B:$B,$B400,inputdata!$A:$A,$A400),SUMIFS(inputdata!H:H,inputdata!$D:$D,$B400,inputdata!$A:$A,$A400)),IF(RIGHT($B400,8)="Scotland",SUMIFS(inputdataWeek!H:H,inputdataWeek!$B:$B,$B400,inputdataWeek!$A:$A,$A400),SUMIFS(inputdataWeek!H:H,inputdataWeek!$D:$D,$B400,inputdataWeek!$A:$A,$A400)))</f>
        <v>3732</v>
      </c>
      <c r="E400" s="180">
        <f>IF($A400&lt;=MonthDate,IF(RIGHT($B400,8)="Scotland",SUMIFS(inputdata!I:I,inputdata!$B:$B,$B400,inputdata!$A:$A,$A400),SUMIFS(inputdata!I:I,inputdata!$D:$D,$B400,inputdata!$A:$A,$A400)),IF(RIGHT($B400,8)="Scotland",SUMIFS(inputdataWeek!I:I,inputdataWeek!$B:$B,$B400,inputdataWeek!$A:$A,$A400),SUMIFS(inputdataWeek!I:I,inputdataWeek!$D:$D,$B400,inputdataWeek!$A:$A,$A400)))</f>
        <v>173</v>
      </c>
      <c r="F400" s="181">
        <f t="shared" ref="F400:F463" si="34">1-E400/$C400</f>
        <v>0.95569782330345709</v>
      </c>
      <c r="G400" s="180">
        <f>IF($A400&lt;=MonthDate,IF(RIGHT($B400,8)="Scotland",SUMIFS(inputdata!J:J,inputdata!$B:$B,$B400,inputdata!$A:$A,$A400),SUMIFS(inputdata!J:J,inputdata!$D:$D,$B400,inputdata!$A:$A,$A400)),IF(RIGHT($B400,8)="Scotland",SUMIFS(inputdataWeek!J:J,inputdataWeek!$B:$B,$B400,inputdataWeek!$A:$A,$A400),SUMIFS(inputdataWeek!J:J,inputdataWeek!$D:$D,$B400,inputdataWeek!$A:$A,$A400)))</f>
        <v>7</v>
      </c>
      <c r="H400" s="181">
        <f t="shared" ref="H400:H463" si="35">1-G400/$C400</f>
        <v>0.99820742637644044</v>
      </c>
      <c r="I400" s="180">
        <f>IF($A400&lt;=MonthDate,IF(RIGHT($B400,8)="Scotland",SUMIFS(inputdata!K:K,inputdata!$B:$B,$B400,inputdata!$A:$A,$A400),SUMIFS(inputdata!K:K,inputdata!$D:$D,$B400,inputdata!$A:$A,$A400)),IF(RIGHT(B400,8)="Scotland",SUMIFS(inputdataWeek!K:K,inputdataWeek!$B:$B,$B400,inputdataWeek!$A:$A,$A400),SUMIFS(inputdataWeek!K:K,inputdataWeek!$D:$D,$B400,inputdataWeek!$A:$A,$A400)))</f>
        <v>0</v>
      </c>
      <c r="J400" s="181">
        <f t="shared" si="33"/>
        <v>1</v>
      </c>
      <c r="K400" s="194" t="str">
        <f t="shared" si="32"/>
        <v>ISD A&amp;E Datamart</v>
      </c>
    </row>
    <row r="401" spans="1:11">
      <c r="A401" s="178">
        <f t="shared" si="31"/>
        <v>42498</v>
      </c>
      <c r="B401" s="179" t="s">
        <v>123</v>
      </c>
      <c r="C401" s="180">
        <f>IF($A401&lt;=MonthDate,IF(RIGHT($B401,8)="Scotland",SUMIFS(inputdata!G:G,inputdata!$B:$B,$B401,inputdata!$A:$A,$A401),SUMIFS(inputdata!G:G,inputdata!$D:$D,$B401,inputdata!$A:$A,$A401)),IF(RIGHT($B401,8)="Scotland",SUMIFS(inputdataWeek!G:G,inputdataWeek!$B:$B,$B401,inputdataWeek!$A:$A,$A401),SUMIFS(inputdataWeek!G:G,inputdataWeek!$D:$D,$B401,inputdataWeek!$A:$A,$A401)))</f>
        <v>4477</v>
      </c>
      <c r="D401" s="180">
        <f>IF($A401&lt;=MonthDate,IF(RIGHT($B401,8)="Scotland",SUMIFS(inputdata!H:H,inputdata!$B:$B,$B401,inputdata!$A:$A,$A401),SUMIFS(inputdata!H:H,inputdata!$D:$D,$B401,inputdata!$A:$A,$A401)),IF(RIGHT($B401,8)="Scotland",SUMIFS(inputdataWeek!H:H,inputdataWeek!$B:$B,$B401,inputdataWeek!$A:$A,$A401),SUMIFS(inputdataWeek!H:H,inputdataWeek!$D:$D,$B401,inputdataWeek!$A:$A,$A401)))</f>
        <v>4175</v>
      </c>
      <c r="E401" s="180">
        <f>IF($A401&lt;=MonthDate,IF(RIGHT($B401,8)="Scotland",SUMIFS(inputdata!I:I,inputdata!$B:$B,$B401,inputdata!$A:$A,$A401),SUMIFS(inputdata!I:I,inputdata!$D:$D,$B401,inputdata!$A:$A,$A401)),IF(RIGHT($B401,8)="Scotland",SUMIFS(inputdataWeek!I:I,inputdataWeek!$B:$B,$B401,inputdataWeek!$A:$A,$A401),SUMIFS(inputdataWeek!I:I,inputdataWeek!$D:$D,$B401,inputdataWeek!$A:$A,$A401)))</f>
        <v>302</v>
      </c>
      <c r="F401" s="181">
        <f t="shared" si="34"/>
        <v>0.93254411436229623</v>
      </c>
      <c r="G401" s="180">
        <f>IF($A401&lt;=MonthDate,IF(RIGHT($B401,8)="Scotland",SUMIFS(inputdata!J:J,inputdata!$B:$B,$B401,inputdata!$A:$A,$A401),SUMIFS(inputdata!J:J,inputdata!$D:$D,$B401,inputdata!$A:$A,$A401)),IF(RIGHT($B401,8)="Scotland",SUMIFS(inputdataWeek!J:J,inputdataWeek!$B:$B,$B401,inputdataWeek!$A:$A,$A401),SUMIFS(inputdataWeek!J:J,inputdataWeek!$D:$D,$B401,inputdataWeek!$A:$A,$A401)))</f>
        <v>35</v>
      </c>
      <c r="H401" s="181">
        <f t="shared" si="35"/>
        <v>0.99218226490953765</v>
      </c>
      <c r="I401" s="180">
        <f>IF($A401&lt;=MonthDate,IF(RIGHT($B401,8)="Scotland",SUMIFS(inputdata!K:K,inputdata!$B:$B,$B401,inputdata!$A:$A,$A401),SUMIFS(inputdata!K:K,inputdata!$D:$D,$B401,inputdata!$A:$A,$A401)),IF(RIGHT(B401,8)="Scotland",SUMIFS(inputdataWeek!K:K,inputdataWeek!$B:$B,$B401,inputdataWeek!$A:$A,$A401),SUMIFS(inputdataWeek!K:K,inputdataWeek!$D:$D,$B401,inputdataWeek!$A:$A,$A401)))</f>
        <v>2</v>
      </c>
      <c r="J401" s="181">
        <f t="shared" si="33"/>
        <v>0.99955327228054502</v>
      </c>
      <c r="K401" s="194" t="str">
        <f t="shared" si="32"/>
        <v>ISD A&amp;E Datamart</v>
      </c>
    </row>
    <row r="402" spans="1:11">
      <c r="A402" s="178">
        <f t="shared" si="31"/>
        <v>42498</v>
      </c>
      <c r="B402" s="179" t="s">
        <v>117</v>
      </c>
      <c r="C402" s="180">
        <f>IF($A402&lt;=MonthDate,IF(RIGHT($B402,8)="Scotland",SUMIFS(inputdata!G:G,inputdata!$B:$B,$B402,inputdata!$A:$A,$A402),SUMIFS(inputdata!G:G,inputdata!$D:$D,$B402,inputdata!$A:$A,$A402)),IF(RIGHT($B402,8)="Scotland",SUMIFS(inputdataWeek!G:G,inputdataWeek!$B:$B,$B402,inputdataWeek!$A:$A,$A402),SUMIFS(inputdataWeek!G:G,inputdataWeek!$D:$D,$B402,inputdataWeek!$A:$A,$A402)))</f>
        <v>104</v>
      </c>
      <c r="D402" s="180">
        <f>IF($A402&lt;=MonthDate,IF(RIGHT($B402,8)="Scotland",SUMIFS(inputdata!H:H,inputdata!$B:$B,$B402,inputdata!$A:$A,$A402),SUMIFS(inputdata!H:H,inputdata!$D:$D,$B402,inputdata!$A:$A,$A402)),IF(RIGHT($B402,8)="Scotland",SUMIFS(inputdataWeek!H:H,inputdataWeek!$B:$B,$B402,inputdataWeek!$A:$A,$A402),SUMIFS(inputdataWeek!H:H,inputdataWeek!$D:$D,$B402,inputdataWeek!$A:$A,$A402)))</f>
        <v>102</v>
      </c>
      <c r="E402" s="180">
        <f>IF($A402&lt;=MonthDate,IF(RIGHT($B402,8)="Scotland",SUMIFS(inputdata!I:I,inputdata!$B:$B,$B402,inputdata!$A:$A,$A402),SUMIFS(inputdata!I:I,inputdata!$D:$D,$B402,inputdata!$A:$A,$A402)),IF(RIGHT($B402,8)="Scotland",SUMIFS(inputdataWeek!I:I,inputdataWeek!$B:$B,$B402,inputdataWeek!$A:$A,$A402),SUMIFS(inputdataWeek!I:I,inputdataWeek!$D:$D,$B402,inputdataWeek!$A:$A,$A402)))</f>
        <v>2</v>
      </c>
      <c r="F402" s="181">
        <f t="shared" si="34"/>
        <v>0.98076923076923073</v>
      </c>
      <c r="G402" s="180">
        <f>IF($A402&lt;=MonthDate,IF(RIGHT($B402,8)="Scotland",SUMIFS(inputdata!J:J,inputdata!$B:$B,$B402,inputdata!$A:$A,$A402),SUMIFS(inputdata!J:J,inputdata!$D:$D,$B402,inputdata!$A:$A,$A402)),IF(RIGHT($B402,8)="Scotland",SUMIFS(inputdataWeek!J:J,inputdataWeek!$B:$B,$B402,inputdataWeek!$A:$A,$A402),SUMIFS(inputdataWeek!J:J,inputdataWeek!$D:$D,$B402,inputdataWeek!$A:$A,$A402)))</f>
        <v>0</v>
      </c>
      <c r="H402" s="181">
        <f t="shared" si="35"/>
        <v>1</v>
      </c>
      <c r="I402" s="180">
        <f>IF($A402&lt;=MonthDate,IF(RIGHT($B402,8)="Scotland",SUMIFS(inputdata!K:K,inputdata!$B:$B,$B402,inputdata!$A:$A,$A402),SUMIFS(inputdata!K:K,inputdata!$D:$D,$B402,inputdata!$A:$A,$A402)),IF(RIGHT(B402,8)="Scotland",SUMIFS(inputdataWeek!K:K,inputdataWeek!$B:$B,$B402,inputdataWeek!$A:$A,$A402),SUMIFS(inputdataWeek!K:K,inputdataWeek!$D:$D,$B402,inputdataWeek!$A:$A,$A402)))</f>
        <v>0</v>
      </c>
      <c r="J402" s="181">
        <f t="shared" si="33"/>
        <v>1</v>
      </c>
      <c r="K402" s="194" t="str">
        <f t="shared" si="32"/>
        <v>ISD A&amp;E Datamart</v>
      </c>
    </row>
    <row r="403" spans="1:11">
      <c r="A403" s="178">
        <f t="shared" si="31"/>
        <v>42498</v>
      </c>
      <c r="B403" s="179" t="s">
        <v>141</v>
      </c>
      <c r="C403" s="180">
        <f>IF($A403&lt;=MonthDate,IF(RIGHT($B403,8)="Scotland",SUMIFS(inputdata!G:G,inputdata!$B:$B,$B403,inputdata!$A:$A,$A403),SUMIFS(inputdata!G:G,inputdata!$D:$D,$B403,inputdata!$A:$A,$A403)),IF(RIGHT($B403,8)="Scotland",SUMIFS(inputdataWeek!G:G,inputdataWeek!$B:$B,$B403,inputdataWeek!$A:$A,$A403),SUMIFS(inputdataWeek!G:G,inputdataWeek!$D:$D,$B403,inputdataWeek!$A:$A,$A403)))</f>
        <v>151</v>
      </c>
      <c r="D403" s="180">
        <f>IF($A403&lt;=MonthDate,IF(RIGHT($B403,8)="Scotland",SUMIFS(inputdata!H:H,inputdata!$B:$B,$B403,inputdata!$A:$A,$A403),SUMIFS(inputdata!H:H,inputdata!$D:$D,$B403,inputdata!$A:$A,$A403)),IF(RIGHT($B403,8)="Scotland",SUMIFS(inputdataWeek!H:H,inputdataWeek!$B:$B,$B403,inputdataWeek!$A:$A,$A403),SUMIFS(inputdataWeek!H:H,inputdataWeek!$D:$D,$B403,inputdataWeek!$A:$A,$A403)))</f>
        <v>146</v>
      </c>
      <c r="E403" s="180">
        <f>IF($A403&lt;=MonthDate,IF(RIGHT($B403,8)="Scotland",SUMIFS(inputdata!I:I,inputdata!$B:$B,$B403,inputdata!$A:$A,$A403),SUMIFS(inputdata!I:I,inputdata!$D:$D,$B403,inputdata!$A:$A,$A403)),IF(RIGHT($B403,8)="Scotland",SUMIFS(inputdataWeek!I:I,inputdataWeek!$B:$B,$B403,inputdataWeek!$A:$A,$A403),SUMIFS(inputdataWeek!I:I,inputdataWeek!$D:$D,$B403,inputdataWeek!$A:$A,$A403)))</f>
        <v>5</v>
      </c>
      <c r="F403" s="181">
        <f t="shared" si="34"/>
        <v>0.9668874172185431</v>
      </c>
      <c r="G403" s="180">
        <f>IF($A403&lt;=MonthDate,IF(RIGHT($B403,8)="Scotland",SUMIFS(inputdata!J:J,inputdata!$B:$B,$B403,inputdata!$A:$A,$A403),SUMIFS(inputdata!J:J,inputdata!$D:$D,$B403,inputdata!$A:$A,$A403)),IF(RIGHT($B403,8)="Scotland",SUMIFS(inputdataWeek!J:J,inputdataWeek!$B:$B,$B403,inputdataWeek!$A:$A,$A403),SUMIFS(inputdataWeek!J:J,inputdataWeek!$D:$D,$B403,inputdataWeek!$A:$A,$A403)))</f>
        <v>0</v>
      </c>
      <c r="H403" s="181">
        <f t="shared" si="35"/>
        <v>1</v>
      </c>
      <c r="I403" s="180">
        <f>IF($A403&lt;=MonthDate,IF(RIGHT($B403,8)="Scotland",SUMIFS(inputdata!K:K,inputdata!$B:$B,$B403,inputdata!$A:$A,$A403),SUMIFS(inputdata!K:K,inputdata!$D:$D,$B403,inputdata!$A:$A,$A403)),IF(RIGHT(B403,8)="Scotland",SUMIFS(inputdataWeek!K:K,inputdataWeek!$B:$B,$B403,inputdataWeek!$A:$A,$A403),SUMIFS(inputdataWeek!K:K,inputdataWeek!$D:$D,$B403,inputdataWeek!$A:$A,$A403)))</f>
        <v>0</v>
      </c>
      <c r="J403" s="181">
        <f t="shared" si="33"/>
        <v>1</v>
      </c>
      <c r="K403" s="194" t="str">
        <f t="shared" si="32"/>
        <v>ISD A&amp;E Datamart</v>
      </c>
    </row>
    <row r="404" spans="1:11">
      <c r="A404" s="178">
        <f t="shared" si="31"/>
        <v>42498</v>
      </c>
      <c r="B404" s="179" t="s">
        <v>136</v>
      </c>
      <c r="C404" s="180">
        <f>IF($A404&lt;=MonthDate,IF(RIGHT($B404,8)="Scotland",SUMIFS(inputdata!G:G,inputdata!$B:$B,$B404,inputdata!$A:$A,$A404),SUMIFS(inputdata!G:G,inputdata!$D:$D,$B404,inputdata!$A:$A,$A404)),IF(RIGHT($B404,8)="Scotland",SUMIFS(inputdataWeek!G:G,inputdataWeek!$B:$B,$B404,inputdataWeek!$A:$A,$A404),SUMIFS(inputdataWeek!G:G,inputdataWeek!$D:$D,$B404,inputdataWeek!$A:$A,$A404)))</f>
        <v>1562</v>
      </c>
      <c r="D404" s="180">
        <f>IF($A404&lt;=MonthDate,IF(RIGHT($B404,8)="Scotland",SUMIFS(inputdata!H:H,inputdata!$B:$B,$B404,inputdata!$A:$A,$A404),SUMIFS(inputdata!H:H,inputdata!$D:$D,$B404,inputdata!$A:$A,$A404)),IF(RIGHT($B404,8)="Scotland",SUMIFS(inputdataWeek!H:H,inputdataWeek!$B:$B,$B404,inputdataWeek!$A:$A,$A404),SUMIFS(inputdataWeek!H:H,inputdataWeek!$D:$D,$B404,inputdataWeek!$A:$A,$A404)))</f>
        <v>1515</v>
      </c>
      <c r="E404" s="180">
        <f>IF($A404&lt;=MonthDate,IF(RIGHT($B404,8)="Scotland",SUMIFS(inputdata!I:I,inputdata!$B:$B,$B404,inputdata!$A:$A,$A404),SUMIFS(inputdata!I:I,inputdata!$D:$D,$B404,inputdata!$A:$A,$A404)),IF(RIGHT($B404,8)="Scotland",SUMIFS(inputdataWeek!I:I,inputdataWeek!$B:$B,$B404,inputdataWeek!$A:$A,$A404),SUMIFS(inputdataWeek!I:I,inputdataWeek!$D:$D,$B404,inputdataWeek!$A:$A,$A404)))</f>
        <v>47</v>
      </c>
      <c r="F404" s="181">
        <f t="shared" si="34"/>
        <v>0.96991037131882207</v>
      </c>
      <c r="G404" s="180">
        <f>IF($A404&lt;=MonthDate,IF(RIGHT($B404,8)="Scotland",SUMIFS(inputdata!J:J,inputdata!$B:$B,$B404,inputdata!$A:$A,$A404),SUMIFS(inputdata!J:J,inputdata!$D:$D,$B404,inputdata!$A:$A,$A404)),IF(RIGHT($B404,8)="Scotland",SUMIFS(inputdataWeek!J:J,inputdataWeek!$B:$B,$B404,inputdataWeek!$A:$A,$A404),SUMIFS(inputdataWeek!J:J,inputdataWeek!$D:$D,$B404,inputdataWeek!$A:$A,$A404)))</f>
        <v>1</v>
      </c>
      <c r="H404" s="181">
        <f t="shared" si="35"/>
        <v>0.99935979513444306</v>
      </c>
      <c r="I404" s="180">
        <f>IF($A404&lt;=MonthDate,IF(RIGHT($B404,8)="Scotland",SUMIFS(inputdata!K:K,inputdata!$B:$B,$B404,inputdata!$A:$A,$A404),SUMIFS(inputdata!K:K,inputdata!$D:$D,$B404,inputdata!$A:$A,$A404)),IF(RIGHT(B404,8)="Scotland",SUMIFS(inputdataWeek!K:K,inputdataWeek!$B:$B,$B404,inputdataWeek!$A:$A,$A404),SUMIFS(inputdataWeek!K:K,inputdataWeek!$D:$D,$B404,inputdataWeek!$A:$A,$A404)))</f>
        <v>0</v>
      </c>
      <c r="J404" s="181">
        <f t="shared" si="33"/>
        <v>1</v>
      </c>
      <c r="K404" s="194" t="str">
        <f t="shared" si="32"/>
        <v>ISD A&amp;E Datamart</v>
      </c>
    </row>
    <row r="405" spans="1:11">
      <c r="A405" s="178">
        <f t="shared" ref="A405:A414" si="36">A390+7</f>
        <v>42498</v>
      </c>
      <c r="B405" s="179" t="s">
        <v>139</v>
      </c>
      <c r="C405" s="180">
        <f>IF($A405&lt;=MonthDate,IF(RIGHT($B405,8)="Scotland",SUMIFS(inputdata!G:G,inputdata!$B:$B,$B405,inputdata!$A:$A,$A405),SUMIFS(inputdata!G:G,inputdata!$D:$D,$B405,inputdata!$A:$A,$A405)),IF(RIGHT($B405,8)="Scotland",SUMIFS(inputdataWeek!G:G,inputdataWeek!$B:$B,$B405,inputdataWeek!$A:$A,$A405),SUMIFS(inputdataWeek!G:G,inputdataWeek!$D:$D,$B405,inputdataWeek!$A:$A,$A405)))</f>
        <v>104</v>
      </c>
      <c r="D405" s="180">
        <f>IF($A405&lt;=MonthDate,IF(RIGHT($B405,8)="Scotland",SUMIFS(inputdata!H:H,inputdata!$B:$B,$B405,inputdata!$A:$A,$A405),SUMIFS(inputdata!H:H,inputdata!$D:$D,$B405,inputdata!$A:$A,$A405)),IF(RIGHT($B405,8)="Scotland",SUMIFS(inputdataWeek!H:H,inputdataWeek!$B:$B,$B405,inputdataWeek!$A:$A,$A405),SUMIFS(inputdataWeek!H:H,inputdataWeek!$D:$D,$B405,inputdataWeek!$A:$A,$A405)))</f>
        <v>104</v>
      </c>
      <c r="E405" s="180">
        <f>IF($A405&lt;=MonthDate,IF(RIGHT($B405,8)="Scotland",SUMIFS(inputdata!I:I,inputdata!$B:$B,$B405,inputdata!$A:$A,$A405),SUMIFS(inputdata!I:I,inputdata!$D:$D,$B405,inputdata!$A:$A,$A405)),IF(RIGHT($B405,8)="Scotland",SUMIFS(inputdataWeek!I:I,inputdataWeek!$B:$B,$B405,inputdataWeek!$A:$A,$A405),SUMIFS(inputdataWeek!I:I,inputdataWeek!$D:$D,$B405,inputdataWeek!$A:$A,$A405)))</f>
        <v>0</v>
      </c>
      <c r="F405" s="181">
        <f t="shared" si="34"/>
        <v>1</v>
      </c>
      <c r="G405" s="180">
        <f>IF($A405&lt;=MonthDate,IF(RIGHT($B405,8)="Scotland",SUMIFS(inputdata!J:J,inputdata!$B:$B,$B405,inputdata!$A:$A,$A405),SUMIFS(inputdata!J:J,inputdata!$D:$D,$B405,inputdata!$A:$A,$A405)),IF(RIGHT($B405,8)="Scotland",SUMIFS(inputdataWeek!J:J,inputdataWeek!$B:$B,$B405,inputdataWeek!$A:$A,$A405),SUMIFS(inputdataWeek!J:J,inputdataWeek!$D:$D,$B405,inputdataWeek!$A:$A,$A405)))</f>
        <v>0</v>
      </c>
      <c r="H405" s="181">
        <f t="shared" si="35"/>
        <v>1</v>
      </c>
      <c r="I405" s="180">
        <f>IF($A405&lt;=MonthDate,IF(RIGHT($B405,8)="Scotland",SUMIFS(inputdata!K:K,inputdata!$B:$B,$B405,inputdata!$A:$A,$A405),SUMIFS(inputdata!K:K,inputdata!$D:$D,$B405,inputdata!$A:$A,$A405)),IF(RIGHT(B405,8)="Scotland",SUMIFS(inputdataWeek!K:K,inputdataWeek!$B:$B,$B405,inputdataWeek!$A:$A,$A405),SUMIFS(inputdataWeek!K:K,inputdataWeek!$D:$D,$B405,inputdataWeek!$A:$A,$A405)))</f>
        <v>0</v>
      </c>
      <c r="J405" s="181">
        <f t="shared" si="33"/>
        <v>1</v>
      </c>
      <c r="K405" s="194" t="str">
        <f t="shared" si="32"/>
        <v>ISD A&amp;E Datamart</v>
      </c>
    </row>
    <row r="406" spans="1:11">
      <c r="A406" s="178">
        <f t="shared" si="36"/>
        <v>42498</v>
      </c>
      <c r="B406" s="179" t="s">
        <v>277</v>
      </c>
      <c r="C406" s="180">
        <f>IF($A406&lt;=MonthDate,IF(RIGHT($B406,8)="Scotland",SUMIFS(inputdata!G:G,inputdata!$B:$B,$B406,inputdata!$A:$A,$A406),SUMIFS(inputdata!G:G,inputdata!$D:$D,$B406,inputdata!$A:$A,$A406)),IF(RIGHT($B406,8)="Scotland",SUMIFS(inputdataWeek!G:G,inputdataWeek!$B:$B,$B406,inputdataWeek!$A:$A,$A406),SUMIFS(inputdataWeek!G:G,inputdataWeek!$D:$D,$B406,inputdataWeek!$A:$A,$A406)))</f>
        <v>26933</v>
      </c>
      <c r="D406" s="180">
        <f>IF($A406&lt;=MonthDate,IF(RIGHT($B406,8)="Scotland",SUMIFS(inputdata!H:H,inputdata!$B:$B,$B406,inputdata!$A:$A,$A406),SUMIFS(inputdata!H:H,inputdata!$D:$D,$B406,inputdata!$A:$A,$A406)),IF(RIGHT($B406,8)="Scotland",SUMIFS(inputdataWeek!H:H,inputdataWeek!$B:$B,$B406,inputdataWeek!$A:$A,$A406),SUMIFS(inputdataWeek!H:H,inputdataWeek!$D:$D,$B406,inputdataWeek!$A:$A,$A406)))</f>
        <v>25173</v>
      </c>
      <c r="E406" s="180">
        <f>IF($A406&lt;=MonthDate,IF(RIGHT($B406,8)="Scotland",SUMIFS(inputdata!I:I,inputdata!$B:$B,$B406,inputdata!$A:$A,$A406),SUMIFS(inputdata!I:I,inputdata!$D:$D,$B406,inputdata!$A:$A,$A406)),IF(RIGHT($B406,8)="Scotland",SUMIFS(inputdataWeek!I:I,inputdataWeek!$B:$B,$B406,inputdataWeek!$A:$A,$A406),SUMIFS(inputdataWeek!I:I,inputdataWeek!$D:$D,$B406,inputdataWeek!$A:$A,$A406)))</f>
        <v>1760</v>
      </c>
      <c r="F406" s="181">
        <f t="shared" si="34"/>
        <v>0.93465265659228458</v>
      </c>
      <c r="G406" s="180">
        <f>IF($A406&lt;=MonthDate,IF(RIGHT($B406,8)="Scotland",SUMIFS(inputdata!J:J,inputdata!$B:$B,$B406,inputdata!$A:$A,$A406),SUMIFS(inputdata!J:J,inputdata!$D:$D,$B406,inputdata!$A:$A,$A406)),IF(RIGHT($B406,8)="Scotland",SUMIFS(inputdataWeek!J:J,inputdataWeek!$B:$B,$B406,inputdataWeek!$A:$A,$A406),SUMIFS(inputdataWeek!J:J,inputdataWeek!$D:$D,$B406,inputdataWeek!$A:$A,$A406)))</f>
        <v>91</v>
      </c>
      <c r="H406" s="181">
        <f t="shared" si="35"/>
        <v>0.99662124531244201</v>
      </c>
      <c r="I406" s="180">
        <f>IF($A406&lt;=MonthDate,IF(RIGHT($B406,8)="Scotland",SUMIFS(inputdata!K:K,inputdata!$B:$B,$B406,inputdata!$A:$A,$A406),SUMIFS(inputdata!K:K,inputdata!$D:$D,$B406,inputdata!$A:$A,$A406)),IF(RIGHT(B406,8)="Scotland",SUMIFS(inputdataWeek!K:K,inputdataWeek!$B:$B,$B406,inputdataWeek!$A:$A,$A406),SUMIFS(inputdataWeek!K:K,inputdataWeek!$D:$D,$B406,inputdataWeek!$A:$A,$A406)))</f>
        <v>3</v>
      </c>
      <c r="J406" s="181">
        <f t="shared" si="33"/>
        <v>0.99988861248282779</v>
      </c>
      <c r="K406" s="194" t="str">
        <f t="shared" si="32"/>
        <v>ISD A&amp;E Datamart</v>
      </c>
    </row>
    <row r="407" spans="1:11">
      <c r="A407" s="178">
        <f t="shared" si="36"/>
        <v>42505</v>
      </c>
      <c r="B407" s="179" t="s">
        <v>121</v>
      </c>
      <c r="C407" s="180">
        <f>IF($A407&lt;=MonthDate,IF(RIGHT($B407,8)="Scotland",SUMIFS(inputdata!G:G,inputdata!$B:$B,$B407,inputdata!$A:$A,$A407),SUMIFS(inputdata!G:G,inputdata!$D:$D,$B407,inputdata!$A:$A,$A407)),IF(RIGHT($B407,8)="Scotland",SUMIFS(inputdataWeek!G:G,inputdataWeek!$B:$B,$B407,inputdataWeek!$A:$A,$A407),SUMIFS(inputdataWeek!G:G,inputdataWeek!$D:$D,$B407,inputdataWeek!$A:$A,$A407)))</f>
        <v>2368</v>
      </c>
      <c r="D407" s="180">
        <f>IF($A407&lt;=MonthDate,IF(RIGHT($B407,8)="Scotland",SUMIFS(inputdata!H:H,inputdata!$B:$B,$B407,inputdata!$A:$A,$A407),SUMIFS(inputdata!H:H,inputdata!$D:$D,$B407,inputdata!$A:$A,$A407)),IF(RIGHT($B407,8)="Scotland",SUMIFS(inputdataWeek!H:H,inputdataWeek!$B:$B,$B407,inputdataWeek!$A:$A,$A407),SUMIFS(inputdataWeek!H:H,inputdataWeek!$D:$D,$B407,inputdataWeek!$A:$A,$A407)))</f>
        <v>2155</v>
      </c>
      <c r="E407" s="180">
        <f>IF($A407&lt;=MonthDate,IF(RIGHT($B407,8)="Scotland",SUMIFS(inputdata!I:I,inputdata!$B:$B,$B407,inputdata!$A:$A,$A407),SUMIFS(inputdata!I:I,inputdata!$D:$D,$B407,inputdata!$A:$A,$A407)),IF(RIGHT($B407,8)="Scotland",SUMIFS(inputdataWeek!I:I,inputdataWeek!$B:$B,$B407,inputdataWeek!$A:$A,$A407),SUMIFS(inputdataWeek!I:I,inputdataWeek!$D:$D,$B407,inputdataWeek!$A:$A,$A407)))</f>
        <v>213</v>
      </c>
      <c r="F407" s="181">
        <f t="shared" si="34"/>
        <v>0.91005067567567566</v>
      </c>
      <c r="G407" s="180">
        <f>IF($A407&lt;=MonthDate,IF(RIGHT($B407,8)="Scotland",SUMIFS(inputdata!J:J,inputdata!$B:$B,$B407,inputdata!$A:$A,$A407),SUMIFS(inputdata!J:J,inputdata!$D:$D,$B407,inputdata!$A:$A,$A407)),IF(RIGHT($B407,8)="Scotland",SUMIFS(inputdataWeek!J:J,inputdataWeek!$B:$B,$B407,inputdataWeek!$A:$A,$A407),SUMIFS(inputdataWeek!J:J,inputdataWeek!$D:$D,$B407,inputdataWeek!$A:$A,$A407)))</f>
        <v>26</v>
      </c>
      <c r="H407" s="181">
        <f t="shared" si="35"/>
        <v>0.98902027027027029</v>
      </c>
      <c r="I407" s="180">
        <f>IF($A407&lt;=MonthDate,IF(RIGHT($B407,8)="Scotland",SUMIFS(inputdata!K:K,inputdata!$B:$B,$B407,inputdata!$A:$A,$A407),SUMIFS(inputdata!K:K,inputdata!$D:$D,$B407,inputdata!$A:$A,$A407)),IF(RIGHT(B407,8)="Scotland",SUMIFS(inputdataWeek!K:K,inputdataWeek!$B:$B,$B407,inputdataWeek!$A:$A,$A407),SUMIFS(inputdataWeek!K:K,inputdataWeek!$D:$D,$B407,inputdataWeek!$A:$A,$A407)))</f>
        <v>1</v>
      </c>
      <c r="J407" s="181">
        <f t="shared" si="33"/>
        <v>0.99957770270270274</v>
      </c>
      <c r="K407" s="194" t="str">
        <f t="shared" si="32"/>
        <v>ISD A&amp;E Datamart</v>
      </c>
    </row>
    <row r="408" spans="1:11">
      <c r="A408" s="178">
        <f t="shared" si="36"/>
        <v>42505</v>
      </c>
      <c r="B408" s="179" t="s">
        <v>70</v>
      </c>
      <c r="C408" s="180">
        <f>IF($A408&lt;=MonthDate,IF(RIGHT($B408,8)="Scotland",SUMIFS(inputdata!G:G,inputdata!$B:$B,$B408,inputdata!$A:$A,$A408),SUMIFS(inputdata!G:G,inputdata!$D:$D,$B408,inputdata!$A:$A,$A408)),IF(RIGHT($B408,8)="Scotland",SUMIFS(inputdataWeek!G:G,inputdataWeek!$B:$B,$B408,inputdataWeek!$A:$A,$A408),SUMIFS(inputdataWeek!G:G,inputdataWeek!$D:$D,$B408,inputdataWeek!$A:$A,$A408)))</f>
        <v>611</v>
      </c>
      <c r="D408" s="180">
        <f>IF($A408&lt;=MonthDate,IF(RIGHT($B408,8)="Scotland",SUMIFS(inputdata!H:H,inputdata!$B:$B,$B408,inputdata!$A:$A,$A408),SUMIFS(inputdata!H:H,inputdata!$D:$D,$B408,inputdata!$A:$A,$A408)),IF(RIGHT($B408,8)="Scotland",SUMIFS(inputdataWeek!H:H,inputdataWeek!$B:$B,$B408,inputdataWeek!$A:$A,$A408),SUMIFS(inputdataWeek!H:H,inputdataWeek!$D:$D,$B408,inputdataWeek!$A:$A,$A408)))</f>
        <v>591</v>
      </c>
      <c r="E408" s="180">
        <f>IF($A408&lt;=MonthDate,IF(RIGHT($B408,8)="Scotland",SUMIFS(inputdata!I:I,inputdata!$B:$B,$B408,inputdata!$A:$A,$A408),SUMIFS(inputdata!I:I,inputdata!$D:$D,$B408,inputdata!$A:$A,$A408)),IF(RIGHT($B408,8)="Scotland",SUMIFS(inputdataWeek!I:I,inputdataWeek!$B:$B,$B408,inputdataWeek!$A:$A,$A408),SUMIFS(inputdataWeek!I:I,inputdataWeek!$D:$D,$B408,inputdataWeek!$A:$A,$A408)))</f>
        <v>20</v>
      </c>
      <c r="F408" s="181">
        <f t="shared" si="34"/>
        <v>0.96726677577741405</v>
      </c>
      <c r="G408" s="180">
        <f>IF($A408&lt;=MonthDate,IF(RIGHT($B408,8)="Scotland",SUMIFS(inputdata!J:J,inputdata!$B:$B,$B408,inputdata!$A:$A,$A408),SUMIFS(inputdata!J:J,inputdata!$D:$D,$B408,inputdata!$A:$A,$A408)),IF(RIGHT($B408,8)="Scotland",SUMIFS(inputdataWeek!J:J,inputdataWeek!$B:$B,$B408,inputdataWeek!$A:$A,$A408),SUMIFS(inputdataWeek!J:J,inputdataWeek!$D:$D,$B408,inputdataWeek!$A:$A,$A408)))</f>
        <v>0</v>
      </c>
      <c r="H408" s="181">
        <f t="shared" si="35"/>
        <v>1</v>
      </c>
      <c r="I408" s="180">
        <f>IF($A408&lt;=MonthDate,IF(RIGHT($B408,8)="Scotland",SUMIFS(inputdata!K:K,inputdata!$B:$B,$B408,inputdata!$A:$A,$A408),SUMIFS(inputdata!K:K,inputdata!$D:$D,$B408,inputdata!$A:$A,$A408)),IF(RIGHT(B408,8)="Scotland",SUMIFS(inputdataWeek!K:K,inputdataWeek!$B:$B,$B408,inputdataWeek!$A:$A,$A408),SUMIFS(inputdataWeek!K:K,inputdataWeek!$D:$D,$B408,inputdataWeek!$A:$A,$A408)))</f>
        <v>0</v>
      </c>
      <c r="J408" s="181">
        <f t="shared" si="33"/>
        <v>1</v>
      </c>
      <c r="K408" s="194" t="str">
        <f t="shared" si="32"/>
        <v>ISD A&amp;E Datamart</v>
      </c>
    </row>
    <row r="409" spans="1:11">
      <c r="A409" s="178">
        <f t="shared" si="36"/>
        <v>42505</v>
      </c>
      <c r="B409" s="179" t="s">
        <v>140</v>
      </c>
      <c r="C409" s="180">
        <f>IF($A409&lt;=MonthDate,IF(RIGHT($B409,8)="Scotland",SUMIFS(inputdata!G:G,inputdata!$B:$B,$B409,inputdata!$A:$A,$A409),SUMIFS(inputdata!G:G,inputdata!$D:$D,$B409,inputdata!$A:$A,$A409)),IF(RIGHT($B409,8)="Scotland",SUMIFS(inputdataWeek!G:G,inputdataWeek!$B:$B,$B409,inputdataWeek!$A:$A,$A409),SUMIFS(inputdataWeek!G:G,inputdataWeek!$D:$D,$B409,inputdataWeek!$A:$A,$A409)))</f>
        <v>949</v>
      </c>
      <c r="D409" s="180">
        <f>IF($A409&lt;=MonthDate,IF(RIGHT($B409,8)="Scotland",SUMIFS(inputdata!H:H,inputdata!$B:$B,$B409,inputdata!$A:$A,$A409),SUMIFS(inputdata!H:H,inputdata!$D:$D,$B409,inputdata!$A:$A,$A409)),IF(RIGHT($B409,8)="Scotland",SUMIFS(inputdataWeek!H:H,inputdataWeek!$B:$B,$B409,inputdataWeek!$A:$A,$A409),SUMIFS(inputdataWeek!H:H,inputdataWeek!$D:$D,$B409,inputdataWeek!$A:$A,$A409)))</f>
        <v>924</v>
      </c>
      <c r="E409" s="180">
        <f>IF($A409&lt;=MonthDate,IF(RIGHT($B409,8)="Scotland",SUMIFS(inputdata!I:I,inputdata!$B:$B,$B409,inputdata!$A:$A,$A409),SUMIFS(inputdata!I:I,inputdata!$D:$D,$B409,inputdata!$A:$A,$A409)),IF(RIGHT($B409,8)="Scotland",SUMIFS(inputdataWeek!I:I,inputdataWeek!$B:$B,$B409,inputdataWeek!$A:$A,$A409),SUMIFS(inputdataWeek!I:I,inputdataWeek!$D:$D,$B409,inputdataWeek!$A:$A,$A409)))</f>
        <v>25</v>
      </c>
      <c r="F409" s="181">
        <f t="shared" si="34"/>
        <v>0.97365648050579556</v>
      </c>
      <c r="G409" s="180">
        <f>IF($A409&lt;=MonthDate,IF(RIGHT($B409,8)="Scotland",SUMIFS(inputdata!J:J,inputdata!$B:$B,$B409,inputdata!$A:$A,$A409),SUMIFS(inputdata!J:J,inputdata!$D:$D,$B409,inputdata!$A:$A,$A409)),IF(RIGHT($B409,8)="Scotland",SUMIFS(inputdataWeek!J:J,inputdataWeek!$B:$B,$B409,inputdataWeek!$A:$A,$A409),SUMIFS(inputdataWeek!J:J,inputdataWeek!$D:$D,$B409,inputdataWeek!$A:$A,$A409)))</f>
        <v>2</v>
      </c>
      <c r="H409" s="181">
        <f t="shared" si="35"/>
        <v>0.99789251844046367</v>
      </c>
      <c r="I409" s="180">
        <f>IF($A409&lt;=MonthDate,IF(RIGHT($B409,8)="Scotland",SUMIFS(inputdata!K:K,inputdata!$B:$B,$B409,inputdata!$A:$A,$A409),SUMIFS(inputdata!K:K,inputdata!$D:$D,$B409,inputdata!$A:$A,$A409)),IF(RIGHT(B409,8)="Scotland",SUMIFS(inputdataWeek!K:K,inputdataWeek!$B:$B,$B409,inputdataWeek!$A:$A,$A409),SUMIFS(inputdataWeek!K:K,inputdataWeek!$D:$D,$B409,inputdataWeek!$A:$A,$A409)))</f>
        <v>0</v>
      </c>
      <c r="J409" s="181">
        <f t="shared" si="33"/>
        <v>1</v>
      </c>
      <c r="K409" s="194" t="str">
        <f t="shared" si="32"/>
        <v>ISD A&amp;E Datamart</v>
      </c>
    </row>
    <row r="410" spans="1:11">
      <c r="A410" s="178">
        <f t="shared" si="36"/>
        <v>42505</v>
      </c>
      <c r="B410" s="179" t="s">
        <v>71</v>
      </c>
      <c r="C410" s="180">
        <f>IF($A410&lt;=MonthDate,IF(RIGHT($B410,8)="Scotland",SUMIFS(inputdata!G:G,inputdata!$B:$B,$B410,inputdata!$A:$A,$A410),SUMIFS(inputdata!G:G,inputdata!$D:$D,$B410,inputdata!$A:$A,$A410)),IF(RIGHT($B410,8)="Scotland",SUMIFS(inputdataWeek!G:G,inputdataWeek!$B:$B,$B410,inputdataWeek!$A:$A,$A410),SUMIFS(inputdataWeek!G:G,inputdataWeek!$D:$D,$B410,inputdataWeek!$A:$A,$A410)))</f>
        <v>1356</v>
      </c>
      <c r="D410" s="180">
        <f>IF($A410&lt;=MonthDate,IF(RIGHT($B410,8)="Scotland",SUMIFS(inputdata!H:H,inputdata!$B:$B,$B410,inputdata!$A:$A,$A410),SUMIFS(inputdata!H:H,inputdata!$D:$D,$B410,inputdata!$A:$A,$A410)),IF(RIGHT($B410,8)="Scotland",SUMIFS(inputdataWeek!H:H,inputdataWeek!$B:$B,$B410,inputdataWeek!$A:$A,$A410),SUMIFS(inputdataWeek!H:H,inputdataWeek!$D:$D,$B410,inputdataWeek!$A:$A,$A410)))</f>
        <v>1240</v>
      </c>
      <c r="E410" s="180">
        <f>IF($A410&lt;=MonthDate,IF(RIGHT($B410,8)="Scotland",SUMIFS(inputdata!I:I,inputdata!$B:$B,$B410,inputdata!$A:$A,$A410),SUMIFS(inputdata!I:I,inputdata!$D:$D,$B410,inputdata!$A:$A,$A410)),IF(RIGHT($B410,8)="Scotland",SUMIFS(inputdataWeek!I:I,inputdataWeek!$B:$B,$B410,inputdataWeek!$A:$A,$A410),SUMIFS(inputdataWeek!I:I,inputdataWeek!$D:$D,$B410,inputdataWeek!$A:$A,$A410)))</f>
        <v>116</v>
      </c>
      <c r="F410" s="181">
        <f t="shared" si="34"/>
        <v>0.91445427728613571</v>
      </c>
      <c r="G410" s="180">
        <f>IF($A410&lt;=MonthDate,IF(RIGHT($B410,8)="Scotland",SUMIFS(inputdata!J:J,inputdata!$B:$B,$B410,inputdata!$A:$A,$A410),SUMIFS(inputdata!J:J,inputdata!$D:$D,$B410,inputdata!$A:$A,$A410)),IF(RIGHT($B410,8)="Scotland",SUMIFS(inputdataWeek!J:J,inputdataWeek!$B:$B,$B410,inputdataWeek!$A:$A,$A410),SUMIFS(inputdataWeek!J:J,inputdataWeek!$D:$D,$B410,inputdataWeek!$A:$A,$A410)))</f>
        <v>7</v>
      </c>
      <c r="H410" s="181">
        <f t="shared" si="35"/>
        <v>0.99483775811209441</v>
      </c>
      <c r="I410" s="180">
        <f>IF($A410&lt;=MonthDate,IF(RIGHT($B410,8)="Scotland",SUMIFS(inputdata!K:K,inputdata!$B:$B,$B410,inputdata!$A:$A,$A410),SUMIFS(inputdata!K:K,inputdata!$D:$D,$B410,inputdata!$A:$A,$A410)),IF(RIGHT(B410,8)="Scotland",SUMIFS(inputdataWeek!K:K,inputdataWeek!$B:$B,$B410,inputdataWeek!$A:$A,$A410),SUMIFS(inputdataWeek!K:K,inputdataWeek!$D:$D,$B410,inputdataWeek!$A:$A,$A410)))</f>
        <v>0</v>
      </c>
      <c r="J410" s="181">
        <f t="shared" si="33"/>
        <v>1</v>
      </c>
      <c r="K410" s="194" t="str">
        <f t="shared" si="32"/>
        <v>ISD A&amp;E Datamart</v>
      </c>
    </row>
    <row r="411" spans="1:11">
      <c r="A411" s="178">
        <f t="shared" si="36"/>
        <v>42505</v>
      </c>
      <c r="B411" s="179" t="s">
        <v>69</v>
      </c>
      <c r="C411" s="180">
        <f>IF($A411&lt;=MonthDate,IF(RIGHT($B411,8)="Scotland",SUMIFS(inputdata!G:G,inputdata!$B:$B,$B411,inputdata!$A:$A,$A411),SUMIFS(inputdata!G:G,inputdata!$D:$D,$B411,inputdata!$A:$A,$A411)),IF(RIGHT($B411,8)="Scotland",SUMIFS(inputdataWeek!G:G,inputdataWeek!$B:$B,$B411,inputdataWeek!$A:$A,$A411),SUMIFS(inputdataWeek!G:G,inputdataWeek!$D:$D,$B411,inputdataWeek!$A:$A,$A411)))</f>
        <v>1403</v>
      </c>
      <c r="D411" s="180">
        <f>IF($A411&lt;=MonthDate,IF(RIGHT($B411,8)="Scotland",SUMIFS(inputdata!H:H,inputdata!$B:$B,$B411,inputdata!$A:$A,$A411),SUMIFS(inputdata!H:H,inputdata!$D:$D,$B411,inputdata!$A:$A,$A411)),IF(RIGHT($B411,8)="Scotland",SUMIFS(inputdataWeek!H:H,inputdataWeek!$B:$B,$B411,inputdataWeek!$A:$A,$A411),SUMIFS(inputdataWeek!H:H,inputdataWeek!$D:$D,$B411,inputdataWeek!$A:$A,$A411)))</f>
        <v>1237</v>
      </c>
      <c r="E411" s="180">
        <f>IF($A411&lt;=MonthDate,IF(RIGHT($B411,8)="Scotland",SUMIFS(inputdata!I:I,inputdata!$B:$B,$B411,inputdata!$A:$A,$A411),SUMIFS(inputdata!I:I,inputdata!$D:$D,$B411,inputdata!$A:$A,$A411)),IF(RIGHT($B411,8)="Scotland",SUMIFS(inputdataWeek!I:I,inputdataWeek!$B:$B,$B411,inputdataWeek!$A:$A,$A411),SUMIFS(inputdataWeek!I:I,inputdataWeek!$D:$D,$B411,inputdataWeek!$A:$A,$A411)))</f>
        <v>166</v>
      </c>
      <c r="F411" s="181">
        <f t="shared" si="34"/>
        <v>0.88168210976478978</v>
      </c>
      <c r="G411" s="180">
        <f>IF($A411&lt;=MonthDate,IF(RIGHT($B411,8)="Scotland",SUMIFS(inputdata!J:J,inputdata!$B:$B,$B411,inputdata!$A:$A,$A411),SUMIFS(inputdata!J:J,inputdata!$D:$D,$B411,inputdata!$A:$A,$A411)),IF(RIGHT($B411,8)="Scotland",SUMIFS(inputdataWeek!J:J,inputdataWeek!$B:$B,$B411,inputdataWeek!$A:$A,$A411),SUMIFS(inputdataWeek!J:J,inputdataWeek!$D:$D,$B411,inputdataWeek!$A:$A,$A411)))</f>
        <v>16</v>
      </c>
      <c r="H411" s="181">
        <f t="shared" si="35"/>
        <v>0.98859586600142557</v>
      </c>
      <c r="I411" s="180">
        <f>IF($A411&lt;=MonthDate,IF(RIGHT($B411,8)="Scotland",SUMIFS(inputdata!K:K,inputdata!$B:$B,$B411,inputdata!$A:$A,$A411),SUMIFS(inputdata!K:K,inputdata!$D:$D,$B411,inputdata!$A:$A,$A411)),IF(RIGHT(B411,8)="Scotland",SUMIFS(inputdataWeek!K:K,inputdataWeek!$B:$B,$B411,inputdataWeek!$A:$A,$A411),SUMIFS(inputdataWeek!K:K,inputdataWeek!$D:$D,$B411,inputdataWeek!$A:$A,$A411)))</f>
        <v>0</v>
      </c>
      <c r="J411" s="181">
        <f t="shared" si="33"/>
        <v>1</v>
      </c>
      <c r="K411" s="194" t="str">
        <f t="shared" si="32"/>
        <v>ISD A&amp;E Datamart</v>
      </c>
    </row>
    <row r="412" spans="1:11">
      <c r="A412" s="178">
        <f t="shared" si="36"/>
        <v>42505</v>
      </c>
      <c r="B412" s="179" t="s">
        <v>122</v>
      </c>
      <c r="C412" s="180">
        <f>IF($A412&lt;=MonthDate,IF(RIGHT($B412,8)="Scotland",SUMIFS(inputdata!G:G,inputdata!$B:$B,$B412,inputdata!$A:$A,$A412),SUMIFS(inputdata!G:G,inputdata!$D:$D,$B412,inputdata!$A:$A,$A412)),IF(RIGHT($B412,8)="Scotland",SUMIFS(inputdataWeek!G:G,inputdataWeek!$B:$B,$B412,inputdataWeek!$A:$A,$A412),SUMIFS(inputdataWeek!G:G,inputdataWeek!$D:$D,$B412,inputdataWeek!$A:$A,$A412)))</f>
        <v>2032</v>
      </c>
      <c r="D412" s="180">
        <f>IF($A412&lt;=MonthDate,IF(RIGHT($B412,8)="Scotland",SUMIFS(inputdata!H:H,inputdata!$B:$B,$B412,inputdata!$A:$A,$A412),SUMIFS(inputdata!H:H,inputdata!$D:$D,$B412,inputdata!$A:$A,$A412)),IF(RIGHT($B412,8)="Scotland",SUMIFS(inputdataWeek!H:H,inputdataWeek!$B:$B,$B412,inputdataWeek!$A:$A,$A412),SUMIFS(inputdataWeek!H:H,inputdataWeek!$D:$D,$B412,inputdataWeek!$A:$A,$A412)))</f>
        <v>1953</v>
      </c>
      <c r="E412" s="180">
        <f>IF($A412&lt;=MonthDate,IF(RIGHT($B412,8)="Scotland",SUMIFS(inputdata!I:I,inputdata!$B:$B,$B412,inputdata!$A:$A,$A412),SUMIFS(inputdata!I:I,inputdata!$D:$D,$B412,inputdata!$A:$A,$A412)),IF(RIGHT($B412,8)="Scotland",SUMIFS(inputdataWeek!I:I,inputdataWeek!$B:$B,$B412,inputdataWeek!$A:$A,$A412),SUMIFS(inputdataWeek!I:I,inputdataWeek!$D:$D,$B412,inputdataWeek!$A:$A,$A412)))</f>
        <v>79</v>
      </c>
      <c r="F412" s="181">
        <f t="shared" si="34"/>
        <v>0.96112204724409445</v>
      </c>
      <c r="G412" s="180">
        <f>IF($A412&lt;=MonthDate,IF(RIGHT($B412,8)="Scotland",SUMIFS(inputdata!J:J,inputdata!$B:$B,$B412,inputdata!$A:$A,$A412),SUMIFS(inputdata!J:J,inputdata!$D:$D,$B412,inputdata!$A:$A,$A412)),IF(RIGHT($B412,8)="Scotland",SUMIFS(inputdataWeek!J:J,inputdataWeek!$B:$B,$B412,inputdataWeek!$A:$A,$A412),SUMIFS(inputdataWeek!J:J,inputdataWeek!$D:$D,$B412,inputdataWeek!$A:$A,$A412)))</f>
        <v>0</v>
      </c>
      <c r="H412" s="181">
        <f t="shared" si="35"/>
        <v>1</v>
      </c>
      <c r="I412" s="180">
        <f>IF($A412&lt;=MonthDate,IF(RIGHT($B412,8)="Scotland",SUMIFS(inputdata!K:K,inputdata!$B:$B,$B412,inputdata!$A:$A,$A412),SUMIFS(inputdata!K:K,inputdata!$D:$D,$B412,inputdata!$A:$A,$A412)),IF(RIGHT(B412,8)="Scotland",SUMIFS(inputdataWeek!K:K,inputdataWeek!$B:$B,$B412,inputdataWeek!$A:$A,$A412),SUMIFS(inputdataWeek!K:K,inputdataWeek!$D:$D,$B412,inputdataWeek!$A:$A,$A412)))</f>
        <v>0</v>
      </c>
      <c r="J412" s="181">
        <f t="shared" si="33"/>
        <v>1</v>
      </c>
      <c r="K412" s="194" t="str">
        <f t="shared" si="32"/>
        <v>ISD A&amp;E Datamart</v>
      </c>
    </row>
    <row r="413" spans="1:11">
      <c r="A413" s="178">
        <f t="shared" si="36"/>
        <v>42505</v>
      </c>
      <c r="B413" s="179" t="s">
        <v>72</v>
      </c>
      <c r="C413" s="180">
        <f>IF($A413&lt;=MonthDate,IF(RIGHT($B413,8)="Scotland",SUMIFS(inputdata!G:G,inputdata!$B:$B,$B413,inputdata!$A:$A,$A413),SUMIFS(inputdata!G:G,inputdata!$D:$D,$B413,inputdata!$A:$A,$A413)),IF(RIGHT($B413,8)="Scotland",SUMIFS(inputdataWeek!G:G,inputdataWeek!$B:$B,$B413,inputdataWeek!$A:$A,$A413),SUMIFS(inputdataWeek!G:G,inputdataWeek!$D:$D,$B413,inputdataWeek!$A:$A,$A413)))</f>
        <v>7170</v>
      </c>
      <c r="D413" s="180">
        <f>IF($A413&lt;=MonthDate,IF(RIGHT($B413,8)="Scotland",SUMIFS(inputdata!H:H,inputdata!$B:$B,$B413,inputdata!$A:$A,$A413),SUMIFS(inputdata!H:H,inputdata!$D:$D,$B413,inputdata!$A:$A,$A413)),IF(RIGHT($B413,8)="Scotland",SUMIFS(inputdataWeek!H:H,inputdataWeek!$B:$B,$B413,inputdataWeek!$A:$A,$A413),SUMIFS(inputdataWeek!H:H,inputdataWeek!$D:$D,$B413,inputdataWeek!$A:$A,$A413)))</f>
        <v>6500</v>
      </c>
      <c r="E413" s="180">
        <f>IF($A413&lt;=MonthDate,IF(RIGHT($B413,8)="Scotland",SUMIFS(inputdata!I:I,inputdata!$B:$B,$B413,inputdata!$A:$A,$A413),SUMIFS(inputdata!I:I,inputdata!$D:$D,$B413,inputdata!$A:$A,$A413)),IF(RIGHT($B413,8)="Scotland",SUMIFS(inputdataWeek!I:I,inputdataWeek!$B:$B,$B413,inputdataWeek!$A:$A,$A413),SUMIFS(inputdataWeek!I:I,inputdataWeek!$D:$D,$B413,inputdataWeek!$A:$A,$A413)))</f>
        <v>670</v>
      </c>
      <c r="F413" s="181">
        <f t="shared" si="34"/>
        <v>0.9065550906555091</v>
      </c>
      <c r="G413" s="180">
        <f>IF($A413&lt;=MonthDate,IF(RIGHT($B413,8)="Scotland",SUMIFS(inputdata!J:J,inputdata!$B:$B,$B413,inputdata!$A:$A,$A413),SUMIFS(inputdata!J:J,inputdata!$D:$D,$B413,inputdata!$A:$A,$A413)),IF(RIGHT($B413,8)="Scotland",SUMIFS(inputdataWeek!J:J,inputdataWeek!$B:$B,$B413,inputdataWeek!$A:$A,$A413),SUMIFS(inputdataWeek!J:J,inputdataWeek!$D:$D,$B413,inputdataWeek!$A:$A,$A413)))</f>
        <v>21</v>
      </c>
      <c r="H413" s="181">
        <f t="shared" si="35"/>
        <v>0.99707112970711298</v>
      </c>
      <c r="I413" s="180">
        <f>IF($A413&lt;=MonthDate,IF(RIGHT($B413,8)="Scotland",SUMIFS(inputdata!K:K,inputdata!$B:$B,$B413,inputdata!$A:$A,$A413),SUMIFS(inputdata!K:K,inputdata!$D:$D,$B413,inputdata!$A:$A,$A413)),IF(RIGHT(B413,8)="Scotland",SUMIFS(inputdataWeek!K:K,inputdataWeek!$B:$B,$B413,inputdataWeek!$A:$A,$A413),SUMIFS(inputdataWeek!K:K,inputdataWeek!$D:$D,$B413,inputdataWeek!$A:$A,$A413)))</f>
        <v>0</v>
      </c>
      <c r="J413" s="181">
        <f t="shared" si="33"/>
        <v>1</v>
      </c>
      <c r="K413" s="194" t="str">
        <f t="shared" si="32"/>
        <v>ISD A&amp;E Datamart</v>
      </c>
    </row>
    <row r="414" spans="1:11">
      <c r="A414" s="178">
        <f t="shared" si="36"/>
        <v>42505</v>
      </c>
      <c r="B414" s="179" t="s">
        <v>129</v>
      </c>
      <c r="C414" s="180">
        <f>IF($A414&lt;=MonthDate,IF(RIGHT($B414,8)="Scotland",SUMIFS(inputdata!G:G,inputdata!$B:$B,$B414,inputdata!$A:$A,$A414),SUMIFS(inputdata!G:G,inputdata!$D:$D,$B414,inputdata!$A:$A,$A414)),IF(RIGHT($B414,8)="Scotland",SUMIFS(inputdataWeek!G:G,inputdataWeek!$B:$B,$B414,inputdataWeek!$A:$A,$A414),SUMIFS(inputdataWeek!G:G,inputdataWeek!$D:$D,$B414,inputdataWeek!$A:$A,$A414)))</f>
        <v>1207</v>
      </c>
      <c r="D414" s="180">
        <f>IF($A414&lt;=MonthDate,IF(RIGHT($B414,8)="Scotland",SUMIFS(inputdata!H:H,inputdata!$B:$B,$B414,inputdata!$A:$A,$A414),SUMIFS(inputdata!H:H,inputdata!$D:$D,$B414,inputdata!$A:$A,$A414)),IF(RIGHT($B414,8)="Scotland",SUMIFS(inputdataWeek!H:H,inputdataWeek!$B:$B,$B414,inputdataWeek!$A:$A,$A414),SUMIFS(inputdataWeek!H:H,inputdataWeek!$D:$D,$B414,inputdataWeek!$A:$A,$A414)))</f>
        <v>1148</v>
      </c>
      <c r="E414" s="180">
        <f>IF($A414&lt;=MonthDate,IF(RIGHT($B414,8)="Scotland",SUMIFS(inputdata!I:I,inputdata!$B:$B,$B414,inputdata!$A:$A,$A414),SUMIFS(inputdata!I:I,inputdata!$D:$D,$B414,inputdata!$A:$A,$A414)),IF(RIGHT($B414,8)="Scotland",SUMIFS(inputdataWeek!I:I,inputdataWeek!$B:$B,$B414,inputdataWeek!$A:$A,$A414),SUMIFS(inputdataWeek!I:I,inputdataWeek!$D:$D,$B414,inputdataWeek!$A:$A,$A414)))</f>
        <v>59</v>
      </c>
      <c r="F414" s="181">
        <f t="shared" si="34"/>
        <v>0.95111847555923779</v>
      </c>
      <c r="G414" s="180">
        <f>IF($A414&lt;=MonthDate,IF(RIGHT($B414,8)="Scotland",SUMIFS(inputdata!J:J,inputdata!$B:$B,$B414,inputdata!$A:$A,$A414),SUMIFS(inputdata!J:J,inputdata!$D:$D,$B414,inputdata!$A:$A,$A414)),IF(RIGHT($B414,8)="Scotland",SUMIFS(inputdataWeek!J:J,inputdataWeek!$B:$B,$B414,inputdataWeek!$A:$A,$A414),SUMIFS(inputdataWeek!J:J,inputdataWeek!$D:$D,$B414,inputdataWeek!$A:$A,$A414)))</f>
        <v>0</v>
      </c>
      <c r="H414" s="181">
        <f t="shared" si="35"/>
        <v>1</v>
      </c>
      <c r="I414" s="180">
        <f>IF($A414&lt;=MonthDate,IF(RIGHT($B414,8)="Scotland",SUMIFS(inputdata!K:K,inputdata!$B:$B,$B414,inputdata!$A:$A,$A414),SUMIFS(inputdata!K:K,inputdata!$D:$D,$B414,inputdata!$A:$A,$A414)),IF(RIGHT(B414,8)="Scotland",SUMIFS(inputdataWeek!K:K,inputdataWeek!$B:$B,$B414,inputdataWeek!$A:$A,$A414),SUMIFS(inputdataWeek!K:K,inputdataWeek!$D:$D,$B414,inputdataWeek!$A:$A,$A414)))</f>
        <v>0</v>
      </c>
      <c r="J414" s="181">
        <f t="shared" si="33"/>
        <v>1</v>
      </c>
      <c r="K414" s="194" t="str">
        <f t="shared" si="32"/>
        <v>ISD A&amp;E Datamart</v>
      </c>
    </row>
    <row r="415" spans="1:11">
      <c r="A415" s="178">
        <f>A400+7</f>
        <v>42505</v>
      </c>
      <c r="B415" s="179" t="s">
        <v>73</v>
      </c>
      <c r="C415" s="180">
        <f>IF($A415&lt;=MonthDate,IF(RIGHT($B415,8)="Scotland",SUMIFS(inputdata!G:G,inputdata!$B:$B,$B415,inputdata!$A:$A,$A415),SUMIFS(inputdata!G:G,inputdata!$D:$D,$B415,inputdata!$A:$A,$A415)),IF(RIGHT($B415,8)="Scotland",SUMIFS(inputdataWeek!G:G,inputdataWeek!$B:$B,$B415,inputdataWeek!$A:$A,$A415),SUMIFS(inputdataWeek!G:G,inputdataWeek!$D:$D,$B415,inputdataWeek!$A:$A,$A415)))</f>
        <v>4169</v>
      </c>
      <c r="D415" s="180">
        <f>IF($A415&lt;=MonthDate,IF(RIGHT($B415,8)="Scotland",SUMIFS(inputdata!H:H,inputdata!$B:$B,$B415,inputdata!$A:$A,$A415),SUMIFS(inputdata!H:H,inputdata!$D:$D,$B415,inputdata!$A:$A,$A415)),IF(RIGHT($B415,8)="Scotland",SUMIFS(inputdataWeek!H:H,inputdataWeek!$B:$B,$B415,inputdataWeek!$A:$A,$A415),SUMIFS(inputdataWeek!H:H,inputdataWeek!$D:$D,$B415,inputdataWeek!$A:$A,$A415)))</f>
        <v>3913</v>
      </c>
      <c r="E415" s="180">
        <f>IF($A415&lt;=MonthDate,IF(RIGHT($B415,8)="Scotland",SUMIFS(inputdata!I:I,inputdata!$B:$B,$B415,inputdata!$A:$A,$A415),SUMIFS(inputdata!I:I,inputdata!$D:$D,$B415,inputdata!$A:$A,$A415)),IF(RIGHT($B415,8)="Scotland",SUMIFS(inputdataWeek!I:I,inputdataWeek!$B:$B,$B415,inputdataWeek!$A:$A,$A415),SUMIFS(inputdataWeek!I:I,inputdataWeek!$D:$D,$B415,inputdataWeek!$A:$A,$A415)))</f>
        <v>256</v>
      </c>
      <c r="F415" s="181">
        <f t="shared" si="34"/>
        <v>0.93859438714319976</v>
      </c>
      <c r="G415" s="180">
        <f>IF($A415&lt;=MonthDate,IF(RIGHT($B415,8)="Scotland",SUMIFS(inputdata!J:J,inputdata!$B:$B,$B415,inputdata!$A:$A,$A415),SUMIFS(inputdata!J:J,inputdata!$D:$D,$B415,inputdata!$A:$A,$A415)),IF(RIGHT($B415,8)="Scotland",SUMIFS(inputdataWeek!J:J,inputdataWeek!$B:$B,$B415,inputdataWeek!$A:$A,$A415),SUMIFS(inputdataWeek!J:J,inputdataWeek!$D:$D,$B415,inputdataWeek!$A:$A,$A415)))</f>
        <v>14</v>
      </c>
      <c r="H415" s="181">
        <f t="shared" si="35"/>
        <v>0.99664188054689373</v>
      </c>
      <c r="I415" s="180">
        <f>IF($A415&lt;=MonthDate,IF(RIGHT($B415,8)="Scotland",SUMIFS(inputdata!K:K,inputdata!$B:$B,$B415,inputdata!$A:$A,$A415),SUMIFS(inputdata!K:K,inputdata!$D:$D,$B415,inputdata!$A:$A,$A415)),IF(RIGHT(B415,8)="Scotland",SUMIFS(inputdataWeek!K:K,inputdataWeek!$B:$B,$B415,inputdataWeek!$A:$A,$A415),SUMIFS(inputdataWeek!K:K,inputdataWeek!$D:$D,$B415,inputdataWeek!$A:$A,$A415)))</f>
        <v>0</v>
      </c>
      <c r="J415" s="181">
        <f t="shared" si="33"/>
        <v>1</v>
      </c>
      <c r="K415" s="194" t="str">
        <f t="shared" si="32"/>
        <v>ISD A&amp;E Datamart</v>
      </c>
    </row>
    <row r="416" spans="1:11">
      <c r="A416" s="178">
        <f t="shared" ref="A416:A479" si="37">A401+7</f>
        <v>42505</v>
      </c>
      <c r="B416" s="179" t="s">
        <v>123</v>
      </c>
      <c r="C416" s="180">
        <f>IF($A416&lt;=MonthDate,IF(RIGHT($B416,8)="Scotland",SUMIFS(inputdata!G:G,inputdata!$B:$B,$B416,inputdata!$A:$A,$A416),SUMIFS(inputdata!G:G,inputdata!$D:$D,$B416,inputdata!$A:$A,$A416)),IF(RIGHT($B416,8)="Scotland",SUMIFS(inputdataWeek!G:G,inputdataWeek!$B:$B,$B416,inputdataWeek!$A:$A,$A416),SUMIFS(inputdataWeek!G:G,inputdataWeek!$D:$D,$B416,inputdataWeek!$A:$A,$A416)))</f>
        <v>4559</v>
      </c>
      <c r="D416" s="180">
        <f>IF($A416&lt;=MonthDate,IF(RIGHT($B416,8)="Scotland",SUMIFS(inputdata!H:H,inputdata!$B:$B,$B416,inputdata!$A:$A,$A416),SUMIFS(inputdata!H:H,inputdata!$D:$D,$B416,inputdata!$A:$A,$A416)),IF(RIGHT($B416,8)="Scotland",SUMIFS(inputdataWeek!H:H,inputdataWeek!$B:$B,$B416,inputdataWeek!$A:$A,$A416),SUMIFS(inputdataWeek!H:H,inputdataWeek!$D:$D,$B416,inputdataWeek!$A:$A,$A416)))</f>
        <v>4265</v>
      </c>
      <c r="E416" s="180">
        <f>IF($A416&lt;=MonthDate,IF(RIGHT($B416,8)="Scotland",SUMIFS(inputdata!I:I,inputdata!$B:$B,$B416,inputdata!$A:$A,$A416),SUMIFS(inputdata!I:I,inputdata!$D:$D,$B416,inputdata!$A:$A,$A416)),IF(RIGHT($B416,8)="Scotland",SUMIFS(inputdataWeek!I:I,inputdataWeek!$B:$B,$B416,inputdataWeek!$A:$A,$A416),SUMIFS(inputdataWeek!I:I,inputdataWeek!$D:$D,$B416,inputdataWeek!$A:$A,$A416)))</f>
        <v>294</v>
      </c>
      <c r="F416" s="181">
        <f t="shared" si="34"/>
        <v>0.93551217372230755</v>
      </c>
      <c r="G416" s="180">
        <f>IF($A416&lt;=MonthDate,IF(RIGHT($B416,8)="Scotland",SUMIFS(inputdata!J:J,inputdata!$B:$B,$B416,inputdata!$A:$A,$A416),SUMIFS(inputdata!J:J,inputdata!$D:$D,$B416,inputdata!$A:$A,$A416)),IF(RIGHT($B416,8)="Scotland",SUMIFS(inputdataWeek!J:J,inputdataWeek!$B:$B,$B416,inputdataWeek!$A:$A,$A416),SUMIFS(inputdataWeek!J:J,inputdataWeek!$D:$D,$B416,inputdataWeek!$A:$A,$A416)))</f>
        <v>44</v>
      </c>
      <c r="H416" s="181">
        <f t="shared" si="35"/>
        <v>0.99034876069313449</v>
      </c>
      <c r="I416" s="180">
        <f>IF($A416&lt;=MonthDate,IF(RIGHT($B416,8)="Scotland",SUMIFS(inputdata!K:K,inputdata!$B:$B,$B416,inputdata!$A:$A,$A416),SUMIFS(inputdata!K:K,inputdata!$D:$D,$B416,inputdata!$A:$A,$A416)),IF(RIGHT(B416,8)="Scotland",SUMIFS(inputdataWeek!K:K,inputdataWeek!$B:$B,$B416,inputdataWeek!$A:$A,$A416),SUMIFS(inputdataWeek!K:K,inputdataWeek!$D:$D,$B416,inputdataWeek!$A:$A,$A416)))</f>
        <v>4</v>
      </c>
      <c r="J416" s="181">
        <f t="shared" si="33"/>
        <v>0.99912261460846674</v>
      </c>
      <c r="K416" s="194" t="str">
        <f t="shared" si="32"/>
        <v>ISD A&amp;E Datamart</v>
      </c>
    </row>
    <row r="417" spans="1:11">
      <c r="A417" s="178">
        <f t="shared" si="37"/>
        <v>42505</v>
      </c>
      <c r="B417" s="179" t="s">
        <v>117</v>
      </c>
      <c r="C417" s="180">
        <f>IF($A417&lt;=MonthDate,IF(RIGHT($B417,8)="Scotland",SUMIFS(inputdata!G:G,inputdata!$B:$B,$B417,inputdata!$A:$A,$A417),SUMIFS(inputdata!G:G,inputdata!$D:$D,$B417,inputdata!$A:$A,$A417)),IF(RIGHT($B417,8)="Scotland",SUMIFS(inputdataWeek!G:G,inputdataWeek!$B:$B,$B417,inputdataWeek!$A:$A,$A417),SUMIFS(inputdataWeek!G:G,inputdataWeek!$D:$D,$B417,inputdataWeek!$A:$A,$A417)))</f>
        <v>115</v>
      </c>
      <c r="D417" s="180">
        <f>IF($A417&lt;=MonthDate,IF(RIGHT($B417,8)="Scotland",SUMIFS(inputdata!H:H,inputdata!$B:$B,$B417,inputdata!$A:$A,$A417),SUMIFS(inputdata!H:H,inputdata!$D:$D,$B417,inputdata!$A:$A,$A417)),IF(RIGHT($B417,8)="Scotland",SUMIFS(inputdataWeek!H:H,inputdataWeek!$B:$B,$B417,inputdataWeek!$A:$A,$A417),SUMIFS(inputdataWeek!H:H,inputdataWeek!$D:$D,$B417,inputdataWeek!$A:$A,$A417)))</f>
        <v>111</v>
      </c>
      <c r="E417" s="180">
        <f>IF($A417&lt;=MonthDate,IF(RIGHT($B417,8)="Scotland",SUMIFS(inputdata!I:I,inputdata!$B:$B,$B417,inputdata!$A:$A,$A417),SUMIFS(inputdata!I:I,inputdata!$D:$D,$B417,inputdata!$A:$A,$A417)),IF(RIGHT($B417,8)="Scotland",SUMIFS(inputdataWeek!I:I,inputdataWeek!$B:$B,$B417,inputdataWeek!$A:$A,$A417),SUMIFS(inputdataWeek!I:I,inputdataWeek!$D:$D,$B417,inputdataWeek!$A:$A,$A417)))</f>
        <v>4</v>
      </c>
      <c r="F417" s="181">
        <f t="shared" si="34"/>
        <v>0.9652173913043478</v>
      </c>
      <c r="G417" s="180">
        <f>IF($A417&lt;=MonthDate,IF(RIGHT($B417,8)="Scotland",SUMIFS(inputdata!J:J,inputdata!$B:$B,$B417,inputdata!$A:$A,$A417),SUMIFS(inputdata!J:J,inputdata!$D:$D,$B417,inputdata!$A:$A,$A417)),IF(RIGHT($B417,8)="Scotland",SUMIFS(inputdataWeek!J:J,inputdataWeek!$B:$B,$B417,inputdataWeek!$A:$A,$A417),SUMIFS(inputdataWeek!J:J,inputdataWeek!$D:$D,$B417,inputdataWeek!$A:$A,$A417)))</f>
        <v>0</v>
      </c>
      <c r="H417" s="181">
        <f t="shared" si="35"/>
        <v>1</v>
      </c>
      <c r="I417" s="180">
        <f>IF($A417&lt;=MonthDate,IF(RIGHT($B417,8)="Scotland",SUMIFS(inputdata!K:K,inputdata!$B:$B,$B417,inputdata!$A:$A,$A417),SUMIFS(inputdata!K:K,inputdata!$D:$D,$B417,inputdata!$A:$A,$A417)),IF(RIGHT(B417,8)="Scotland",SUMIFS(inputdataWeek!K:K,inputdataWeek!$B:$B,$B417,inputdataWeek!$A:$A,$A417),SUMIFS(inputdataWeek!K:K,inputdataWeek!$D:$D,$B417,inputdataWeek!$A:$A,$A417)))</f>
        <v>0</v>
      </c>
      <c r="J417" s="181">
        <f t="shared" si="33"/>
        <v>1</v>
      </c>
      <c r="K417" s="194" t="str">
        <f t="shared" si="32"/>
        <v>ISD A&amp;E Datamart</v>
      </c>
    </row>
    <row r="418" spans="1:11">
      <c r="A418" s="178">
        <f t="shared" si="37"/>
        <v>42505</v>
      </c>
      <c r="B418" s="179" t="s">
        <v>141</v>
      </c>
      <c r="C418" s="180">
        <f>IF($A418&lt;=MonthDate,IF(RIGHT($B418,8)="Scotland",SUMIFS(inputdata!G:G,inputdata!$B:$B,$B418,inputdata!$A:$A,$A418),SUMIFS(inputdata!G:G,inputdata!$D:$D,$B418,inputdata!$A:$A,$A418)),IF(RIGHT($B418,8)="Scotland",SUMIFS(inputdataWeek!G:G,inputdataWeek!$B:$B,$B418,inputdataWeek!$A:$A,$A418),SUMIFS(inputdataWeek!G:G,inputdataWeek!$D:$D,$B418,inputdataWeek!$A:$A,$A418)))</f>
        <v>154</v>
      </c>
      <c r="D418" s="180">
        <f>IF($A418&lt;=MonthDate,IF(RIGHT($B418,8)="Scotland",SUMIFS(inputdata!H:H,inputdata!$B:$B,$B418,inputdata!$A:$A,$A418),SUMIFS(inputdata!H:H,inputdata!$D:$D,$B418,inputdata!$A:$A,$A418)),IF(RIGHT($B418,8)="Scotland",SUMIFS(inputdataWeek!H:H,inputdataWeek!$B:$B,$B418,inputdataWeek!$A:$A,$A418),SUMIFS(inputdataWeek!H:H,inputdataWeek!$D:$D,$B418,inputdataWeek!$A:$A,$A418)))</f>
        <v>147</v>
      </c>
      <c r="E418" s="180">
        <f>IF($A418&lt;=MonthDate,IF(RIGHT($B418,8)="Scotland",SUMIFS(inputdata!I:I,inputdata!$B:$B,$B418,inputdata!$A:$A,$A418),SUMIFS(inputdata!I:I,inputdata!$D:$D,$B418,inputdata!$A:$A,$A418)),IF(RIGHT($B418,8)="Scotland",SUMIFS(inputdataWeek!I:I,inputdataWeek!$B:$B,$B418,inputdataWeek!$A:$A,$A418),SUMIFS(inputdataWeek!I:I,inputdataWeek!$D:$D,$B418,inputdataWeek!$A:$A,$A418)))</f>
        <v>7</v>
      </c>
      <c r="F418" s="181">
        <f t="shared" si="34"/>
        <v>0.95454545454545459</v>
      </c>
      <c r="G418" s="180">
        <f>IF($A418&lt;=MonthDate,IF(RIGHT($B418,8)="Scotland",SUMIFS(inputdata!J:J,inputdata!$B:$B,$B418,inputdata!$A:$A,$A418),SUMIFS(inputdata!J:J,inputdata!$D:$D,$B418,inputdata!$A:$A,$A418)),IF(RIGHT($B418,8)="Scotland",SUMIFS(inputdataWeek!J:J,inputdataWeek!$B:$B,$B418,inputdataWeek!$A:$A,$A418),SUMIFS(inputdataWeek!J:J,inputdataWeek!$D:$D,$B418,inputdataWeek!$A:$A,$A418)))</f>
        <v>0</v>
      </c>
      <c r="H418" s="181">
        <f t="shared" si="35"/>
        <v>1</v>
      </c>
      <c r="I418" s="180">
        <f>IF($A418&lt;=MonthDate,IF(RIGHT($B418,8)="Scotland",SUMIFS(inputdata!K:K,inputdata!$B:$B,$B418,inputdata!$A:$A,$A418),SUMIFS(inputdata!K:K,inputdata!$D:$D,$B418,inputdata!$A:$A,$A418)),IF(RIGHT(B418,8)="Scotland",SUMIFS(inputdataWeek!K:K,inputdataWeek!$B:$B,$B418,inputdataWeek!$A:$A,$A418),SUMIFS(inputdataWeek!K:K,inputdataWeek!$D:$D,$B418,inputdataWeek!$A:$A,$A418)))</f>
        <v>0</v>
      </c>
      <c r="J418" s="181">
        <f t="shared" si="33"/>
        <v>1</v>
      </c>
      <c r="K418" s="194" t="str">
        <f t="shared" si="32"/>
        <v>ISD A&amp;E Datamart</v>
      </c>
    </row>
    <row r="419" spans="1:11">
      <c r="A419" s="178">
        <f t="shared" si="37"/>
        <v>42505</v>
      </c>
      <c r="B419" s="179" t="s">
        <v>136</v>
      </c>
      <c r="C419" s="180">
        <f>IF($A419&lt;=MonthDate,IF(RIGHT($B419,8)="Scotland",SUMIFS(inputdata!G:G,inputdata!$B:$B,$B419,inputdata!$A:$A,$A419),SUMIFS(inputdata!G:G,inputdata!$D:$D,$B419,inputdata!$A:$A,$A419)),IF(RIGHT($B419,8)="Scotland",SUMIFS(inputdataWeek!G:G,inputdataWeek!$B:$B,$B419,inputdataWeek!$A:$A,$A419),SUMIFS(inputdataWeek!G:G,inputdataWeek!$D:$D,$B419,inputdataWeek!$A:$A,$A419)))</f>
        <v>1494</v>
      </c>
      <c r="D419" s="180">
        <f>IF($A419&lt;=MonthDate,IF(RIGHT($B419,8)="Scotland",SUMIFS(inputdata!H:H,inputdata!$B:$B,$B419,inputdata!$A:$A,$A419),SUMIFS(inputdata!H:H,inputdata!$D:$D,$B419,inputdata!$A:$A,$A419)),IF(RIGHT($B419,8)="Scotland",SUMIFS(inputdataWeek!H:H,inputdataWeek!$B:$B,$B419,inputdataWeek!$A:$A,$A419),SUMIFS(inputdataWeek!H:H,inputdataWeek!$D:$D,$B419,inputdataWeek!$A:$A,$A419)))</f>
        <v>1480</v>
      </c>
      <c r="E419" s="180">
        <f>IF($A419&lt;=MonthDate,IF(RIGHT($B419,8)="Scotland",SUMIFS(inputdata!I:I,inputdata!$B:$B,$B419,inputdata!$A:$A,$A419),SUMIFS(inputdata!I:I,inputdata!$D:$D,$B419,inputdata!$A:$A,$A419)),IF(RIGHT($B419,8)="Scotland",SUMIFS(inputdataWeek!I:I,inputdataWeek!$B:$B,$B419,inputdataWeek!$A:$A,$A419),SUMIFS(inputdataWeek!I:I,inputdataWeek!$D:$D,$B419,inputdataWeek!$A:$A,$A419)))</f>
        <v>14</v>
      </c>
      <c r="F419" s="181">
        <f t="shared" si="34"/>
        <v>0.99062918340026773</v>
      </c>
      <c r="G419" s="180">
        <f>IF($A419&lt;=MonthDate,IF(RIGHT($B419,8)="Scotland",SUMIFS(inputdata!J:J,inputdata!$B:$B,$B419,inputdata!$A:$A,$A419),SUMIFS(inputdata!J:J,inputdata!$D:$D,$B419,inputdata!$A:$A,$A419)),IF(RIGHT($B419,8)="Scotland",SUMIFS(inputdataWeek!J:J,inputdataWeek!$B:$B,$B419,inputdataWeek!$A:$A,$A419),SUMIFS(inputdataWeek!J:J,inputdataWeek!$D:$D,$B419,inputdataWeek!$A:$A,$A419)))</f>
        <v>0</v>
      </c>
      <c r="H419" s="181">
        <f t="shared" si="35"/>
        <v>1</v>
      </c>
      <c r="I419" s="180">
        <f>IF($A419&lt;=MonthDate,IF(RIGHT($B419,8)="Scotland",SUMIFS(inputdata!K:K,inputdata!$B:$B,$B419,inputdata!$A:$A,$A419),SUMIFS(inputdata!K:K,inputdata!$D:$D,$B419,inputdata!$A:$A,$A419)),IF(RIGHT(B419,8)="Scotland",SUMIFS(inputdataWeek!K:K,inputdataWeek!$B:$B,$B419,inputdataWeek!$A:$A,$A419),SUMIFS(inputdataWeek!K:K,inputdataWeek!$D:$D,$B419,inputdataWeek!$A:$A,$A419)))</f>
        <v>0</v>
      </c>
      <c r="J419" s="181">
        <f t="shared" si="33"/>
        <v>1</v>
      </c>
      <c r="K419" s="194" t="str">
        <f t="shared" si="32"/>
        <v>ISD A&amp;E Datamart</v>
      </c>
    </row>
    <row r="420" spans="1:11">
      <c r="A420" s="178">
        <f t="shared" si="37"/>
        <v>42505</v>
      </c>
      <c r="B420" s="179" t="s">
        <v>139</v>
      </c>
      <c r="C420" s="180">
        <f>IF($A420&lt;=MonthDate,IF(RIGHT($B420,8)="Scotland",SUMIFS(inputdata!G:G,inputdata!$B:$B,$B420,inputdata!$A:$A,$A420),SUMIFS(inputdata!G:G,inputdata!$D:$D,$B420,inputdata!$A:$A,$A420)),IF(RIGHT($B420,8)="Scotland",SUMIFS(inputdataWeek!G:G,inputdataWeek!$B:$B,$B420,inputdataWeek!$A:$A,$A420),SUMIFS(inputdataWeek!G:G,inputdataWeek!$D:$D,$B420,inputdataWeek!$A:$A,$A420)))</f>
        <v>149</v>
      </c>
      <c r="D420" s="180">
        <f>IF($A420&lt;=MonthDate,IF(RIGHT($B420,8)="Scotland",SUMIFS(inputdata!H:H,inputdata!$B:$B,$B420,inputdata!$A:$A,$A420),SUMIFS(inputdata!H:H,inputdata!$D:$D,$B420,inputdata!$A:$A,$A420)),IF(RIGHT($B420,8)="Scotland",SUMIFS(inputdataWeek!H:H,inputdataWeek!$B:$B,$B420,inputdataWeek!$A:$A,$A420),SUMIFS(inputdataWeek!H:H,inputdataWeek!$D:$D,$B420,inputdataWeek!$A:$A,$A420)))</f>
        <v>148</v>
      </c>
      <c r="E420" s="180">
        <f>IF($A420&lt;=MonthDate,IF(RIGHT($B420,8)="Scotland",SUMIFS(inputdata!I:I,inputdata!$B:$B,$B420,inputdata!$A:$A,$A420),SUMIFS(inputdata!I:I,inputdata!$D:$D,$B420,inputdata!$A:$A,$A420)),IF(RIGHT($B420,8)="Scotland",SUMIFS(inputdataWeek!I:I,inputdataWeek!$B:$B,$B420,inputdataWeek!$A:$A,$A420),SUMIFS(inputdataWeek!I:I,inputdataWeek!$D:$D,$B420,inputdataWeek!$A:$A,$A420)))</f>
        <v>1</v>
      </c>
      <c r="F420" s="181">
        <f t="shared" si="34"/>
        <v>0.99328859060402686</v>
      </c>
      <c r="G420" s="180">
        <f>IF($A420&lt;=MonthDate,IF(RIGHT($B420,8)="Scotland",SUMIFS(inputdata!J:J,inputdata!$B:$B,$B420,inputdata!$A:$A,$A420),SUMIFS(inputdata!J:J,inputdata!$D:$D,$B420,inputdata!$A:$A,$A420)),IF(RIGHT($B420,8)="Scotland",SUMIFS(inputdataWeek!J:J,inputdataWeek!$B:$B,$B420,inputdataWeek!$A:$A,$A420),SUMIFS(inputdataWeek!J:J,inputdataWeek!$D:$D,$B420,inputdataWeek!$A:$A,$A420)))</f>
        <v>0</v>
      </c>
      <c r="H420" s="181">
        <f t="shared" si="35"/>
        <v>1</v>
      </c>
      <c r="I420" s="180">
        <f>IF($A420&lt;=MonthDate,IF(RIGHT($B420,8)="Scotland",SUMIFS(inputdata!K:K,inputdata!$B:$B,$B420,inputdata!$A:$A,$A420),SUMIFS(inputdata!K:K,inputdata!$D:$D,$B420,inputdata!$A:$A,$A420)),IF(RIGHT(B420,8)="Scotland",SUMIFS(inputdataWeek!K:K,inputdataWeek!$B:$B,$B420,inputdataWeek!$A:$A,$A420),SUMIFS(inputdataWeek!K:K,inputdataWeek!$D:$D,$B420,inputdataWeek!$A:$A,$A420)))</f>
        <v>0</v>
      </c>
      <c r="J420" s="181">
        <f t="shared" si="33"/>
        <v>1</v>
      </c>
      <c r="K420" s="194" t="str">
        <f t="shared" si="32"/>
        <v>ISD A&amp;E Datamart</v>
      </c>
    </row>
    <row r="421" spans="1:11">
      <c r="A421" s="178">
        <f t="shared" si="37"/>
        <v>42505</v>
      </c>
      <c r="B421" s="179" t="s">
        <v>277</v>
      </c>
      <c r="C421" s="180">
        <f>IF($A421&lt;=MonthDate,IF(RIGHT($B421,8)="Scotland",SUMIFS(inputdata!G:G,inputdata!$B:$B,$B421,inputdata!$A:$A,$A421),SUMIFS(inputdata!G:G,inputdata!$D:$D,$B421,inputdata!$A:$A,$A421)),IF(RIGHT($B421,8)="Scotland",SUMIFS(inputdataWeek!G:G,inputdataWeek!$B:$B,$B421,inputdataWeek!$A:$A,$A421),SUMIFS(inputdataWeek!G:G,inputdataWeek!$D:$D,$B421,inputdataWeek!$A:$A,$A421)))</f>
        <v>27736</v>
      </c>
      <c r="D421" s="180">
        <f>IF($A421&lt;=MonthDate,IF(RIGHT($B421,8)="Scotland",SUMIFS(inputdata!H:H,inputdata!$B:$B,$B421,inputdata!$A:$A,$A421),SUMIFS(inputdata!H:H,inputdata!$D:$D,$B421,inputdata!$A:$A,$A421)),IF(RIGHT($B421,8)="Scotland",SUMIFS(inputdataWeek!H:H,inputdataWeek!$B:$B,$B421,inputdataWeek!$A:$A,$A421),SUMIFS(inputdataWeek!H:H,inputdataWeek!$D:$D,$B421,inputdataWeek!$A:$A,$A421)))</f>
        <v>25812</v>
      </c>
      <c r="E421" s="180">
        <f>IF($A421&lt;=MonthDate,IF(RIGHT($B421,8)="Scotland",SUMIFS(inputdata!I:I,inputdata!$B:$B,$B421,inputdata!$A:$A,$A421),SUMIFS(inputdata!I:I,inputdata!$D:$D,$B421,inputdata!$A:$A,$A421)),IF(RIGHT($B421,8)="Scotland",SUMIFS(inputdataWeek!I:I,inputdataWeek!$B:$B,$B421,inputdataWeek!$A:$A,$A421),SUMIFS(inputdataWeek!I:I,inputdataWeek!$D:$D,$B421,inputdataWeek!$A:$A,$A421)))</f>
        <v>1924</v>
      </c>
      <c r="F421" s="181">
        <f t="shared" si="34"/>
        <v>0.93063167003172775</v>
      </c>
      <c r="G421" s="180">
        <f>IF($A421&lt;=MonthDate,IF(RIGHT($B421,8)="Scotland",SUMIFS(inputdata!J:J,inputdata!$B:$B,$B421,inputdata!$A:$A,$A421),SUMIFS(inputdata!J:J,inputdata!$D:$D,$B421,inputdata!$A:$A,$A421)),IF(RIGHT($B421,8)="Scotland",SUMIFS(inputdataWeek!J:J,inputdataWeek!$B:$B,$B421,inputdataWeek!$A:$A,$A421),SUMIFS(inputdataWeek!J:J,inputdataWeek!$D:$D,$B421,inputdataWeek!$A:$A,$A421)))</f>
        <v>130</v>
      </c>
      <c r="H421" s="181">
        <f t="shared" si="35"/>
        <v>0.99531295067781944</v>
      </c>
      <c r="I421" s="180">
        <f>IF($A421&lt;=MonthDate,IF(RIGHT($B421,8)="Scotland",SUMIFS(inputdata!K:K,inputdata!$B:$B,$B421,inputdata!$A:$A,$A421),SUMIFS(inputdata!K:K,inputdata!$D:$D,$B421,inputdata!$A:$A,$A421)),IF(RIGHT(B421,8)="Scotland",SUMIFS(inputdataWeek!K:K,inputdataWeek!$B:$B,$B421,inputdataWeek!$A:$A,$A421),SUMIFS(inputdataWeek!K:K,inputdataWeek!$D:$D,$B421,inputdataWeek!$A:$A,$A421)))</f>
        <v>5</v>
      </c>
      <c r="J421" s="181">
        <f t="shared" si="33"/>
        <v>0.99981972887222381</v>
      </c>
      <c r="K421" s="194" t="str">
        <f t="shared" si="32"/>
        <v>ISD A&amp;E Datamart</v>
      </c>
    </row>
    <row r="422" spans="1:11">
      <c r="A422" s="178">
        <f t="shared" si="37"/>
        <v>42512</v>
      </c>
      <c r="B422" s="179" t="s">
        <v>121</v>
      </c>
      <c r="C422" s="180">
        <f>IF($A422&lt;=MonthDate,IF(RIGHT($B422,8)="Scotland",SUMIFS(inputdata!G:G,inputdata!$B:$B,$B422,inputdata!$A:$A,$A422),SUMIFS(inputdata!G:G,inputdata!$D:$D,$B422,inputdata!$A:$A,$A422)),IF(RIGHT($B422,8)="Scotland",SUMIFS(inputdataWeek!G:G,inputdataWeek!$B:$B,$B422,inputdataWeek!$A:$A,$A422),SUMIFS(inputdataWeek!G:G,inputdataWeek!$D:$D,$B422,inputdataWeek!$A:$A,$A422)))</f>
        <v>2226</v>
      </c>
      <c r="D422" s="180">
        <f>IF($A422&lt;=MonthDate,IF(RIGHT($B422,8)="Scotland",SUMIFS(inputdata!H:H,inputdata!$B:$B,$B422,inputdata!$A:$A,$A422),SUMIFS(inputdata!H:H,inputdata!$D:$D,$B422,inputdata!$A:$A,$A422)),IF(RIGHT($B422,8)="Scotland",SUMIFS(inputdataWeek!H:H,inputdataWeek!$B:$B,$B422,inputdataWeek!$A:$A,$A422),SUMIFS(inputdataWeek!H:H,inputdataWeek!$D:$D,$B422,inputdataWeek!$A:$A,$A422)))</f>
        <v>2144</v>
      </c>
      <c r="E422" s="180">
        <f>IF($A422&lt;=MonthDate,IF(RIGHT($B422,8)="Scotland",SUMIFS(inputdata!I:I,inputdata!$B:$B,$B422,inputdata!$A:$A,$A422),SUMIFS(inputdata!I:I,inputdata!$D:$D,$B422,inputdata!$A:$A,$A422)),IF(RIGHT($B422,8)="Scotland",SUMIFS(inputdataWeek!I:I,inputdataWeek!$B:$B,$B422,inputdataWeek!$A:$A,$A422),SUMIFS(inputdataWeek!I:I,inputdataWeek!$D:$D,$B422,inputdataWeek!$A:$A,$A422)))</f>
        <v>82</v>
      </c>
      <c r="F422" s="181">
        <f t="shared" si="34"/>
        <v>0.96316262353998205</v>
      </c>
      <c r="G422" s="180">
        <f>IF($A422&lt;=MonthDate,IF(RIGHT($B422,8)="Scotland",SUMIFS(inputdata!J:J,inputdata!$B:$B,$B422,inputdata!$A:$A,$A422),SUMIFS(inputdata!J:J,inputdata!$D:$D,$B422,inputdata!$A:$A,$A422)),IF(RIGHT($B422,8)="Scotland",SUMIFS(inputdataWeek!J:J,inputdataWeek!$B:$B,$B422,inputdataWeek!$A:$A,$A422),SUMIFS(inputdataWeek!J:J,inputdataWeek!$D:$D,$B422,inputdataWeek!$A:$A,$A422)))</f>
        <v>2</v>
      </c>
      <c r="H422" s="181">
        <f t="shared" si="35"/>
        <v>0.99910152740341418</v>
      </c>
      <c r="I422" s="180">
        <f>IF($A422&lt;=MonthDate,IF(RIGHT($B422,8)="Scotland",SUMIFS(inputdata!K:K,inputdata!$B:$B,$B422,inputdata!$A:$A,$A422),SUMIFS(inputdata!K:K,inputdata!$D:$D,$B422,inputdata!$A:$A,$A422)),IF(RIGHT(B422,8)="Scotland",SUMIFS(inputdataWeek!K:K,inputdataWeek!$B:$B,$B422,inputdataWeek!$A:$A,$A422),SUMIFS(inputdataWeek!K:K,inputdataWeek!$D:$D,$B422,inputdataWeek!$A:$A,$A422)))</f>
        <v>0</v>
      </c>
      <c r="J422" s="181">
        <f t="shared" si="33"/>
        <v>1</v>
      </c>
      <c r="K422" s="194" t="str">
        <f t="shared" si="32"/>
        <v>ISD A&amp;E Datamart</v>
      </c>
    </row>
    <row r="423" spans="1:11">
      <c r="A423" s="178">
        <f t="shared" si="37"/>
        <v>42512</v>
      </c>
      <c r="B423" s="179" t="s">
        <v>70</v>
      </c>
      <c r="C423" s="180">
        <f>IF($A423&lt;=MonthDate,IF(RIGHT($B423,8)="Scotland",SUMIFS(inputdata!G:G,inputdata!$B:$B,$B423,inputdata!$A:$A,$A423),SUMIFS(inputdata!G:G,inputdata!$D:$D,$B423,inputdata!$A:$A,$A423)),IF(RIGHT($B423,8)="Scotland",SUMIFS(inputdataWeek!G:G,inputdataWeek!$B:$B,$B423,inputdataWeek!$A:$A,$A423),SUMIFS(inputdataWeek!G:G,inputdataWeek!$D:$D,$B423,inputdataWeek!$A:$A,$A423)))</f>
        <v>631</v>
      </c>
      <c r="D423" s="180">
        <f>IF($A423&lt;=MonthDate,IF(RIGHT($B423,8)="Scotland",SUMIFS(inputdata!H:H,inputdata!$B:$B,$B423,inputdata!$A:$A,$A423),SUMIFS(inputdata!H:H,inputdata!$D:$D,$B423,inputdata!$A:$A,$A423)),IF(RIGHT($B423,8)="Scotland",SUMIFS(inputdataWeek!H:H,inputdataWeek!$B:$B,$B423,inputdataWeek!$A:$A,$A423),SUMIFS(inputdataWeek!H:H,inputdataWeek!$D:$D,$B423,inputdataWeek!$A:$A,$A423)))</f>
        <v>574</v>
      </c>
      <c r="E423" s="180">
        <f>IF($A423&lt;=MonthDate,IF(RIGHT($B423,8)="Scotland",SUMIFS(inputdata!I:I,inputdata!$B:$B,$B423,inputdata!$A:$A,$A423),SUMIFS(inputdata!I:I,inputdata!$D:$D,$B423,inputdata!$A:$A,$A423)),IF(RIGHT($B423,8)="Scotland",SUMIFS(inputdataWeek!I:I,inputdataWeek!$B:$B,$B423,inputdataWeek!$A:$A,$A423),SUMIFS(inputdataWeek!I:I,inputdataWeek!$D:$D,$B423,inputdataWeek!$A:$A,$A423)))</f>
        <v>57</v>
      </c>
      <c r="F423" s="181">
        <f t="shared" si="34"/>
        <v>0.90966719492868464</v>
      </c>
      <c r="G423" s="180">
        <f>IF($A423&lt;=MonthDate,IF(RIGHT($B423,8)="Scotland",SUMIFS(inputdata!J:J,inputdata!$B:$B,$B423,inputdata!$A:$A,$A423),SUMIFS(inputdata!J:J,inputdata!$D:$D,$B423,inputdata!$A:$A,$A423)),IF(RIGHT($B423,8)="Scotland",SUMIFS(inputdataWeek!J:J,inputdataWeek!$B:$B,$B423,inputdataWeek!$A:$A,$A423),SUMIFS(inputdataWeek!J:J,inputdataWeek!$D:$D,$B423,inputdataWeek!$A:$A,$A423)))</f>
        <v>1</v>
      </c>
      <c r="H423" s="181">
        <f t="shared" si="35"/>
        <v>0.99841521394611732</v>
      </c>
      <c r="I423" s="180">
        <f>IF($A423&lt;=MonthDate,IF(RIGHT($B423,8)="Scotland",SUMIFS(inputdata!K:K,inputdata!$B:$B,$B423,inputdata!$A:$A,$A423),SUMIFS(inputdata!K:K,inputdata!$D:$D,$B423,inputdata!$A:$A,$A423)),IF(RIGHT(B423,8)="Scotland",SUMIFS(inputdataWeek!K:K,inputdataWeek!$B:$B,$B423,inputdataWeek!$A:$A,$A423),SUMIFS(inputdataWeek!K:K,inputdataWeek!$D:$D,$B423,inputdataWeek!$A:$A,$A423)))</f>
        <v>0</v>
      </c>
      <c r="J423" s="181">
        <f t="shared" si="33"/>
        <v>1</v>
      </c>
      <c r="K423" s="194" t="str">
        <f t="shared" si="32"/>
        <v>ISD A&amp;E Datamart</v>
      </c>
    </row>
    <row r="424" spans="1:11">
      <c r="A424" s="178">
        <f t="shared" si="37"/>
        <v>42512</v>
      </c>
      <c r="B424" s="179" t="s">
        <v>140</v>
      </c>
      <c r="C424" s="180">
        <f>IF($A424&lt;=MonthDate,IF(RIGHT($B424,8)="Scotland",SUMIFS(inputdata!G:G,inputdata!$B:$B,$B424,inputdata!$A:$A,$A424),SUMIFS(inputdata!G:G,inputdata!$D:$D,$B424,inputdata!$A:$A,$A424)),IF(RIGHT($B424,8)="Scotland",SUMIFS(inputdataWeek!G:G,inputdataWeek!$B:$B,$B424,inputdataWeek!$A:$A,$A424),SUMIFS(inputdataWeek!G:G,inputdataWeek!$D:$D,$B424,inputdataWeek!$A:$A,$A424)))</f>
        <v>908</v>
      </c>
      <c r="D424" s="180">
        <f>IF($A424&lt;=MonthDate,IF(RIGHT($B424,8)="Scotland",SUMIFS(inputdata!H:H,inputdata!$B:$B,$B424,inputdata!$A:$A,$A424),SUMIFS(inputdata!H:H,inputdata!$D:$D,$B424,inputdata!$A:$A,$A424)),IF(RIGHT($B424,8)="Scotland",SUMIFS(inputdataWeek!H:H,inputdataWeek!$B:$B,$B424,inputdataWeek!$A:$A,$A424),SUMIFS(inputdataWeek!H:H,inputdataWeek!$D:$D,$B424,inputdataWeek!$A:$A,$A424)))</f>
        <v>869</v>
      </c>
      <c r="E424" s="180">
        <f>IF($A424&lt;=MonthDate,IF(RIGHT($B424,8)="Scotland",SUMIFS(inputdata!I:I,inputdata!$B:$B,$B424,inputdata!$A:$A,$A424),SUMIFS(inputdata!I:I,inputdata!$D:$D,$B424,inputdata!$A:$A,$A424)),IF(RIGHT($B424,8)="Scotland",SUMIFS(inputdataWeek!I:I,inputdataWeek!$B:$B,$B424,inputdataWeek!$A:$A,$A424),SUMIFS(inputdataWeek!I:I,inputdataWeek!$D:$D,$B424,inputdataWeek!$A:$A,$A424)))</f>
        <v>39</v>
      </c>
      <c r="F424" s="181">
        <f t="shared" si="34"/>
        <v>0.95704845814977979</v>
      </c>
      <c r="G424" s="180">
        <f>IF($A424&lt;=MonthDate,IF(RIGHT($B424,8)="Scotland",SUMIFS(inputdata!J:J,inputdata!$B:$B,$B424,inputdata!$A:$A,$A424),SUMIFS(inputdata!J:J,inputdata!$D:$D,$B424,inputdata!$A:$A,$A424)),IF(RIGHT($B424,8)="Scotland",SUMIFS(inputdataWeek!J:J,inputdataWeek!$B:$B,$B424,inputdataWeek!$A:$A,$A424),SUMIFS(inputdataWeek!J:J,inputdataWeek!$D:$D,$B424,inputdataWeek!$A:$A,$A424)))</f>
        <v>0</v>
      </c>
      <c r="H424" s="181">
        <f t="shared" si="35"/>
        <v>1</v>
      </c>
      <c r="I424" s="180">
        <f>IF($A424&lt;=MonthDate,IF(RIGHT($B424,8)="Scotland",SUMIFS(inputdata!K:K,inputdata!$B:$B,$B424,inputdata!$A:$A,$A424),SUMIFS(inputdata!K:K,inputdata!$D:$D,$B424,inputdata!$A:$A,$A424)),IF(RIGHT(B424,8)="Scotland",SUMIFS(inputdataWeek!K:K,inputdataWeek!$B:$B,$B424,inputdataWeek!$A:$A,$A424),SUMIFS(inputdataWeek!K:K,inputdataWeek!$D:$D,$B424,inputdataWeek!$A:$A,$A424)))</f>
        <v>0</v>
      </c>
      <c r="J424" s="181">
        <f t="shared" si="33"/>
        <v>1</v>
      </c>
      <c r="K424" s="194" t="str">
        <f t="shared" si="32"/>
        <v>ISD A&amp;E Datamart</v>
      </c>
    </row>
    <row r="425" spans="1:11">
      <c r="A425" s="178">
        <f t="shared" si="37"/>
        <v>42512</v>
      </c>
      <c r="B425" s="179" t="s">
        <v>71</v>
      </c>
      <c r="C425" s="180">
        <f>IF($A425&lt;=MonthDate,IF(RIGHT($B425,8)="Scotland",SUMIFS(inputdata!G:G,inputdata!$B:$B,$B425,inputdata!$A:$A,$A425),SUMIFS(inputdata!G:G,inputdata!$D:$D,$B425,inputdata!$A:$A,$A425)),IF(RIGHT($B425,8)="Scotland",SUMIFS(inputdataWeek!G:G,inputdataWeek!$B:$B,$B425,inputdataWeek!$A:$A,$A425),SUMIFS(inputdataWeek!G:G,inputdataWeek!$D:$D,$B425,inputdataWeek!$A:$A,$A425)))</f>
        <v>1297</v>
      </c>
      <c r="D425" s="180">
        <f>IF($A425&lt;=MonthDate,IF(RIGHT($B425,8)="Scotland",SUMIFS(inputdata!H:H,inputdata!$B:$B,$B425,inputdata!$A:$A,$A425),SUMIFS(inputdata!H:H,inputdata!$D:$D,$B425,inputdata!$A:$A,$A425)),IF(RIGHT($B425,8)="Scotland",SUMIFS(inputdataWeek!H:H,inputdataWeek!$B:$B,$B425,inputdataWeek!$A:$A,$A425),SUMIFS(inputdataWeek!H:H,inputdataWeek!$D:$D,$B425,inputdataWeek!$A:$A,$A425)))</f>
        <v>1222</v>
      </c>
      <c r="E425" s="180">
        <f>IF($A425&lt;=MonthDate,IF(RIGHT($B425,8)="Scotland",SUMIFS(inputdata!I:I,inputdata!$B:$B,$B425,inputdata!$A:$A,$A425),SUMIFS(inputdata!I:I,inputdata!$D:$D,$B425,inputdata!$A:$A,$A425)),IF(RIGHT($B425,8)="Scotland",SUMIFS(inputdataWeek!I:I,inputdataWeek!$B:$B,$B425,inputdataWeek!$A:$A,$A425),SUMIFS(inputdataWeek!I:I,inputdataWeek!$D:$D,$B425,inputdataWeek!$A:$A,$A425)))</f>
        <v>75</v>
      </c>
      <c r="F425" s="181">
        <f t="shared" si="34"/>
        <v>0.94217424826522744</v>
      </c>
      <c r="G425" s="180">
        <f>IF($A425&lt;=MonthDate,IF(RIGHT($B425,8)="Scotland",SUMIFS(inputdata!J:J,inputdata!$B:$B,$B425,inputdata!$A:$A,$A425),SUMIFS(inputdata!J:J,inputdata!$D:$D,$B425,inputdata!$A:$A,$A425)),IF(RIGHT($B425,8)="Scotland",SUMIFS(inputdataWeek!J:J,inputdataWeek!$B:$B,$B425,inputdataWeek!$A:$A,$A425),SUMIFS(inputdataWeek!J:J,inputdataWeek!$D:$D,$B425,inputdataWeek!$A:$A,$A425)))</f>
        <v>15</v>
      </c>
      <c r="H425" s="181">
        <f t="shared" si="35"/>
        <v>0.98843484965304551</v>
      </c>
      <c r="I425" s="180">
        <f>IF($A425&lt;=MonthDate,IF(RIGHT($B425,8)="Scotland",SUMIFS(inputdata!K:K,inputdata!$B:$B,$B425,inputdata!$A:$A,$A425),SUMIFS(inputdata!K:K,inputdata!$D:$D,$B425,inputdata!$A:$A,$A425)),IF(RIGHT(B425,8)="Scotland",SUMIFS(inputdataWeek!K:K,inputdataWeek!$B:$B,$B425,inputdataWeek!$A:$A,$A425),SUMIFS(inputdataWeek!K:K,inputdataWeek!$D:$D,$B425,inputdataWeek!$A:$A,$A425)))</f>
        <v>0</v>
      </c>
      <c r="J425" s="181">
        <f t="shared" si="33"/>
        <v>1</v>
      </c>
      <c r="K425" s="194" t="str">
        <f t="shared" si="32"/>
        <v>ISD A&amp;E Datamart</v>
      </c>
    </row>
    <row r="426" spans="1:11">
      <c r="A426" s="178">
        <f t="shared" si="37"/>
        <v>42512</v>
      </c>
      <c r="B426" s="179" t="s">
        <v>69</v>
      </c>
      <c r="C426" s="180">
        <f>IF($A426&lt;=MonthDate,IF(RIGHT($B426,8)="Scotland",SUMIFS(inputdata!G:G,inputdata!$B:$B,$B426,inputdata!$A:$A,$A426),SUMIFS(inputdata!G:G,inputdata!$D:$D,$B426,inputdata!$A:$A,$A426)),IF(RIGHT($B426,8)="Scotland",SUMIFS(inputdataWeek!G:G,inputdataWeek!$B:$B,$B426,inputdataWeek!$A:$A,$A426),SUMIFS(inputdataWeek!G:G,inputdataWeek!$D:$D,$B426,inputdataWeek!$A:$A,$A426)))</f>
        <v>1300</v>
      </c>
      <c r="D426" s="180">
        <f>IF($A426&lt;=MonthDate,IF(RIGHT($B426,8)="Scotland",SUMIFS(inputdata!H:H,inputdata!$B:$B,$B426,inputdata!$A:$A,$A426),SUMIFS(inputdata!H:H,inputdata!$D:$D,$B426,inputdata!$A:$A,$A426)),IF(RIGHT($B426,8)="Scotland",SUMIFS(inputdataWeek!H:H,inputdataWeek!$B:$B,$B426,inputdataWeek!$A:$A,$A426),SUMIFS(inputdataWeek!H:H,inputdataWeek!$D:$D,$B426,inputdataWeek!$A:$A,$A426)))</f>
        <v>1183</v>
      </c>
      <c r="E426" s="180">
        <f>IF($A426&lt;=MonthDate,IF(RIGHT($B426,8)="Scotland",SUMIFS(inputdata!I:I,inputdata!$B:$B,$B426,inputdata!$A:$A,$A426),SUMIFS(inputdata!I:I,inputdata!$D:$D,$B426,inputdata!$A:$A,$A426)),IF(RIGHT($B426,8)="Scotland",SUMIFS(inputdataWeek!I:I,inputdataWeek!$B:$B,$B426,inputdataWeek!$A:$A,$A426),SUMIFS(inputdataWeek!I:I,inputdataWeek!$D:$D,$B426,inputdataWeek!$A:$A,$A426)))</f>
        <v>117</v>
      </c>
      <c r="F426" s="181">
        <f t="shared" si="34"/>
        <v>0.91</v>
      </c>
      <c r="G426" s="180">
        <f>IF($A426&lt;=MonthDate,IF(RIGHT($B426,8)="Scotland",SUMIFS(inputdata!J:J,inputdata!$B:$B,$B426,inputdata!$A:$A,$A426),SUMIFS(inputdata!J:J,inputdata!$D:$D,$B426,inputdata!$A:$A,$A426)),IF(RIGHT($B426,8)="Scotland",SUMIFS(inputdataWeek!J:J,inputdataWeek!$B:$B,$B426,inputdataWeek!$A:$A,$A426),SUMIFS(inputdataWeek!J:J,inputdataWeek!$D:$D,$B426,inputdataWeek!$A:$A,$A426)))</f>
        <v>6</v>
      </c>
      <c r="H426" s="181">
        <f t="shared" si="35"/>
        <v>0.99538461538461542</v>
      </c>
      <c r="I426" s="180">
        <f>IF($A426&lt;=MonthDate,IF(RIGHT($B426,8)="Scotland",SUMIFS(inputdata!K:K,inputdata!$B:$B,$B426,inputdata!$A:$A,$A426),SUMIFS(inputdata!K:K,inputdata!$D:$D,$B426,inputdata!$A:$A,$A426)),IF(RIGHT(B426,8)="Scotland",SUMIFS(inputdataWeek!K:K,inputdataWeek!$B:$B,$B426,inputdataWeek!$A:$A,$A426),SUMIFS(inputdataWeek!K:K,inputdataWeek!$D:$D,$B426,inputdataWeek!$A:$A,$A426)))</f>
        <v>0</v>
      </c>
      <c r="J426" s="181">
        <f t="shared" si="33"/>
        <v>1</v>
      </c>
      <c r="K426" s="194" t="str">
        <f t="shared" si="32"/>
        <v>ISD A&amp;E Datamart</v>
      </c>
    </row>
    <row r="427" spans="1:11">
      <c r="A427" s="178">
        <f t="shared" si="37"/>
        <v>42512</v>
      </c>
      <c r="B427" s="179" t="s">
        <v>122</v>
      </c>
      <c r="C427" s="180">
        <f>IF($A427&lt;=MonthDate,IF(RIGHT($B427,8)="Scotland",SUMIFS(inputdata!G:G,inputdata!$B:$B,$B427,inputdata!$A:$A,$A427),SUMIFS(inputdata!G:G,inputdata!$D:$D,$B427,inputdata!$A:$A,$A427)),IF(RIGHT($B427,8)="Scotland",SUMIFS(inputdataWeek!G:G,inputdataWeek!$B:$B,$B427,inputdataWeek!$A:$A,$A427),SUMIFS(inputdataWeek!G:G,inputdataWeek!$D:$D,$B427,inputdataWeek!$A:$A,$A427)))</f>
        <v>1986</v>
      </c>
      <c r="D427" s="180">
        <f>IF($A427&lt;=MonthDate,IF(RIGHT($B427,8)="Scotland",SUMIFS(inputdata!H:H,inputdata!$B:$B,$B427,inputdata!$A:$A,$A427),SUMIFS(inputdata!H:H,inputdata!$D:$D,$B427,inputdata!$A:$A,$A427)),IF(RIGHT($B427,8)="Scotland",SUMIFS(inputdataWeek!H:H,inputdataWeek!$B:$B,$B427,inputdataWeek!$A:$A,$A427),SUMIFS(inputdataWeek!H:H,inputdataWeek!$D:$D,$B427,inputdataWeek!$A:$A,$A427)))</f>
        <v>1907</v>
      </c>
      <c r="E427" s="180">
        <f>IF($A427&lt;=MonthDate,IF(RIGHT($B427,8)="Scotland",SUMIFS(inputdata!I:I,inputdata!$B:$B,$B427,inputdata!$A:$A,$A427),SUMIFS(inputdata!I:I,inputdata!$D:$D,$B427,inputdata!$A:$A,$A427)),IF(RIGHT($B427,8)="Scotland",SUMIFS(inputdataWeek!I:I,inputdataWeek!$B:$B,$B427,inputdataWeek!$A:$A,$A427),SUMIFS(inputdataWeek!I:I,inputdataWeek!$D:$D,$B427,inputdataWeek!$A:$A,$A427)))</f>
        <v>79</v>
      </c>
      <c r="F427" s="181">
        <f t="shared" si="34"/>
        <v>0.96022155085599192</v>
      </c>
      <c r="G427" s="180">
        <f>IF($A427&lt;=MonthDate,IF(RIGHT($B427,8)="Scotland",SUMIFS(inputdata!J:J,inputdata!$B:$B,$B427,inputdata!$A:$A,$A427),SUMIFS(inputdata!J:J,inputdata!$D:$D,$B427,inputdata!$A:$A,$A427)),IF(RIGHT($B427,8)="Scotland",SUMIFS(inputdataWeek!J:J,inputdataWeek!$B:$B,$B427,inputdataWeek!$A:$A,$A427),SUMIFS(inputdataWeek!J:J,inputdataWeek!$D:$D,$B427,inputdataWeek!$A:$A,$A427)))</f>
        <v>4</v>
      </c>
      <c r="H427" s="181">
        <f t="shared" si="35"/>
        <v>0.9979859013091642</v>
      </c>
      <c r="I427" s="180">
        <f>IF($A427&lt;=MonthDate,IF(RIGHT($B427,8)="Scotland",SUMIFS(inputdata!K:K,inputdata!$B:$B,$B427,inputdata!$A:$A,$A427),SUMIFS(inputdata!K:K,inputdata!$D:$D,$B427,inputdata!$A:$A,$A427)),IF(RIGHT(B427,8)="Scotland",SUMIFS(inputdataWeek!K:K,inputdataWeek!$B:$B,$B427,inputdataWeek!$A:$A,$A427),SUMIFS(inputdataWeek!K:K,inputdataWeek!$D:$D,$B427,inputdataWeek!$A:$A,$A427)))</f>
        <v>0</v>
      </c>
      <c r="J427" s="181">
        <f t="shared" si="33"/>
        <v>1</v>
      </c>
      <c r="K427" s="194" t="str">
        <f t="shared" si="32"/>
        <v>ISD A&amp;E Datamart</v>
      </c>
    </row>
    <row r="428" spans="1:11">
      <c r="A428" s="178">
        <f t="shared" si="37"/>
        <v>42512</v>
      </c>
      <c r="B428" s="179" t="s">
        <v>72</v>
      </c>
      <c r="C428" s="180">
        <f>IF($A428&lt;=MonthDate,IF(RIGHT($B428,8)="Scotland",SUMIFS(inputdata!G:G,inputdata!$B:$B,$B428,inputdata!$A:$A,$A428),SUMIFS(inputdata!G:G,inputdata!$D:$D,$B428,inputdata!$A:$A,$A428)),IF(RIGHT($B428,8)="Scotland",SUMIFS(inputdataWeek!G:G,inputdataWeek!$B:$B,$B428,inputdataWeek!$A:$A,$A428),SUMIFS(inputdataWeek!G:G,inputdataWeek!$D:$D,$B428,inputdataWeek!$A:$A,$A428)))</f>
        <v>6788</v>
      </c>
      <c r="D428" s="180">
        <f>IF($A428&lt;=MonthDate,IF(RIGHT($B428,8)="Scotland",SUMIFS(inputdata!H:H,inputdata!$B:$B,$B428,inputdata!$A:$A,$A428),SUMIFS(inputdata!H:H,inputdata!$D:$D,$B428,inputdata!$A:$A,$A428)),IF(RIGHT($B428,8)="Scotland",SUMIFS(inputdataWeek!H:H,inputdataWeek!$B:$B,$B428,inputdataWeek!$A:$A,$A428),SUMIFS(inputdataWeek!H:H,inputdataWeek!$D:$D,$B428,inputdataWeek!$A:$A,$A428)))</f>
        <v>6188</v>
      </c>
      <c r="E428" s="180">
        <f>IF($A428&lt;=MonthDate,IF(RIGHT($B428,8)="Scotland",SUMIFS(inputdata!I:I,inputdata!$B:$B,$B428,inputdata!$A:$A,$A428),SUMIFS(inputdata!I:I,inputdata!$D:$D,$B428,inputdata!$A:$A,$A428)),IF(RIGHT($B428,8)="Scotland",SUMIFS(inputdataWeek!I:I,inputdataWeek!$B:$B,$B428,inputdataWeek!$A:$A,$A428),SUMIFS(inputdataWeek!I:I,inputdataWeek!$D:$D,$B428,inputdataWeek!$A:$A,$A428)))</f>
        <v>600</v>
      </c>
      <c r="F428" s="181">
        <f t="shared" si="34"/>
        <v>0.91160872127283443</v>
      </c>
      <c r="G428" s="180">
        <f>IF($A428&lt;=MonthDate,IF(RIGHT($B428,8)="Scotland",SUMIFS(inputdata!J:J,inputdata!$B:$B,$B428,inputdata!$A:$A,$A428),SUMIFS(inputdata!J:J,inputdata!$D:$D,$B428,inputdata!$A:$A,$A428)),IF(RIGHT($B428,8)="Scotland",SUMIFS(inputdataWeek!J:J,inputdataWeek!$B:$B,$B428,inputdataWeek!$A:$A,$A428),SUMIFS(inputdataWeek!J:J,inputdataWeek!$D:$D,$B428,inputdataWeek!$A:$A,$A428)))</f>
        <v>15</v>
      </c>
      <c r="H428" s="181">
        <f t="shared" si="35"/>
        <v>0.99779021803182089</v>
      </c>
      <c r="I428" s="180">
        <f>IF($A428&lt;=MonthDate,IF(RIGHT($B428,8)="Scotland",SUMIFS(inputdata!K:K,inputdata!$B:$B,$B428,inputdata!$A:$A,$A428),SUMIFS(inputdata!K:K,inputdata!$D:$D,$B428,inputdata!$A:$A,$A428)),IF(RIGHT(B428,8)="Scotland",SUMIFS(inputdataWeek!K:K,inputdataWeek!$B:$B,$B428,inputdataWeek!$A:$A,$A428),SUMIFS(inputdataWeek!K:K,inputdataWeek!$D:$D,$B428,inputdataWeek!$A:$A,$A428)))</f>
        <v>1</v>
      </c>
      <c r="J428" s="181">
        <f t="shared" si="33"/>
        <v>0.99985268120212134</v>
      </c>
      <c r="K428" s="194" t="str">
        <f t="shared" si="32"/>
        <v>ISD A&amp;E Datamart</v>
      </c>
    </row>
    <row r="429" spans="1:11">
      <c r="A429" s="178">
        <f t="shared" si="37"/>
        <v>42512</v>
      </c>
      <c r="B429" s="179" t="s">
        <v>129</v>
      </c>
      <c r="C429" s="180">
        <f>IF($A429&lt;=MonthDate,IF(RIGHT($B429,8)="Scotland",SUMIFS(inputdata!G:G,inputdata!$B:$B,$B429,inputdata!$A:$A,$A429),SUMIFS(inputdata!G:G,inputdata!$D:$D,$B429,inputdata!$A:$A,$A429)),IF(RIGHT($B429,8)="Scotland",SUMIFS(inputdataWeek!G:G,inputdataWeek!$B:$B,$B429,inputdataWeek!$A:$A,$A429),SUMIFS(inputdataWeek!G:G,inputdataWeek!$D:$D,$B429,inputdataWeek!$A:$A,$A429)))</f>
        <v>1092</v>
      </c>
      <c r="D429" s="180">
        <f>IF($A429&lt;=MonthDate,IF(RIGHT($B429,8)="Scotland",SUMIFS(inputdata!H:H,inputdata!$B:$B,$B429,inputdata!$A:$A,$A429),SUMIFS(inputdata!H:H,inputdata!$D:$D,$B429,inputdata!$A:$A,$A429)),IF(RIGHT($B429,8)="Scotland",SUMIFS(inputdataWeek!H:H,inputdataWeek!$B:$B,$B429,inputdataWeek!$A:$A,$A429),SUMIFS(inputdataWeek!H:H,inputdataWeek!$D:$D,$B429,inputdataWeek!$A:$A,$A429)))</f>
        <v>1060</v>
      </c>
      <c r="E429" s="180">
        <f>IF($A429&lt;=MonthDate,IF(RIGHT($B429,8)="Scotland",SUMIFS(inputdata!I:I,inputdata!$B:$B,$B429,inputdata!$A:$A,$A429),SUMIFS(inputdata!I:I,inputdata!$D:$D,$B429,inputdata!$A:$A,$A429)),IF(RIGHT($B429,8)="Scotland",SUMIFS(inputdataWeek!I:I,inputdataWeek!$B:$B,$B429,inputdataWeek!$A:$A,$A429),SUMIFS(inputdataWeek!I:I,inputdataWeek!$D:$D,$B429,inputdataWeek!$A:$A,$A429)))</f>
        <v>32</v>
      </c>
      <c r="F429" s="181">
        <f t="shared" si="34"/>
        <v>0.97069597069597069</v>
      </c>
      <c r="G429" s="180">
        <f>IF($A429&lt;=MonthDate,IF(RIGHT($B429,8)="Scotland",SUMIFS(inputdata!J:J,inputdata!$B:$B,$B429,inputdata!$A:$A,$A429),SUMIFS(inputdata!J:J,inputdata!$D:$D,$B429,inputdata!$A:$A,$A429)),IF(RIGHT($B429,8)="Scotland",SUMIFS(inputdataWeek!J:J,inputdataWeek!$B:$B,$B429,inputdataWeek!$A:$A,$A429),SUMIFS(inputdataWeek!J:J,inputdataWeek!$D:$D,$B429,inputdataWeek!$A:$A,$A429)))</f>
        <v>1</v>
      </c>
      <c r="H429" s="181">
        <f t="shared" si="35"/>
        <v>0.99908424908424909</v>
      </c>
      <c r="I429" s="180">
        <f>IF($A429&lt;=MonthDate,IF(RIGHT($B429,8)="Scotland",SUMIFS(inputdata!K:K,inputdata!$B:$B,$B429,inputdata!$A:$A,$A429),SUMIFS(inputdata!K:K,inputdata!$D:$D,$B429,inputdata!$A:$A,$A429)),IF(RIGHT(B429,8)="Scotland",SUMIFS(inputdataWeek!K:K,inputdataWeek!$B:$B,$B429,inputdataWeek!$A:$A,$A429),SUMIFS(inputdataWeek!K:K,inputdataWeek!$D:$D,$B429,inputdataWeek!$A:$A,$A429)))</f>
        <v>0</v>
      </c>
      <c r="J429" s="181">
        <f t="shared" si="33"/>
        <v>1</v>
      </c>
      <c r="K429" s="194" t="str">
        <f t="shared" si="32"/>
        <v>ISD A&amp;E Datamart</v>
      </c>
    </row>
    <row r="430" spans="1:11">
      <c r="A430" s="178">
        <f t="shared" si="37"/>
        <v>42512</v>
      </c>
      <c r="B430" s="179" t="s">
        <v>73</v>
      </c>
      <c r="C430" s="180">
        <f>IF($A430&lt;=MonthDate,IF(RIGHT($B430,8)="Scotland",SUMIFS(inputdata!G:G,inputdata!$B:$B,$B430,inputdata!$A:$A,$A430),SUMIFS(inputdata!G:G,inputdata!$D:$D,$B430,inputdata!$A:$A,$A430)),IF(RIGHT($B430,8)="Scotland",SUMIFS(inputdataWeek!G:G,inputdataWeek!$B:$B,$B430,inputdataWeek!$A:$A,$A430),SUMIFS(inputdataWeek!G:G,inputdataWeek!$D:$D,$B430,inputdataWeek!$A:$A,$A430)))</f>
        <v>3995</v>
      </c>
      <c r="D430" s="180">
        <f>IF($A430&lt;=MonthDate,IF(RIGHT($B430,8)="Scotland",SUMIFS(inputdata!H:H,inputdata!$B:$B,$B430,inputdata!$A:$A,$A430),SUMIFS(inputdata!H:H,inputdata!$D:$D,$B430,inputdata!$A:$A,$A430)),IF(RIGHT($B430,8)="Scotland",SUMIFS(inputdataWeek!H:H,inputdataWeek!$B:$B,$B430,inputdataWeek!$A:$A,$A430),SUMIFS(inputdataWeek!H:H,inputdataWeek!$D:$D,$B430,inputdataWeek!$A:$A,$A430)))</f>
        <v>3685</v>
      </c>
      <c r="E430" s="180">
        <f>IF($A430&lt;=MonthDate,IF(RIGHT($B430,8)="Scotland",SUMIFS(inputdata!I:I,inputdata!$B:$B,$B430,inputdata!$A:$A,$A430),SUMIFS(inputdata!I:I,inputdata!$D:$D,$B430,inputdata!$A:$A,$A430)),IF(RIGHT($B430,8)="Scotland",SUMIFS(inputdataWeek!I:I,inputdataWeek!$B:$B,$B430,inputdataWeek!$A:$A,$A430),SUMIFS(inputdataWeek!I:I,inputdataWeek!$D:$D,$B430,inputdataWeek!$A:$A,$A430)))</f>
        <v>310</v>
      </c>
      <c r="F430" s="181">
        <f t="shared" si="34"/>
        <v>0.92240300375469331</v>
      </c>
      <c r="G430" s="180">
        <f>IF($A430&lt;=MonthDate,IF(RIGHT($B430,8)="Scotland",SUMIFS(inputdata!J:J,inputdata!$B:$B,$B430,inputdata!$A:$A,$A430),SUMIFS(inputdata!J:J,inputdata!$D:$D,$B430,inputdata!$A:$A,$A430)),IF(RIGHT($B430,8)="Scotland",SUMIFS(inputdataWeek!J:J,inputdataWeek!$B:$B,$B430,inputdataWeek!$A:$A,$A430),SUMIFS(inputdataWeek!J:J,inputdataWeek!$D:$D,$B430,inputdataWeek!$A:$A,$A430)))</f>
        <v>31</v>
      </c>
      <c r="H430" s="181">
        <f t="shared" si="35"/>
        <v>0.99224030037546929</v>
      </c>
      <c r="I430" s="180">
        <f>IF($A430&lt;=MonthDate,IF(RIGHT($B430,8)="Scotland",SUMIFS(inputdata!K:K,inputdata!$B:$B,$B430,inputdata!$A:$A,$A430),SUMIFS(inputdata!K:K,inputdata!$D:$D,$B430,inputdata!$A:$A,$A430)),IF(RIGHT(B430,8)="Scotland",SUMIFS(inputdataWeek!K:K,inputdataWeek!$B:$B,$B430,inputdataWeek!$A:$A,$A430),SUMIFS(inputdataWeek!K:K,inputdataWeek!$D:$D,$B430,inputdataWeek!$A:$A,$A430)))</f>
        <v>9</v>
      </c>
      <c r="J430" s="181">
        <f t="shared" si="33"/>
        <v>0.99774718397997497</v>
      </c>
      <c r="K430" s="194" t="str">
        <f t="shared" si="32"/>
        <v>ISD A&amp;E Datamart</v>
      </c>
    </row>
    <row r="431" spans="1:11">
      <c r="A431" s="178">
        <f t="shared" si="37"/>
        <v>42512</v>
      </c>
      <c r="B431" s="179" t="s">
        <v>123</v>
      </c>
      <c r="C431" s="180">
        <f>IF($A431&lt;=MonthDate,IF(RIGHT($B431,8)="Scotland",SUMIFS(inputdata!G:G,inputdata!$B:$B,$B431,inputdata!$A:$A,$A431),SUMIFS(inputdata!G:G,inputdata!$D:$D,$B431,inputdata!$A:$A,$A431)),IF(RIGHT($B431,8)="Scotland",SUMIFS(inputdataWeek!G:G,inputdataWeek!$B:$B,$B431,inputdataWeek!$A:$A,$A431),SUMIFS(inputdataWeek!G:G,inputdataWeek!$D:$D,$B431,inputdataWeek!$A:$A,$A431)))</f>
        <v>4559</v>
      </c>
      <c r="D431" s="180">
        <f>IF($A431&lt;=MonthDate,IF(RIGHT($B431,8)="Scotland",SUMIFS(inputdata!H:H,inputdata!$B:$B,$B431,inputdata!$A:$A,$A431),SUMIFS(inputdata!H:H,inputdata!$D:$D,$B431,inputdata!$A:$A,$A431)),IF(RIGHT($B431,8)="Scotland",SUMIFS(inputdataWeek!H:H,inputdataWeek!$B:$B,$B431,inputdataWeek!$A:$A,$A431),SUMIFS(inputdataWeek!H:H,inputdataWeek!$D:$D,$B431,inputdataWeek!$A:$A,$A431)))</f>
        <v>4322</v>
      </c>
      <c r="E431" s="180">
        <f>IF($A431&lt;=MonthDate,IF(RIGHT($B431,8)="Scotland",SUMIFS(inputdata!I:I,inputdata!$B:$B,$B431,inputdata!$A:$A,$A431),SUMIFS(inputdata!I:I,inputdata!$D:$D,$B431,inputdata!$A:$A,$A431)),IF(RIGHT($B431,8)="Scotland",SUMIFS(inputdataWeek!I:I,inputdataWeek!$B:$B,$B431,inputdataWeek!$A:$A,$A431),SUMIFS(inputdataWeek!I:I,inputdataWeek!$D:$D,$B431,inputdataWeek!$A:$A,$A431)))</f>
        <v>237</v>
      </c>
      <c r="F431" s="181">
        <f t="shared" si="34"/>
        <v>0.94801491555165607</v>
      </c>
      <c r="G431" s="180">
        <f>IF($A431&lt;=MonthDate,IF(RIGHT($B431,8)="Scotland",SUMIFS(inputdata!J:J,inputdata!$B:$B,$B431,inputdata!$A:$A,$A431),SUMIFS(inputdata!J:J,inputdata!$D:$D,$B431,inputdata!$A:$A,$A431)),IF(RIGHT($B431,8)="Scotland",SUMIFS(inputdataWeek!J:J,inputdataWeek!$B:$B,$B431,inputdataWeek!$A:$A,$A431),SUMIFS(inputdataWeek!J:J,inputdataWeek!$D:$D,$B431,inputdataWeek!$A:$A,$A431)))</f>
        <v>61</v>
      </c>
      <c r="H431" s="181">
        <f t="shared" si="35"/>
        <v>0.98661987277911822</v>
      </c>
      <c r="I431" s="180">
        <f>IF($A431&lt;=MonthDate,IF(RIGHT($B431,8)="Scotland",SUMIFS(inputdata!K:K,inputdata!$B:$B,$B431,inputdata!$A:$A,$A431),SUMIFS(inputdata!K:K,inputdata!$D:$D,$B431,inputdata!$A:$A,$A431)),IF(RIGHT(B431,8)="Scotland",SUMIFS(inputdataWeek!K:K,inputdataWeek!$B:$B,$B431,inputdataWeek!$A:$A,$A431),SUMIFS(inputdataWeek!K:K,inputdataWeek!$D:$D,$B431,inputdataWeek!$A:$A,$A431)))</f>
        <v>12</v>
      </c>
      <c r="J431" s="181">
        <f t="shared" si="33"/>
        <v>0.99736784382540034</v>
      </c>
      <c r="K431" s="194" t="str">
        <f t="shared" si="32"/>
        <v>ISD A&amp;E Datamart</v>
      </c>
    </row>
    <row r="432" spans="1:11">
      <c r="A432" s="178">
        <f t="shared" si="37"/>
        <v>42512</v>
      </c>
      <c r="B432" s="179" t="s">
        <v>117</v>
      </c>
      <c r="C432" s="180">
        <f>IF($A432&lt;=MonthDate,IF(RIGHT($B432,8)="Scotland",SUMIFS(inputdata!G:G,inputdata!$B:$B,$B432,inputdata!$A:$A,$A432),SUMIFS(inputdata!G:G,inputdata!$D:$D,$B432,inputdata!$A:$A,$A432)),IF(RIGHT($B432,8)="Scotland",SUMIFS(inputdataWeek!G:G,inputdataWeek!$B:$B,$B432,inputdataWeek!$A:$A,$A432),SUMIFS(inputdataWeek!G:G,inputdataWeek!$D:$D,$B432,inputdataWeek!$A:$A,$A432)))</f>
        <v>93</v>
      </c>
      <c r="D432" s="180">
        <f>IF($A432&lt;=MonthDate,IF(RIGHT($B432,8)="Scotland",SUMIFS(inputdata!H:H,inputdata!$B:$B,$B432,inputdata!$A:$A,$A432),SUMIFS(inputdata!H:H,inputdata!$D:$D,$B432,inputdata!$A:$A,$A432)),IF(RIGHT($B432,8)="Scotland",SUMIFS(inputdataWeek!H:H,inputdataWeek!$B:$B,$B432,inputdataWeek!$A:$A,$A432),SUMIFS(inputdataWeek!H:H,inputdataWeek!$D:$D,$B432,inputdataWeek!$A:$A,$A432)))</f>
        <v>90</v>
      </c>
      <c r="E432" s="180">
        <f>IF($A432&lt;=MonthDate,IF(RIGHT($B432,8)="Scotland",SUMIFS(inputdata!I:I,inputdata!$B:$B,$B432,inputdata!$A:$A,$A432),SUMIFS(inputdata!I:I,inputdata!$D:$D,$B432,inputdata!$A:$A,$A432)),IF(RIGHT($B432,8)="Scotland",SUMIFS(inputdataWeek!I:I,inputdataWeek!$B:$B,$B432,inputdataWeek!$A:$A,$A432),SUMIFS(inputdataWeek!I:I,inputdataWeek!$D:$D,$B432,inputdataWeek!$A:$A,$A432)))</f>
        <v>3</v>
      </c>
      <c r="F432" s="181">
        <f t="shared" si="34"/>
        <v>0.967741935483871</v>
      </c>
      <c r="G432" s="180">
        <f>IF($A432&lt;=MonthDate,IF(RIGHT($B432,8)="Scotland",SUMIFS(inputdata!J:J,inputdata!$B:$B,$B432,inputdata!$A:$A,$A432),SUMIFS(inputdata!J:J,inputdata!$D:$D,$B432,inputdata!$A:$A,$A432)),IF(RIGHT($B432,8)="Scotland",SUMIFS(inputdataWeek!J:J,inputdataWeek!$B:$B,$B432,inputdataWeek!$A:$A,$A432),SUMIFS(inputdataWeek!J:J,inputdataWeek!$D:$D,$B432,inputdataWeek!$A:$A,$A432)))</f>
        <v>0</v>
      </c>
      <c r="H432" s="181">
        <f t="shared" si="35"/>
        <v>1</v>
      </c>
      <c r="I432" s="180">
        <f>IF($A432&lt;=MonthDate,IF(RIGHT($B432,8)="Scotland",SUMIFS(inputdata!K:K,inputdata!$B:$B,$B432,inputdata!$A:$A,$A432),SUMIFS(inputdata!K:K,inputdata!$D:$D,$B432,inputdata!$A:$A,$A432)),IF(RIGHT(B432,8)="Scotland",SUMIFS(inputdataWeek!K:K,inputdataWeek!$B:$B,$B432,inputdataWeek!$A:$A,$A432),SUMIFS(inputdataWeek!K:K,inputdataWeek!$D:$D,$B432,inputdataWeek!$A:$A,$A432)))</f>
        <v>0</v>
      </c>
      <c r="J432" s="181">
        <f t="shared" si="33"/>
        <v>1</v>
      </c>
      <c r="K432" s="194" t="str">
        <f t="shared" ref="K432:K495" si="38">IF($A432&lt;=MonthDate,"ISD A&amp;E Datamart","Weekly aggregate data")</f>
        <v>ISD A&amp;E Datamart</v>
      </c>
    </row>
    <row r="433" spans="1:11">
      <c r="A433" s="178">
        <f t="shared" si="37"/>
        <v>42512</v>
      </c>
      <c r="B433" s="179" t="s">
        <v>141</v>
      </c>
      <c r="C433" s="180">
        <f>IF($A433&lt;=MonthDate,IF(RIGHT($B433,8)="Scotland",SUMIFS(inputdata!G:G,inputdata!$B:$B,$B433,inputdata!$A:$A,$A433),SUMIFS(inputdata!G:G,inputdata!$D:$D,$B433,inputdata!$A:$A,$A433)),IF(RIGHT($B433,8)="Scotland",SUMIFS(inputdataWeek!G:G,inputdataWeek!$B:$B,$B433,inputdataWeek!$A:$A,$A433),SUMIFS(inputdataWeek!G:G,inputdataWeek!$D:$D,$B433,inputdataWeek!$A:$A,$A433)))</f>
        <v>138</v>
      </c>
      <c r="D433" s="180">
        <f>IF($A433&lt;=MonthDate,IF(RIGHT($B433,8)="Scotland",SUMIFS(inputdata!H:H,inputdata!$B:$B,$B433,inputdata!$A:$A,$A433),SUMIFS(inputdata!H:H,inputdata!$D:$D,$B433,inputdata!$A:$A,$A433)),IF(RIGHT($B433,8)="Scotland",SUMIFS(inputdataWeek!H:H,inputdataWeek!$B:$B,$B433,inputdataWeek!$A:$A,$A433),SUMIFS(inputdataWeek!H:H,inputdataWeek!$D:$D,$B433,inputdataWeek!$A:$A,$A433)))</f>
        <v>127</v>
      </c>
      <c r="E433" s="180">
        <f>IF($A433&lt;=MonthDate,IF(RIGHT($B433,8)="Scotland",SUMIFS(inputdata!I:I,inputdata!$B:$B,$B433,inputdata!$A:$A,$A433),SUMIFS(inputdata!I:I,inputdata!$D:$D,$B433,inputdata!$A:$A,$A433)),IF(RIGHT($B433,8)="Scotland",SUMIFS(inputdataWeek!I:I,inputdataWeek!$B:$B,$B433,inputdataWeek!$A:$A,$A433),SUMIFS(inputdataWeek!I:I,inputdataWeek!$D:$D,$B433,inputdataWeek!$A:$A,$A433)))</f>
        <v>11</v>
      </c>
      <c r="F433" s="181">
        <f t="shared" si="34"/>
        <v>0.92028985507246375</v>
      </c>
      <c r="G433" s="180">
        <f>IF($A433&lt;=MonthDate,IF(RIGHT($B433,8)="Scotland",SUMIFS(inputdata!J:J,inputdata!$B:$B,$B433,inputdata!$A:$A,$A433),SUMIFS(inputdata!J:J,inputdata!$D:$D,$B433,inputdata!$A:$A,$A433)),IF(RIGHT($B433,8)="Scotland",SUMIFS(inputdataWeek!J:J,inputdataWeek!$B:$B,$B433,inputdataWeek!$A:$A,$A433),SUMIFS(inputdataWeek!J:J,inputdataWeek!$D:$D,$B433,inputdataWeek!$A:$A,$A433)))</f>
        <v>2</v>
      </c>
      <c r="H433" s="181">
        <f t="shared" si="35"/>
        <v>0.98550724637681164</v>
      </c>
      <c r="I433" s="180">
        <f>IF($A433&lt;=MonthDate,IF(RIGHT($B433,8)="Scotland",SUMIFS(inputdata!K:K,inputdata!$B:$B,$B433,inputdata!$A:$A,$A433),SUMIFS(inputdata!K:K,inputdata!$D:$D,$B433,inputdata!$A:$A,$A433)),IF(RIGHT(B433,8)="Scotland",SUMIFS(inputdataWeek!K:K,inputdataWeek!$B:$B,$B433,inputdataWeek!$A:$A,$A433),SUMIFS(inputdataWeek!K:K,inputdataWeek!$D:$D,$B433,inputdataWeek!$A:$A,$A433)))</f>
        <v>0</v>
      </c>
      <c r="J433" s="181">
        <f t="shared" si="33"/>
        <v>1</v>
      </c>
      <c r="K433" s="194" t="str">
        <f t="shared" si="38"/>
        <v>ISD A&amp;E Datamart</v>
      </c>
    </row>
    <row r="434" spans="1:11">
      <c r="A434" s="178">
        <f t="shared" si="37"/>
        <v>42512</v>
      </c>
      <c r="B434" s="179" t="s">
        <v>136</v>
      </c>
      <c r="C434" s="180">
        <f>IF($A434&lt;=MonthDate,IF(RIGHT($B434,8)="Scotland",SUMIFS(inputdata!G:G,inputdata!$B:$B,$B434,inputdata!$A:$A,$A434),SUMIFS(inputdata!G:G,inputdata!$D:$D,$B434,inputdata!$A:$A,$A434)),IF(RIGHT($B434,8)="Scotland",SUMIFS(inputdataWeek!G:G,inputdataWeek!$B:$B,$B434,inputdataWeek!$A:$A,$A434),SUMIFS(inputdataWeek!G:G,inputdataWeek!$D:$D,$B434,inputdataWeek!$A:$A,$A434)))</f>
        <v>1456</v>
      </c>
      <c r="D434" s="180">
        <f>IF($A434&lt;=MonthDate,IF(RIGHT($B434,8)="Scotland",SUMIFS(inputdata!H:H,inputdata!$B:$B,$B434,inputdata!$A:$A,$A434),SUMIFS(inputdata!H:H,inputdata!$D:$D,$B434,inputdata!$A:$A,$A434)),IF(RIGHT($B434,8)="Scotland",SUMIFS(inputdataWeek!H:H,inputdataWeek!$B:$B,$B434,inputdataWeek!$A:$A,$A434),SUMIFS(inputdataWeek!H:H,inputdataWeek!$D:$D,$B434,inputdataWeek!$A:$A,$A434)))</f>
        <v>1444</v>
      </c>
      <c r="E434" s="180">
        <f>IF($A434&lt;=MonthDate,IF(RIGHT($B434,8)="Scotland",SUMIFS(inputdata!I:I,inputdata!$B:$B,$B434,inputdata!$A:$A,$A434),SUMIFS(inputdata!I:I,inputdata!$D:$D,$B434,inputdata!$A:$A,$A434)),IF(RIGHT($B434,8)="Scotland",SUMIFS(inputdataWeek!I:I,inputdataWeek!$B:$B,$B434,inputdataWeek!$A:$A,$A434),SUMIFS(inputdataWeek!I:I,inputdataWeek!$D:$D,$B434,inputdataWeek!$A:$A,$A434)))</f>
        <v>12</v>
      </c>
      <c r="F434" s="181">
        <f t="shared" si="34"/>
        <v>0.99175824175824179</v>
      </c>
      <c r="G434" s="180">
        <f>IF($A434&lt;=MonthDate,IF(RIGHT($B434,8)="Scotland",SUMIFS(inputdata!J:J,inputdata!$B:$B,$B434,inputdata!$A:$A,$A434),SUMIFS(inputdata!J:J,inputdata!$D:$D,$B434,inputdata!$A:$A,$A434)),IF(RIGHT($B434,8)="Scotland",SUMIFS(inputdataWeek!J:J,inputdataWeek!$B:$B,$B434,inputdataWeek!$A:$A,$A434),SUMIFS(inputdataWeek!J:J,inputdataWeek!$D:$D,$B434,inputdataWeek!$A:$A,$A434)))</f>
        <v>0</v>
      </c>
      <c r="H434" s="181">
        <f t="shared" si="35"/>
        <v>1</v>
      </c>
      <c r="I434" s="180">
        <f>IF($A434&lt;=MonthDate,IF(RIGHT($B434,8)="Scotland",SUMIFS(inputdata!K:K,inputdata!$B:$B,$B434,inputdata!$A:$A,$A434),SUMIFS(inputdata!K:K,inputdata!$D:$D,$B434,inputdata!$A:$A,$A434)),IF(RIGHT(B434,8)="Scotland",SUMIFS(inputdataWeek!K:K,inputdataWeek!$B:$B,$B434,inputdataWeek!$A:$A,$A434),SUMIFS(inputdataWeek!K:K,inputdataWeek!$D:$D,$B434,inputdataWeek!$A:$A,$A434)))</f>
        <v>0</v>
      </c>
      <c r="J434" s="181">
        <f t="shared" si="33"/>
        <v>1</v>
      </c>
      <c r="K434" s="194" t="str">
        <f t="shared" si="38"/>
        <v>ISD A&amp;E Datamart</v>
      </c>
    </row>
    <row r="435" spans="1:11">
      <c r="A435" s="178">
        <f t="shared" si="37"/>
        <v>42512</v>
      </c>
      <c r="B435" s="179" t="s">
        <v>139</v>
      </c>
      <c r="C435" s="180">
        <f>IF($A435&lt;=MonthDate,IF(RIGHT($B435,8)="Scotland",SUMIFS(inputdata!G:G,inputdata!$B:$B,$B435,inputdata!$A:$A,$A435),SUMIFS(inputdata!G:G,inputdata!$D:$D,$B435,inputdata!$A:$A,$A435)),IF(RIGHT($B435,8)="Scotland",SUMIFS(inputdataWeek!G:G,inputdataWeek!$B:$B,$B435,inputdataWeek!$A:$A,$A435),SUMIFS(inputdataWeek!G:G,inputdataWeek!$D:$D,$B435,inputdataWeek!$A:$A,$A435)))</f>
        <v>112</v>
      </c>
      <c r="D435" s="180">
        <f>IF($A435&lt;=MonthDate,IF(RIGHT($B435,8)="Scotland",SUMIFS(inputdata!H:H,inputdata!$B:$B,$B435,inputdata!$A:$A,$A435),SUMIFS(inputdata!H:H,inputdata!$D:$D,$B435,inputdata!$A:$A,$A435)),IF(RIGHT($B435,8)="Scotland",SUMIFS(inputdataWeek!H:H,inputdataWeek!$B:$B,$B435,inputdataWeek!$A:$A,$A435),SUMIFS(inputdataWeek!H:H,inputdataWeek!$D:$D,$B435,inputdataWeek!$A:$A,$A435)))</f>
        <v>112</v>
      </c>
      <c r="E435" s="180">
        <f>IF($A435&lt;=MonthDate,IF(RIGHT($B435,8)="Scotland",SUMIFS(inputdata!I:I,inputdata!$B:$B,$B435,inputdata!$A:$A,$A435),SUMIFS(inputdata!I:I,inputdata!$D:$D,$B435,inputdata!$A:$A,$A435)),IF(RIGHT($B435,8)="Scotland",SUMIFS(inputdataWeek!I:I,inputdataWeek!$B:$B,$B435,inputdataWeek!$A:$A,$A435),SUMIFS(inputdataWeek!I:I,inputdataWeek!$D:$D,$B435,inputdataWeek!$A:$A,$A435)))</f>
        <v>0</v>
      </c>
      <c r="F435" s="181">
        <f t="shared" si="34"/>
        <v>1</v>
      </c>
      <c r="G435" s="180">
        <f>IF($A435&lt;=MonthDate,IF(RIGHT($B435,8)="Scotland",SUMIFS(inputdata!J:J,inputdata!$B:$B,$B435,inputdata!$A:$A,$A435),SUMIFS(inputdata!J:J,inputdata!$D:$D,$B435,inputdata!$A:$A,$A435)),IF(RIGHT($B435,8)="Scotland",SUMIFS(inputdataWeek!J:J,inputdataWeek!$B:$B,$B435,inputdataWeek!$A:$A,$A435),SUMIFS(inputdataWeek!J:J,inputdataWeek!$D:$D,$B435,inputdataWeek!$A:$A,$A435)))</f>
        <v>0</v>
      </c>
      <c r="H435" s="181">
        <f t="shared" si="35"/>
        <v>1</v>
      </c>
      <c r="I435" s="180">
        <f>IF($A435&lt;=MonthDate,IF(RIGHT($B435,8)="Scotland",SUMIFS(inputdata!K:K,inputdata!$B:$B,$B435,inputdata!$A:$A,$A435),SUMIFS(inputdata!K:K,inputdata!$D:$D,$B435,inputdata!$A:$A,$A435)),IF(RIGHT(B435,8)="Scotland",SUMIFS(inputdataWeek!K:K,inputdataWeek!$B:$B,$B435,inputdataWeek!$A:$A,$A435),SUMIFS(inputdataWeek!K:K,inputdataWeek!$D:$D,$B435,inputdataWeek!$A:$A,$A435)))</f>
        <v>0</v>
      </c>
      <c r="J435" s="181">
        <f t="shared" si="33"/>
        <v>1</v>
      </c>
      <c r="K435" s="194" t="str">
        <f t="shared" si="38"/>
        <v>ISD A&amp;E Datamart</v>
      </c>
    </row>
    <row r="436" spans="1:11">
      <c r="A436" s="178">
        <f t="shared" si="37"/>
        <v>42512</v>
      </c>
      <c r="B436" s="179" t="s">
        <v>277</v>
      </c>
      <c r="C436" s="180">
        <f>IF($A436&lt;=MonthDate,IF(RIGHT($B436,8)="Scotland",SUMIFS(inputdata!G:G,inputdata!$B:$B,$B436,inputdata!$A:$A,$A436),SUMIFS(inputdata!G:G,inputdata!$D:$D,$B436,inputdata!$A:$A,$A436)),IF(RIGHT($B436,8)="Scotland",SUMIFS(inputdataWeek!G:G,inputdataWeek!$B:$B,$B436,inputdataWeek!$A:$A,$A436),SUMIFS(inputdataWeek!G:G,inputdataWeek!$D:$D,$B436,inputdataWeek!$A:$A,$A436)))</f>
        <v>26581</v>
      </c>
      <c r="D436" s="180">
        <f>IF($A436&lt;=MonthDate,IF(RIGHT($B436,8)="Scotland",SUMIFS(inputdata!H:H,inputdata!$B:$B,$B436,inputdata!$A:$A,$A436),SUMIFS(inputdata!H:H,inputdata!$D:$D,$B436,inputdata!$A:$A,$A436)),IF(RIGHT($B436,8)="Scotland",SUMIFS(inputdataWeek!H:H,inputdataWeek!$B:$B,$B436,inputdataWeek!$A:$A,$A436),SUMIFS(inputdataWeek!H:H,inputdataWeek!$D:$D,$B436,inputdataWeek!$A:$A,$A436)))</f>
        <v>24927</v>
      </c>
      <c r="E436" s="180">
        <f>IF($A436&lt;=MonthDate,IF(RIGHT($B436,8)="Scotland",SUMIFS(inputdata!I:I,inputdata!$B:$B,$B436,inputdata!$A:$A,$A436),SUMIFS(inputdata!I:I,inputdata!$D:$D,$B436,inputdata!$A:$A,$A436)),IF(RIGHT($B436,8)="Scotland",SUMIFS(inputdataWeek!I:I,inputdataWeek!$B:$B,$B436,inputdataWeek!$A:$A,$A436),SUMIFS(inputdataWeek!I:I,inputdataWeek!$D:$D,$B436,inputdataWeek!$A:$A,$A436)))</f>
        <v>1654</v>
      </c>
      <c r="F436" s="181">
        <f t="shared" si="34"/>
        <v>0.93777510251683538</v>
      </c>
      <c r="G436" s="180">
        <f>IF($A436&lt;=MonthDate,IF(RIGHT($B436,8)="Scotland",SUMIFS(inputdata!J:J,inputdata!$B:$B,$B436,inputdata!$A:$A,$A436),SUMIFS(inputdata!J:J,inputdata!$D:$D,$B436,inputdata!$A:$A,$A436)),IF(RIGHT($B436,8)="Scotland",SUMIFS(inputdataWeek!J:J,inputdataWeek!$B:$B,$B436,inputdataWeek!$A:$A,$A436),SUMIFS(inputdataWeek!J:J,inputdataWeek!$D:$D,$B436,inputdataWeek!$A:$A,$A436)))</f>
        <v>138</v>
      </c>
      <c r="H436" s="181">
        <f t="shared" si="35"/>
        <v>0.99480832173356915</v>
      </c>
      <c r="I436" s="180">
        <f>IF($A436&lt;=MonthDate,IF(RIGHT($B436,8)="Scotland",SUMIFS(inputdata!K:K,inputdata!$B:$B,$B436,inputdata!$A:$A,$A436),SUMIFS(inputdata!K:K,inputdata!$D:$D,$B436,inputdata!$A:$A,$A436)),IF(RIGHT(B436,8)="Scotland",SUMIFS(inputdataWeek!K:K,inputdataWeek!$B:$B,$B436,inputdataWeek!$A:$A,$A436),SUMIFS(inputdataWeek!K:K,inputdataWeek!$D:$D,$B436,inputdataWeek!$A:$A,$A436)))</f>
        <v>22</v>
      </c>
      <c r="J436" s="181">
        <f t="shared" si="33"/>
        <v>0.99917234114593134</v>
      </c>
      <c r="K436" s="194" t="str">
        <f t="shared" si="38"/>
        <v>ISD A&amp;E Datamart</v>
      </c>
    </row>
    <row r="437" spans="1:11">
      <c r="A437" s="178">
        <f t="shared" si="37"/>
        <v>42519</v>
      </c>
      <c r="B437" s="179" t="s">
        <v>121</v>
      </c>
      <c r="C437" s="180">
        <f>IF($A437&lt;=MonthDate,IF(RIGHT($B437,8)="Scotland",SUMIFS(inputdata!G:G,inputdata!$B:$B,$B437,inputdata!$A:$A,$A437),SUMIFS(inputdata!G:G,inputdata!$D:$D,$B437,inputdata!$A:$A,$A437)),IF(RIGHT($B437,8)="Scotland",SUMIFS(inputdataWeek!G:G,inputdataWeek!$B:$B,$B437,inputdataWeek!$A:$A,$A437),SUMIFS(inputdataWeek!G:G,inputdataWeek!$D:$D,$B437,inputdataWeek!$A:$A,$A437)))</f>
        <v>2319</v>
      </c>
      <c r="D437" s="180">
        <f>IF($A437&lt;=MonthDate,IF(RIGHT($B437,8)="Scotland",SUMIFS(inputdata!H:H,inputdata!$B:$B,$B437,inputdata!$A:$A,$A437),SUMIFS(inputdata!H:H,inputdata!$D:$D,$B437,inputdata!$A:$A,$A437)),IF(RIGHT($B437,8)="Scotland",SUMIFS(inputdataWeek!H:H,inputdataWeek!$B:$B,$B437,inputdataWeek!$A:$A,$A437),SUMIFS(inputdataWeek!H:H,inputdataWeek!$D:$D,$B437,inputdataWeek!$A:$A,$A437)))</f>
        <v>2236</v>
      </c>
      <c r="E437" s="180">
        <f>IF($A437&lt;=MonthDate,IF(RIGHT($B437,8)="Scotland",SUMIFS(inputdata!I:I,inputdata!$B:$B,$B437,inputdata!$A:$A,$A437),SUMIFS(inputdata!I:I,inputdata!$D:$D,$B437,inputdata!$A:$A,$A437)),IF(RIGHT($B437,8)="Scotland",SUMIFS(inputdataWeek!I:I,inputdataWeek!$B:$B,$B437,inputdataWeek!$A:$A,$A437),SUMIFS(inputdataWeek!I:I,inputdataWeek!$D:$D,$B437,inputdataWeek!$A:$A,$A437)))</f>
        <v>83</v>
      </c>
      <c r="F437" s="181">
        <f t="shared" si="34"/>
        <v>0.96420871065114278</v>
      </c>
      <c r="G437" s="180">
        <f>IF($A437&lt;=MonthDate,IF(RIGHT($B437,8)="Scotland",SUMIFS(inputdata!J:J,inputdata!$B:$B,$B437,inputdata!$A:$A,$A437),SUMIFS(inputdata!J:J,inputdata!$D:$D,$B437,inputdata!$A:$A,$A437)),IF(RIGHT($B437,8)="Scotland",SUMIFS(inputdataWeek!J:J,inputdataWeek!$B:$B,$B437,inputdataWeek!$A:$A,$A437),SUMIFS(inputdataWeek!J:J,inputdataWeek!$D:$D,$B437,inputdataWeek!$A:$A,$A437)))</f>
        <v>13</v>
      </c>
      <c r="H437" s="181">
        <f t="shared" si="35"/>
        <v>0.99439413540319099</v>
      </c>
      <c r="I437" s="180">
        <f>IF($A437&lt;=MonthDate,IF(RIGHT($B437,8)="Scotland",SUMIFS(inputdata!K:K,inputdata!$B:$B,$B437,inputdata!$A:$A,$A437),SUMIFS(inputdata!K:K,inputdata!$D:$D,$B437,inputdata!$A:$A,$A437)),IF(RIGHT(B437,8)="Scotland",SUMIFS(inputdataWeek!K:K,inputdataWeek!$B:$B,$B437,inputdataWeek!$A:$A,$A437),SUMIFS(inputdataWeek!K:K,inputdataWeek!$D:$D,$B437,inputdataWeek!$A:$A,$A437)))</f>
        <v>5</v>
      </c>
      <c r="J437" s="181">
        <f t="shared" si="33"/>
        <v>0.9978438982319966</v>
      </c>
      <c r="K437" s="194" t="str">
        <f t="shared" si="38"/>
        <v>ISD A&amp;E Datamart</v>
      </c>
    </row>
    <row r="438" spans="1:11">
      <c r="A438" s="178">
        <f t="shared" si="37"/>
        <v>42519</v>
      </c>
      <c r="B438" s="179" t="s">
        <v>70</v>
      </c>
      <c r="C438" s="180">
        <f>IF($A438&lt;=MonthDate,IF(RIGHT($B438,8)="Scotland",SUMIFS(inputdata!G:G,inputdata!$B:$B,$B438,inputdata!$A:$A,$A438),SUMIFS(inputdata!G:G,inputdata!$D:$D,$B438,inputdata!$A:$A,$A438)),IF(RIGHT($B438,8)="Scotland",SUMIFS(inputdataWeek!G:G,inputdataWeek!$B:$B,$B438,inputdataWeek!$A:$A,$A438),SUMIFS(inputdataWeek!G:G,inputdataWeek!$D:$D,$B438,inputdataWeek!$A:$A,$A438)))</f>
        <v>608</v>
      </c>
      <c r="D438" s="180">
        <f>IF($A438&lt;=MonthDate,IF(RIGHT($B438,8)="Scotland",SUMIFS(inputdata!H:H,inputdata!$B:$B,$B438,inputdata!$A:$A,$A438),SUMIFS(inputdata!H:H,inputdata!$D:$D,$B438,inputdata!$A:$A,$A438)),IF(RIGHT($B438,8)="Scotland",SUMIFS(inputdataWeek!H:H,inputdataWeek!$B:$B,$B438,inputdataWeek!$A:$A,$A438),SUMIFS(inputdataWeek!H:H,inputdataWeek!$D:$D,$B438,inputdataWeek!$A:$A,$A438)))</f>
        <v>550</v>
      </c>
      <c r="E438" s="180">
        <f>IF($A438&lt;=MonthDate,IF(RIGHT($B438,8)="Scotland",SUMIFS(inputdata!I:I,inputdata!$B:$B,$B438,inputdata!$A:$A,$A438),SUMIFS(inputdata!I:I,inputdata!$D:$D,$B438,inputdata!$A:$A,$A438)),IF(RIGHT($B438,8)="Scotland",SUMIFS(inputdataWeek!I:I,inputdataWeek!$B:$B,$B438,inputdataWeek!$A:$A,$A438),SUMIFS(inputdataWeek!I:I,inputdataWeek!$D:$D,$B438,inputdataWeek!$A:$A,$A438)))</f>
        <v>58</v>
      </c>
      <c r="F438" s="181">
        <f t="shared" si="34"/>
        <v>0.90460526315789469</v>
      </c>
      <c r="G438" s="180">
        <f>IF($A438&lt;=MonthDate,IF(RIGHT($B438,8)="Scotland",SUMIFS(inputdata!J:J,inputdata!$B:$B,$B438,inputdata!$A:$A,$A438),SUMIFS(inputdata!J:J,inputdata!$D:$D,$B438,inputdata!$A:$A,$A438)),IF(RIGHT($B438,8)="Scotland",SUMIFS(inputdataWeek!J:J,inputdataWeek!$B:$B,$B438,inputdataWeek!$A:$A,$A438),SUMIFS(inputdataWeek!J:J,inputdataWeek!$D:$D,$B438,inputdataWeek!$A:$A,$A438)))</f>
        <v>1</v>
      </c>
      <c r="H438" s="181">
        <f t="shared" si="35"/>
        <v>0.99835526315789469</v>
      </c>
      <c r="I438" s="180">
        <f>IF($A438&lt;=MonthDate,IF(RIGHT($B438,8)="Scotland",SUMIFS(inputdata!K:K,inputdata!$B:$B,$B438,inputdata!$A:$A,$A438),SUMIFS(inputdata!K:K,inputdata!$D:$D,$B438,inputdata!$A:$A,$A438)),IF(RIGHT(B438,8)="Scotland",SUMIFS(inputdataWeek!K:K,inputdataWeek!$B:$B,$B438,inputdataWeek!$A:$A,$A438),SUMIFS(inputdataWeek!K:K,inputdataWeek!$D:$D,$B438,inputdataWeek!$A:$A,$A438)))</f>
        <v>0</v>
      </c>
      <c r="J438" s="181">
        <f t="shared" si="33"/>
        <v>1</v>
      </c>
      <c r="K438" s="194" t="str">
        <f t="shared" si="38"/>
        <v>ISD A&amp;E Datamart</v>
      </c>
    </row>
    <row r="439" spans="1:11">
      <c r="A439" s="178">
        <f t="shared" si="37"/>
        <v>42519</v>
      </c>
      <c r="B439" s="179" t="s">
        <v>140</v>
      </c>
      <c r="C439" s="180">
        <f>IF($A439&lt;=MonthDate,IF(RIGHT($B439,8)="Scotland",SUMIFS(inputdata!G:G,inputdata!$B:$B,$B439,inputdata!$A:$A,$A439),SUMIFS(inputdata!G:G,inputdata!$D:$D,$B439,inputdata!$A:$A,$A439)),IF(RIGHT($B439,8)="Scotland",SUMIFS(inputdataWeek!G:G,inputdataWeek!$B:$B,$B439,inputdataWeek!$A:$A,$A439),SUMIFS(inputdataWeek!G:G,inputdataWeek!$D:$D,$B439,inputdataWeek!$A:$A,$A439)))</f>
        <v>1042</v>
      </c>
      <c r="D439" s="180">
        <f>IF($A439&lt;=MonthDate,IF(RIGHT($B439,8)="Scotland",SUMIFS(inputdata!H:H,inputdata!$B:$B,$B439,inputdata!$A:$A,$A439),SUMIFS(inputdata!H:H,inputdata!$D:$D,$B439,inputdata!$A:$A,$A439)),IF(RIGHT($B439,8)="Scotland",SUMIFS(inputdataWeek!H:H,inputdataWeek!$B:$B,$B439,inputdataWeek!$A:$A,$A439),SUMIFS(inputdataWeek!H:H,inputdataWeek!$D:$D,$B439,inputdataWeek!$A:$A,$A439)))</f>
        <v>1008</v>
      </c>
      <c r="E439" s="180">
        <f>IF($A439&lt;=MonthDate,IF(RIGHT($B439,8)="Scotland",SUMIFS(inputdata!I:I,inputdata!$B:$B,$B439,inputdata!$A:$A,$A439),SUMIFS(inputdata!I:I,inputdata!$D:$D,$B439,inputdata!$A:$A,$A439)),IF(RIGHT($B439,8)="Scotland",SUMIFS(inputdataWeek!I:I,inputdataWeek!$B:$B,$B439,inputdataWeek!$A:$A,$A439),SUMIFS(inputdataWeek!I:I,inputdataWeek!$D:$D,$B439,inputdataWeek!$A:$A,$A439)))</f>
        <v>34</v>
      </c>
      <c r="F439" s="181">
        <f t="shared" si="34"/>
        <v>0.96737044145873319</v>
      </c>
      <c r="G439" s="180">
        <f>IF($A439&lt;=MonthDate,IF(RIGHT($B439,8)="Scotland",SUMIFS(inputdata!J:J,inputdata!$B:$B,$B439,inputdata!$A:$A,$A439),SUMIFS(inputdata!J:J,inputdata!$D:$D,$B439,inputdata!$A:$A,$A439)),IF(RIGHT($B439,8)="Scotland",SUMIFS(inputdataWeek!J:J,inputdataWeek!$B:$B,$B439,inputdataWeek!$A:$A,$A439),SUMIFS(inputdataWeek!J:J,inputdataWeek!$D:$D,$B439,inputdataWeek!$A:$A,$A439)))</f>
        <v>0</v>
      </c>
      <c r="H439" s="181">
        <f t="shared" si="35"/>
        <v>1</v>
      </c>
      <c r="I439" s="180">
        <f>IF($A439&lt;=MonthDate,IF(RIGHT($B439,8)="Scotland",SUMIFS(inputdata!K:K,inputdata!$B:$B,$B439,inputdata!$A:$A,$A439),SUMIFS(inputdata!K:K,inputdata!$D:$D,$B439,inputdata!$A:$A,$A439)),IF(RIGHT(B439,8)="Scotland",SUMIFS(inputdataWeek!K:K,inputdataWeek!$B:$B,$B439,inputdataWeek!$A:$A,$A439),SUMIFS(inputdataWeek!K:K,inputdataWeek!$D:$D,$B439,inputdataWeek!$A:$A,$A439)))</f>
        <v>0</v>
      </c>
      <c r="J439" s="181">
        <f t="shared" si="33"/>
        <v>1</v>
      </c>
      <c r="K439" s="194" t="str">
        <f t="shared" si="38"/>
        <v>ISD A&amp;E Datamart</v>
      </c>
    </row>
    <row r="440" spans="1:11">
      <c r="A440" s="178">
        <f t="shared" si="37"/>
        <v>42519</v>
      </c>
      <c r="B440" s="179" t="s">
        <v>71</v>
      </c>
      <c r="C440" s="180">
        <f>IF($A440&lt;=MonthDate,IF(RIGHT($B440,8)="Scotland",SUMIFS(inputdata!G:G,inputdata!$B:$B,$B440,inputdata!$A:$A,$A440),SUMIFS(inputdata!G:G,inputdata!$D:$D,$B440,inputdata!$A:$A,$A440)),IF(RIGHT($B440,8)="Scotland",SUMIFS(inputdataWeek!G:G,inputdataWeek!$B:$B,$B440,inputdataWeek!$A:$A,$A440),SUMIFS(inputdataWeek!G:G,inputdataWeek!$D:$D,$B440,inputdataWeek!$A:$A,$A440)))</f>
        <v>1293</v>
      </c>
      <c r="D440" s="180">
        <f>IF($A440&lt;=MonthDate,IF(RIGHT($B440,8)="Scotland",SUMIFS(inputdata!H:H,inputdata!$B:$B,$B440,inputdata!$A:$A,$A440),SUMIFS(inputdata!H:H,inputdata!$D:$D,$B440,inputdata!$A:$A,$A440)),IF(RIGHT($B440,8)="Scotland",SUMIFS(inputdataWeek!H:H,inputdataWeek!$B:$B,$B440,inputdataWeek!$A:$A,$A440),SUMIFS(inputdataWeek!H:H,inputdataWeek!$D:$D,$B440,inputdataWeek!$A:$A,$A440)))</f>
        <v>1234</v>
      </c>
      <c r="E440" s="180">
        <f>IF($A440&lt;=MonthDate,IF(RIGHT($B440,8)="Scotland",SUMIFS(inputdata!I:I,inputdata!$B:$B,$B440,inputdata!$A:$A,$A440),SUMIFS(inputdata!I:I,inputdata!$D:$D,$B440,inputdata!$A:$A,$A440)),IF(RIGHT($B440,8)="Scotland",SUMIFS(inputdataWeek!I:I,inputdataWeek!$B:$B,$B440,inputdataWeek!$A:$A,$A440),SUMIFS(inputdataWeek!I:I,inputdataWeek!$D:$D,$B440,inputdataWeek!$A:$A,$A440)))</f>
        <v>59</v>
      </c>
      <c r="F440" s="181">
        <f t="shared" si="34"/>
        <v>0.95436968290796598</v>
      </c>
      <c r="G440" s="180">
        <f>IF($A440&lt;=MonthDate,IF(RIGHT($B440,8)="Scotland",SUMIFS(inputdata!J:J,inputdata!$B:$B,$B440,inputdata!$A:$A,$A440),SUMIFS(inputdata!J:J,inputdata!$D:$D,$B440,inputdata!$A:$A,$A440)),IF(RIGHT($B440,8)="Scotland",SUMIFS(inputdataWeek!J:J,inputdataWeek!$B:$B,$B440,inputdataWeek!$A:$A,$A440),SUMIFS(inputdataWeek!J:J,inputdataWeek!$D:$D,$B440,inputdataWeek!$A:$A,$A440)))</f>
        <v>2</v>
      </c>
      <c r="H440" s="181">
        <f t="shared" si="35"/>
        <v>0.99845320959010053</v>
      </c>
      <c r="I440" s="180">
        <f>IF($A440&lt;=MonthDate,IF(RIGHT($B440,8)="Scotland",SUMIFS(inputdata!K:K,inputdata!$B:$B,$B440,inputdata!$A:$A,$A440),SUMIFS(inputdata!K:K,inputdata!$D:$D,$B440,inputdata!$A:$A,$A440)),IF(RIGHT(B440,8)="Scotland",SUMIFS(inputdataWeek!K:K,inputdataWeek!$B:$B,$B440,inputdataWeek!$A:$A,$A440),SUMIFS(inputdataWeek!K:K,inputdataWeek!$D:$D,$B440,inputdataWeek!$A:$A,$A440)))</f>
        <v>0</v>
      </c>
      <c r="J440" s="181">
        <f t="shared" si="33"/>
        <v>1</v>
      </c>
      <c r="K440" s="194" t="str">
        <f t="shared" si="38"/>
        <v>ISD A&amp;E Datamart</v>
      </c>
    </row>
    <row r="441" spans="1:11">
      <c r="A441" s="178">
        <f t="shared" si="37"/>
        <v>42519</v>
      </c>
      <c r="B441" s="179" t="s">
        <v>69</v>
      </c>
      <c r="C441" s="180">
        <f>IF($A441&lt;=MonthDate,IF(RIGHT($B441,8)="Scotland",SUMIFS(inputdata!G:G,inputdata!$B:$B,$B441,inputdata!$A:$A,$A441),SUMIFS(inputdata!G:G,inputdata!$D:$D,$B441,inputdata!$A:$A,$A441)),IF(RIGHT($B441,8)="Scotland",SUMIFS(inputdataWeek!G:G,inputdataWeek!$B:$B,$B441,inputdataWeek!$A:$A,$A441),SUMIFS(inputdataWeek!G:G,inputdataWeek!$D:$D,$B441,inputdataWeek!$A:$A,$A441)))</f>
        <v>1361</v>
      </c>
      <c r="D441" s="180">
        <f>IF($A441&lt;=MonthDate,IF(RIGHT($B441,8)="Scotland",SUMIFS(inputdata!H:H,inputdata!$B:$B,$B441,inputdata!$A:$A,$A441),SUMIFS(inputdata!H:H,inputdata!$D:$D,$B441,inputdata!$A:$A,$A441)),IF(RIGHT($B441,8)="Scotland",SUMIFS(inputdataWeek!H:H,inputdataWeek!$B:$B,$B441,inputdataWeek!$A:$A,$A441),SUMIFS(inputdataWeek!H:H,inputdataWeek!$D:$D,$B441,inputdataWeek!$A:$A,$A441)))</f>
        <v>1256</v>
      </c>
      <c r="E441" s="180">
        <f>IF($A441&lt;=MonthDate,IF(RIGHT($B441,8)="Scotland",SUMIFS(inputdata!I:I,inputdata!$B:$B,$B441,inputdata!$A:$A,$A441),SUMIFS(inputdata!I:I,inputdata!$D:$D,$B441,inputdata!$A:$A,$A441)),IF(RIGHT($B441,8)="Scotland",SUMIFS(inputdataWeek!I:I,inputdataWeek!$B:$B,$B441,inputdataWeek!$A:$A,$A441),SUMIFS(inputdataWeek!I:I,inputdataWeek!$D:$D,$B441,inputdataWeek!$A:$A,$A441)))</f>
        <v>105</v>
      </c>
      <c r="F441" s="181">
        <f t="shared" si="34"/>
        <v>0.92285084496693603</v>
      </c>
      <c r="G441" s="180">
        <f>IF($A441&lt;=MonthDate,IF(RIGHT($B441,8)="Scotland",SUMIFS(inputdata!J:J,inputdata!$B:$B,$B441,inputdata!$A:$A,$A441),SUMIFS(inputdata!J:J,inputdata!$D:$D,$B441,inputdata!$A:$A,$A441)),IF(RIGHT($B441,8)="Scotland",SUMIFS(inputdataWeek!J:J,inputdataWeek!$B:$B,$B441,inputdataWeek!$A:$A,$A441),SUMIFS(inputdataWeek!J:J,inputdataWeek!$D:$D,$B441,inputdataWeek!$A:$A,$A441)))</f>
        <v>3</v>
      </c>
      <c r="H441" s="181">
        <f t="shared" si="35"/>
        <v>0.9977957384276267</v>
      </c>
      <c r="I441" s="180">
        <f>IF($A441&lt;=MonthDate,IF(RIGHT($B441,8)="Scotland",SUMIFS(inputdata!K:K,inputdata!$B:$B,$B441,inputdata!$A:$A,$A441),SUMIFS(inputdata!K:K,inputdata!$D:$D,$B441,inputdata!$A:$A,$A441)),IF(RIGHT(B441,8)="Scotland",SUMIFS(inputdataWeek!K:K,inputdataWeek!$B:$B,$B441,inputdataWeek!$A:$A,$A441),SUMIFS(inputdataWeek!K:K,inputdataWeek!$D:$D,$B441,inputdataWeek!$A:$A,$A441)))</f>
        <v>0</v>
      </c>
      <c r="J441" s="181">
        <f t="shared" si="33"/>
        <v>1</v>
      </c>
      <c r="K441" s="194" t="str">
        <f t="shared" si="38"/>
        <v>ISD A&amp;E Datamart</v>
      </c>
    </row>
    <row r="442" spans="1:11">
      <c r="A442" s="178">
        <f t="shared" si="37"/>
        <v>42519</v>
      </c>
      <c r="B442" s="179" t="s">
        <v>122</v>
      </c>
      <c r="C442" s="180">
        <f>IF($A442&lt;=MonthDate,IF(RIGHT($B442,8)="Scotland",SUMIFS(inputdata!G:G,inputdata!$B:$B,$B442,inputdata!$A:$A,$A442),SUMIFS(inputdata!G:G,inputdata!$D:$D,$B442,inputdata!$A:$A,$A442)),IF(RIGHT($B442,8)="Scotland",SUMIFS(inputdataWeek!G:G,inputdataWeek!$B:$B,$B442,inputdataWeek!$A:$A,$A442),SUMIFS(inputdataWeek!G:G,inputdataWeek!$D:$D,$B442,inputdataWeek!$A:$A,$A442)))</f>
        <v>2010</v>
      </c>
      <c r="D442" s="180">
        <f>IF($A442&lt;=MonthDate,IF(RIGHT($B442,8)="Scotland",SUMIFS(inputdata!H:H,inputdata!$B:$B,$B442,inputdata!$A:$A,$A442),SUMIFS(inputdata!H:H,inputdata!$D:$D,$B442,inputdata!$A:$A,$A442)),IF(RIGHT($B442,8)="Scotland",SUMIFS(inputdataWeek!H:H,inputdataWeek!$B:$B,$B442,inputdataWeek!$A:$A,$A442),SUMIFS(inputdataWeek!H:H,inputdataWeek!$D:$D,$B442,inputdataWeek!$A:$A,$A442)))</f>
        <v>1907</v>
      </c>
      <c r="E442" s="180">
        <f>IF($A442&lt;=MonthDate,IF(RIGHT($B442,8)="Scotland",SUMIFS(inputdata!I:I,inputdata!$B:$B,$B442,inputdata!$A:$A,$A442),SUMIFS(inputdata!I:I,inputdata!$D:$D,$B442,inputdata!$A:$A,$A442)),IF(RIGHT($B442,8)="Scotland",SUMIFS(inputdataWeek!I:I,inputdataWeek!$B:$B,$B442,inputdataWeek!$A:$A,$A442),SUMIFS(inputdataWeek!I:I,inputdataWeek!$D:$D,$B442,inputdataWeek!$A:$A,$A442)))</f>
        <v>103</v>
      </c>
      <c r="F442" s="181">
        <f t="shared" si="34"/>
        <v>0.94875621890547268</v>
      </c>
      <c r="G442" s="180">
        <f>IF($A442&lt;=MonthDate,IF(RIGHT($B442,8)="Scotland",SUMIFS(inputdata!J:J,inputdata!$B:$B,$B442,inputdata!$A:$A,$A442),SUMIFS(inputdata!J:J,inputdata!$D:$D,$B442,inputdata!$A:$A,$A442)),IF(RIGHT($B442,8)="Scotland",SUMIFS(inputdataWeek!J:J,inputdataWeek!$B:$B,$B442,inputdataWeek!$A:$A,$A442),SUMIFS(inputdataWeek!J:J,inputdataWeek!$D:$D,$B442,inputdataWeek!$A:$A,$A442)))</f>
        <v>2</v>
      </c>
      <c r="H442" s="181">
        <f t="shared" si="35"/>
        <v>0.99900497512437814</v>
      </c>
      <c r="I442" s="180">
        <f>IF($A442&lt;=MonthDate,IF(RIGHT($B442,8)="Scotland",SUMIFS(inputdata!K:K,inputdata!$B:$B,$B442,inputdata!$A:$A,$A442),SUMIFS(inputdata!K:K,inputdata!$D:$D,$B442,inputdata!$A:$A,$A442)),IF(RIGHT(B442,8)="Scotland",SUMIFS(inputdataWeek!K:K,inputdataWeek!$B:$B,$B442,inputdataWeek!$A:$A,$A442),SUMIFS(inputdataWeek!K:K,inputdataWeek!$D:$D,$B442,inputdataWeek!$A:$A,$A442)))</f>
        <v>0</v>
      </c>
      <c r="J442" s="181">
        <f t="shared" si="33"/>
        <v>1</v>
      </c>
      <c r="K442" s="194" t="str">
        <f t="shared" si="38"/>
        <v>ISD A&amp;E Datamart</v>
      </c>
    </row>
    <row r="443" spans="1:11">
      <c r="A443" s="178">
        <f t="shared" si="37"/>
        <v>42519</v>
      </c>
      <c r="B443" s="179" t="s">
        <v>72</v>
      </c>
      <c r="C443" s="180">
        <f>IF($A443&lt;=MonthDate,IF(RIGHT($B443,8)="Scotland",SUMIFS(inputdata!G:G,inputdata!$B:$B,$B443,inputdata!$A:$A,$A443),SUMIFS(inputdata!G:G,inputdata!$D:$D,$B443,inputdata!$A:$A,$A443)),IF(RIGHT($B443,8)="Scotland",SUMIFS(inputdataWeek!G:G,inputdataWeek!$B:$B,$B443,inputdataWeek!$A:$A,$A443),SUMIFS(inputdataWeek!G:G,inputdataWeek!$D:$D,$B443,inputdataWeek!$A:$A,$A443)))</f>
        <v>6907</v>
      </c>
      <c r="D443" s="180">
        <f>IF($A443&lt;=MonthDate,IF(RIGHT($B443,8)="Scotland",SUMIFS(inputdata!H:H,inputdata!$B:$B,$B443,inputdata!$A:$A,$A443),SUMIFS(inputdata!H:H,inputdata!$D:$D,$B443,inputdata!$A:$A,$A443)),IF(RIGHT($B443,8)="Scotland",SUMIFS(inputdataWeek!H:H,inputdataWeek!$B:$B,$B443,inputdataWeek!$A:$A,$A443),SUMIFS(inputdataWeek!H:H,inputdataWeek!$D:$D,$B443,inputdataWeek!$A:$A,$A443)))</f>
        <v>6326</v>
      </c>
      <c r="E443" s="180">
        <f>IF($A443&lt;=MonthDate,IF(RIGHT($B443,8)="Scotland",SUMIFS(inputdata!I:I,inputdata!$B:$B,$B443,inputdata!$A:$A,$A443),SUMIFS(inputdata!I:I,inputdata!$D:$D,$B443,inputdata!$A:$A,$A443)),IF(RIGHT($B443,8)="Scotland",SUMIFS(inputdataWeek!I:I,inputdataWeek!$B:$B,$B443,inputdataWeek!$A:$A,$A443),SUMIFS(inputdataWeek!I:I,inputdataWeek!$D:$D,$B443,inputdataWeek!$A:$A,$A443)))</f>
        <v>581</v>
      </c>
      <c r="F443" s="181">
        <f t="shared" si="34"/>
        <v>0.91588243810626901</v>
      </c>
      <c r="G443" s="180">
        <f>IF($A443&lt;=MonthDate,IF(RIGHT($B443,8)="Scotland",SUMIFS(inputdata!J:J,inputdata!$B:$B,$B443,inputdata!$A:$A,$A443),SUMIFS(inputdata!J:J,inputdata!$D:$D,$B443,inputdata!$A:$A,$A443)),IF(RIGHT($B443,8)="Scotland",SUMIFS(inputdataWeek!J:J,inputdataWeek!$B:$B,$B443,inputdataWeek!$A:$A,$A443),SUMIFS(inputdataWeek!J:J,inputdataWeek!$D:$D,$B443,inputdataWeek!$A:$A,$A443)))</f>
        <v>27</v>
      </c>
      <c r="H443" s="181">
        <f t="shared" si="35"/>
        <v>0.99609092225278706</v>
      </c>
      <c r="I443" s="180">
        <f>IF($A443&lt;=MonthDate,IF(RIGHT($B443,8)="Scotland",SUMIFS(inputdata!K:K,inputdata!$B:$B,$B443,inputdata!$A:$A,$A443),SUMIFS(inputdata!K:K,inputdata!$D:$D,$B443,inputdata!$A:$A,$A443)),IF(RIGHT(B443,8)="Scotland",SUMIFS(inputdataWeek!K:K,inputdataWeek!$B:$B,$B443,inputdataWeek!$A:$A,$A443),SUMIFS(inputdataWeek!K:K,inputdataWeek!$D:$D,$B443,inputdataWeek!$A:$A,$A443)))</f>
        <v>0</v>
      </c>
      <c r="J443" s="181">
        <f t="shared" si="33"/>
        <v>1</v>
      </c>
      <c r="K443" s="194" t="str">
        <f t="shared" si="38"/>
        <v>ISD A&amp;E Datamart</v>
      </c>
    </row>
    <row r="444" spans="1:11">
      <c r="A444" s="178">
        <f t="shared" si="37"/>
        <v>42519</v>
      </c>
      <c r="B444" s="179" t="s">
        <v>129</v>
      </c>
      <c r="C444" s="180">
        <f>IF($A444&lt;=MonthDate,IF(RIGHT($B444,8)="Scotland",SUMIFS(inputdata!G:G,inputdata!$B:$B,$B444,inputdata!$A:$A,$A444),SUMIFS(inputdata!G:G,inputdata!$D:$D,$B444,inputdata!$A:$A,$A444)),IF(RIGHT($B444,8)="Scotland",SUMIFS(inputdataWeek!G:G,inputdataWeek!$B:$B,$B444,inputdataWeek!$A:$A,$A444),SUMIFS(inputdataWeek!G:G,inputdataWeek!$D:$D,$B444,inputdataWeek!$A:$A,$A444)))</f>
        <v>1295</v>
      </c>
      <c r="D444" s="180">
        <f>IF($A444&lt;=MonthDate,IF(RIGHT($B444,8)="Scotland",SUMIFS(inputdata!H:H,inputdata!$B:$B,$B444,inputdata!$A:$A,$A444),SUMIFS(inputdata!H:H,inputdata!$D:$D,$B444,inputdata!$A:$A,$A444)),IF(RIGHT($B444,8)="Scotland",SUMIFS(inputdataWeek!H:H,inputdataWeek!$B:$B,$B444,inputdataWeek!$A:$A,$A444),SUMIFS(inputdataWeek!H:H,inputdataWeek!$D:$D,$B444,inputdataWeek!$A:$A,$A444)))</f>
        <v>1244</v>
      </c>
      <c r="E444" s="180">
        <f>IF($A444&lt;=MonthDate,IF(RIGHT($B444,8)="Scotland",SUMIFS(inputdata!I:I,inputdata!$B:$B,$B444,inputdata!$A:$A,$A444),SUMIFS(inputdata!I:I,inputdata!$D:$D,$B444,inputdata!$A:$A,$A444)),IF(RIGHT($B444,8)="Scotland",SUMIFS(inputdataWeek!I:I,inputdataWeek!$B:$B,$B444,inputdataWeek!$A:$A,$A444),SUMIFS(inputdataWeek!I:I,inputdataWeek!$D:$D,$B444,inputdataWeek!$A:$A,$A444)))</f>
        <v>51</v>
      </c>
      <c r="F444" s="181">
        <f t="shared" si="34"/>
        <v>0.96061776061776061</v>
      </c>
      <c r="G444" s="180">
        <f>IF($A444&lt;=MonthDate,IF(RIGHT($B444,8)="Scotland",SUMIFS(inputdata!J:J,inputdata!$B:$B,$B444,inputdata!$A:$A,$A444),SUMIFS(inputdata!J:J,inputdata!$D:$D,$B444,inputdata!$A:$A,$A444)),IF(RIGHT($B444,8)="Scotland",SUMIFS(inputdataWeek!J:J,inputdataWeek!$B:$B,$B444,inputdataWeek!$A:$A,$A444),SUMIFS(inputdataWeek!J:J,inputdataWeek!$D:$D,$B444,inputdataWeek!$A:$A,$A444)))</f>
        <v>1</v>
      </c>
      <c r="H444" s="181">
        <f t="shared" si="35"/>
        <v>0.99922779922779925</v>
      </c>
      <c r="I444" s="180">
        <f>IF($A444&lt;=MonthDate,IF(RIGHT($B444,8)="Scotland",SUMIFS(inputdata!K:K,inputdata!$B:$B,$B444,inputdata!$A:$A,$A444),SUMIFS(inputdata!K:K,inputdata!$D:$D,$B444,inputdata!$A:$A,$A444)),IF(RIGHT(B444,8)="Scotland",SUMIFS(inputdataWeek!K:K,inputdataWeek!$B:$B,$B444,inputdataWeek!$A:$A,$A444),SUMIFS(inputdataWeek!K:K,inputdataWeek!$D:$D,$B444,inputdataWeek!$A:$A,$A444)))</f>
        <v>0</v>
      </c>
      <c r="J444" s="181">
        <f t="shared" si="33"/>
        <v>1</v>
      </c>
      <c r="K444" s="194" t="str">
        <f t="shared" si="38"/>
        <v>ISD A&amp;E Datamart</v>
      </c>
    </row>
    <row r="445" spans="1:11">
      <c r="A445" s="178">
        <f t="shared" si="37"/>
        <v>42519</v>
      </c>
      <c r="B445" s="179" t="s">
        <v>73</v>
      </c>
      <c r="C445" s="180">
        <f>IF($A445&lt;=MonthDate,IF(RIGHT($B445,8)="Scotland",SUMIFS(inputdata!G:G,inputdata!$B:$B,$B445,inputdata!$A:$A,$A445),SUMIFS(inputdata!G:G,inputdata!$D:$D,$B445,inputdata!$A:$A,$A445)),IF(RIGHT($B445,8)="Scotland",SUMIFS(inputdataWeek!G:G,inputdataWeek!$B:$B,$B445,inputdataWeek!$A:$A,$A445),SUMIFS(inputdataWeek!G:G,inputdataWeek!$D:$D,$B445,inputdataWeek!$A:$A,$A445)))</f>
        <v>3878</v>
      </c>
      <c r="D445" s="180">
        <f>IF($A445&lt;=MonthDate,IF(RIGHT($B445,8)="Scotland",SUMIFS(inputdata!H:H,inputdata!$B:$B,$B445,inputdata!$A:$A,$A445),SUMIFS(inputdata!H:H,inputdata!$D:$D,$B445,inputdata!$A:$A,$A445)),IF(RIGHT($B445,8)="Scotland",SUMIFS(inputdataWeek!H:H,inputdataWeek!$B:$B,$B445,inputdataWeek!$A:$A,$A445),SUMIFS(inputdataWeek!H:H,inputdataWeek!$D:$D,$B445,inputdataWeek!$A:$A,$A445)))</f>
        <v>3656</v>
      </c>
      <c r="E445" s="180">
        <f>IF($A445&lt;=MonthDate,IF(RIGHT($B445,8)="Scotland",SUMIFS(inputdata!I:I,inputdata!$B:$B,$B445,inputdata!$A:$A,$A445),SUMIFS(inputdata!I:I,inputdata!$D:$D,$B445,inputdata!$A:$A,$A445)),IF(RIGHT($B445,8)="Scotland",SUMIFS(inputdataWeek!I:I,inputdataWeek!$B:$B,$B445,inputdataWeek!$A:$A,$A445),SUMIFS(inputdataWeek!I:I,inputdataWeek!$D:$D,$B445,inputdataWeek!$A:$A,$A445)))</f>
        <v>222</v>
      </c>
      <c r="F445" s="181">
        <f t="shared" si="34"/>
        <v>0.94275399690562145</v>
      </c>
      <c r="G445" s="180">
        <f>IF($A445&lt;=MonthDate,IF(RIGHT($B445,8)="Scotland",SUMIFS(inputdata!J:J,inputdata!$B:$B,$B445,inputdata!$A:$A,$A445),SUMIFS(inputdata!J:J,inputdata!$D:$D,$B445,inputdata!$A:$A,$A445)),IF(RIGHT($B445,8)="Scotland",SUMIFS(inputdataWeek!J:J,inputdataWeek!$B:$B,$B445,inputdataWeek!$A:$A,$A445),SUMIFS(inputdataWeek!J:J,inputdataWeek!$D:$D,$B445,inputdataWeek!$A:$A,$A445)))</f>
        <v>9</v>
      </c>
      <c r="H445" s="181">
        <f t="shared" si="35"/>
        <v>0.99767921609076848</v>
      </c>
      <c r="I445" s="180">
        <f>IF($A445&lt;=MonthDate,IF(RIGHT($B445,8)="Scotland",SUMIFS(inputdata!K:K,inputdata!$B:$B,$B445,inputdata!$A:$A,$A445),SUMIFS(inputdata!K:K,inputdata!$D:$D,$B445,inputdata!$A:$A,$A445)),IF(RIGHT(B445,8)="Scotland",SUMIFS(inputdataWeek!K:K,inputdataWeek!$B:$B,$B445,inputdataWeek!$A:$A,$A445),SUMIFS(inputdataWeek!K:K,inputdataWeek!$D:$D,$B445,inputdataWeek!$A:$A,$A445)))</f>
        <v>2</v>
      </c>
      <c r="J445" s="181">
        <f t="shared" si="33"/>
        <v>0.99948427024239295</v>
      </c>
      <c r="K445" s="194" t="str">
        <f t="shared" si="38"/>
        <v>ISD A&amp;E Datamart</v>
      </c>
    </row>
    <row r="446" spans="1:11">
      <c r="A446" s="178">
        <f t="shared" si="37"/>
        <v>42519</v>
      </c>
      <c r="B446" s="179" t="s">
        <v>123</v>
      </c>
      <c r="C446" s="180">
        <f>IF($A446&lt;=MonthDate,IF(RIGHT($B446,8)="Scotland",SUMIFS(inputdata!G:G,inputdata!$B:$B,$B446,inputdata!$A:$A,$A446),SUMIFS(inputdata!G:G,inputdata!$D:$D,$B446,inputdata!$A:$A,$A446)),IF(RIGHT($B446,8)="Scotland",SUMIFS(inputdataWeek!G:G,inputdataWeek!$B:$B,$B446,inputdataWeek!$A:$A,$A446),SUMIFS(inputdataWeek!G:G,inputdataWeek!$D:$D,$B446,inputdataWeek!$A:$A,$A446)))</f>
        <v>4434</v>
      </c>
      <c r="D446" s="180">
        <f>IF($A446&lt;=MonthDate,IF(RIGHT($B446,8)="Scotland",SUMIFS(inputdata!H:H,inputdata!$B:$B,$B446,inputdata!$A:$A,$A446),SUMIFS(inputdata!H:H,inputdata!$D:$D,$B446,inputdata!$A:$A,$A446)),IF(RIGHT($B446,8)="Scotland",SUMIFS(inputdataWeek!H:H,inputdataWeek!$B:$B,$B446,inputdataWeek!$A:$A,$A446),SUMIFS(inputdataWeek!H:H,inputdataWeek!$D:$D,$B446,inputdataWeek!$A:$A,$A446)))</f>
        <v>4179</v>
      </c>
      <c r="E446" s="180">
        <f>IF($A446&lt;=MonthDate,IF(RIGHT($B446,8)="Scotland",SUMIFS(inputdata!I:I,inputdata!$B:$B,$B446,inputdata!$A:$A,$A446),SUMIFS(inputdata!I:I,inputdata!$D:$D,$B446,inputdata!$A:$A,$A446)),IF(RIGHT($B446,8)="Scotland",SUMIFS(inputdataWeek!I:I,inputdataWeek!$B:$B,$B446,inputdataWeek!$A:$A,$A446),SUMIFS(inputdataWeek!I:I,inputdataWeek!$D:$D,$B446,inputdataWeek!$A:$A,$A446)))</f>
        <v>255</v>
      </c>
      <c r="F446" s="181">
        <f t="shared" si="34"/>
        <v>0.94248985115020301</v>
      </c>
      <c r="G446" s="180">
        <f>IF($A446&lt;=MonthDate,IF(RIGHT($B446,8)="Scotland",SUMIFS(inputdata!J:J,inputdata!$B:$B,$B446,inputdata!$A:$A,$A446),SUMIFS(inputdata!J:J,inputdata!$D:$D,$B446,inputdata!$A:$A,$A446)),IF(RIGHT($B446,8)="Scotland",SUMIFS(inputdataWeek!J:J,inputdataWeek!$B:$B,$B446,inputdataWeek!$A:$A,$A446),SUMIFS(inputdataWeek!J:J,inputdataWeek!$D:$D,$B446,inputdataWeek!$A:$A,$A446)))</f>
        <v>19</v>
      </c>
      <c r="H446" s="181">
        <f t="shared" si="35"/>
        <v>0.99571493008570144</v>
      </c>
      <c r="I446" s="180">
        <f>IF($A446&lt;=MonthDate,IF(RIGHT($B446,8)="Scotland",SUMIFS(inputdata!K:K,inputdata!$B:$B,$B446,inputdata!$A:$A,$A446),SUMIFS(inputdata!K:K,inputdata!$D:$D,$B446,inputdata!$A:$A,$A446)),IF(RIGHT(B446,8)="Scotland",SUMIFS(inputdataWeek!K:K,inputdataWeek!$B:$B,$B446,inputdataWeek!$A:$A,$A446),SUMIFS(inputdataWeek!K:K,inputdataWeek!$D:$D,$B446,inputdataWeek!$A:$A,$A446)))</f>
        <v>0</v>
      </c>
      <c r="J446" s="181">
        <f t="shared" si="33"/>
        <v>1</v>
      </c>
      <c r="K446" s="194" t="str">
        <f t="shared" si="38"/>
        <v>ISD A&amp;E Datamart</v>
      </c>
    </row>
    <row r="447" spans="1:11">
      <c r="A447" s="178">
        <f t="shared" si="37"/>
        <v>42519</v>
      </c>
      <c r="B447" s="179" t="s">
        <v>117</v>
      </c>
      <c r="C447" s="180">
        <f>IF($A447&lt;=MonthDate,IF(RIGHT($B447,8)="Scotland",SUMIFS(inputdata!G:G,inputdata!$B:$B,$B447,inputdata!$A:$A,$A447),SUMIFS(inputdata!G:G,inputdata!$D:$D,$B447,inputdata!$A:$A,$A447)),IF(RIGHT($B447,8)="Scotland",SUMIFS(inputdataWeek!G:G,inputdataWeek!$B:$B,$B447,inputdataWeek!$A:$A,$A447),SUMIFS(inputdataWeek!G:G,inputdataWeek!$D:$D,$B447,inputdataWeek!$A:$A,$A447)))</f>
        <v>147</v>
      </c>
      <c r="D447" s="180">
        <f>IF($A447&lt;=MonthDate,IF(RIGHT($B447,8)="Scotland",SUMIFS(inputdata!H:H,inputdata!$B:$B,$B447,inputdata!$A:$A,$A447),SUMIFS(inputdata!H:H,inputdata!$D:$D,$B447,inputdata!$A:$A,$A447)),IF(RIGHT($B447,8)="Scotland",SUMIFS(inputdataWeek!H:H,inputdataWeek!$B:$B,$B447,inputdataWeek!$A:$A,$A447),SUMIFS(inputdataWeek!H:H,inputdataWeek!$D:$D,$B447,inputdataWeek!$A:$A,$A447)))</f>
        <v>146</v>
      </c>
      <c r="E447" s="180">
        <f>IF($A447&lt;=MonthDate,IF(RIGHT($B447,8)="Scotland",SUMIFS(inputdata!I:I,inputdata!$B:$B,$B447,inputdata!$A:$A,$A447),SUMIFS(inputdata!I:I,inputdata!$D:$D,$B447,inputdata!$A:$A,$A447)),IF(RIGHT($B447,8)="Scotland",SUMIFS(inputdataWeek!I:I,inputdataWeek!$B:$B,$B447,inputdataWeek!$A:$A,$A447),SUMIFS(inputdataWeek!I:I,inputdataWeek!$D:$D,$B447,inputdataWeek!$A:$A,$A447)))</f>
        <v>1</v>
      </c>
      <c r="F447" s="181">
        <f t="shared" si="34"/>
        <v>0.99319727891156462</v>
      </c>
      <c r="G447" s="180">
        <f>IF($A447&lt;=MonthDate,IF(RIGHT($B447,8)="Scotland",SUMIFS(inputdata!J:J,inputdata!$B:$B,$B447,inputdata!$A:$A,$A447),SUMIFS(inputdata!J:J,inputdata!$D:$D,$B447,inputdata!$A:$A,$A447)),IF(RIGHT($B447,8)="Scotland",SUMIFS(inputdataWeek!J:J,inputdataWeek!$B:$B,$B447,inputdataWeek!$A:$A,$A447),SUMIFS(inputdataWeek!J:J,inputdataWeek!$D:$D,$B447,inputdataWeek!$A:$A,$A447)))</f>
        <v>0</v>
      </c>
      <c r="H447" s="181">
        <f t="shared" si="35"/>
        <v>1</v>
      </c>
      <c r="I447" s="180">
        <f>IF($A447&lt;=MonthDate,IF(RIGHT($B447,8)="Scotland",SUMIFS(inputdata!K:K,inputdata!$B:$B,$B447,inputdata!$A:$A,$A447),SUMIFS(inputdata!K:K,inputdata!$D:$D,$B447,inputdata!$A:$A,$A447)),IF(RIGHT(B447,8)="Scotland",SUMIFS(inputdataWeek!K:K,inputdataWeek!$B:$B,$B447,inputdataWeek!$A:$A,$A447),SUMIFS(inputdataWeek!K:K,inputdataWeek!$D:$D,$B447,inputdataWeek!$A:$A,$A447)))</f>
        <v>0</v>
      </c>
      <c r="J447" s="181">
        <f t="shared" si="33"/>
        <v>1</v>
      </c>
      <c r="K447" s="194" t="str">
        <f t="shared" si="38"/>
        <v>ISD A&amp;E Datamart</v>
      </c>
    </row>
    <row r="448" spans="1:11">
      <c r="A448" s="178">
        <f t="shared" si="37"/>
        <v>42519</v>
      </c>
      <c r="B448" s="179" t="s">
        <v>141</v>
      </c>
      <c r="C448" s="180">
        <f>IF($A448&lt;=MonthDate,IF(RIGHT($B448,8)="Scotland",SUMIFS(inputdata!G:G,inputdata!$B:$B,$B448,inputdata!$A:$A,$A448),SUMIFS(inputdata!G:G,inputdata!$D:$D,$B448,inputdata!$A:$A,$A448)),IF(RIGHT($B448,8)="Scotland",SUMIFS(inputdataWeek!G:G,inputdataWeek!$B:$B,$B448,inputdataWeek!$A:$A,$A448),SUMIFS(inputdataWeek!G:G,inputdataWeek!$D:$D,$B448,inputdataWeek!$A:$A,$A448)))</f>
        <v>163</v>
      </c>
      <c r="D448" s="180">
        <f>IF($A448&lt;=MonthDate,IF(RIGHT($B448,8)="Scotland",SUMIFS(inputdata!H:H,inputdata!$B:$B,$B448,inputdata!$A:$A,$A448),SUMIFS(inputdata!H:H,inputdata!$D:$D,$B448,inputdata!$A:$A,$A448)),IF(RIGHT($B448,8)="Scotland",SUMIFS(inputdataWeek!H:H,inputdataWeek!$B:$B,$B448,inputdataWeek!$A:$A,$A448),SUMIFS(inputdataWeek!H:H,inputdataWeek!$D:$D,$B448,inputdataWeek!$A:$A,$A448)))</f>
        <v>162</v>
      </c>
      <c r="E448" s="180">
        <f>IF($A448&lt;=MonthDate,IF(RIGHT($B448,8)="Scotland",SUMIFS(inputdata!I:I,inputdata!$B:$B,$B448,inputdata!$A:$A,$A448),SUMIFS(inputdata!I:I,inputdata!$D:$D,$B448,inputdata!$A:$A,$A448)),IF(RIGHT($B448,8)="Scotland",SUMIFS(inputdataWeek!I:I,inputdataWeek!$B:$B,$B448,inputdataWeek!$A:$A,$A448),SUMIFS(inputdataWeek!I:I,inputdataWeek!$D:$D,$B448,inputdataWeek!$A:$A,$A448)))</f>
        <v>1</v>
      </c>
      <c r="F448" s="181">
        <f t="shared" si="34"/>
        <v>0.99386503067484666</v>
      </c>
      <c r="G448" s="180">
        <f>IF($A448&lt;=MonthDate,IF(RIGHT($B448,8)="Scotland",SUMIFS(inputdata!J:J,inputdata!$B:$B,$B448,inputdata!$A:$A,$A448),SUMIFS(inputdata!J:J,inputdata!$D:$D,$B448,inputdata!$A:$A,$A448)),IF(RIGHT($B448,8)="Scotland",SUMIFS(inputdataWeek!J:J,inputdataWeek!$B:$B,$B448,inputdataWeek!$A:$A,$A448),SUMIFS(inputdataWeek!J:J,inputdataWeek!$D:$D,$B448,inputdataWeek!$A:$A,$A448)))</f>
        <v>0</v>
      </c>
      <c r="H448" s="181">
        <f t="shared" si="35"/>
        <v>1</v>
      </c>
      <c r="I448" s="180">
        <f>IF($A448&lt;=MonthDate,IF(RIGHT($B448,8)="Scotland",SUMIFS(inputdata!K:K,inputdata!$B:$B,$B448,inputdata!$A:$A,$A448),SUMIFS(inputdata!K:K,inputdata!$D:$D,$B448,inputdata!$A:$A,$A448)),IF(RIGHT(B448,8)="Scotland",SUMIFS(inputdataWeek!K:K,inputdataWeek!$B:$B,$B448,inputdataWeek!$A:$A,$A448),SUMIFS(inputdataWeek!K:K,inputdataWeek!$D:$D,$B448,inputdataWeek!$A:$A,$A448)))</f>
        <v>0</v>
      </c>
      <c r="J448" s="181">
        <f t="shared" ref="J448:J511" si="39">1-I448/$C448</f>
        <v>1</v>
      </c>
      <c r="K448" s="194" t="str">
        <f t="shared" si="38"/>
        <v>ISD A&amp;E Datamart</v>
      </c>
    </row>
    <row r="449" spans="1:11">
      <c r="A449" s="178">
        <f t="shared" si="37"/>
        <v>42519</v>
      </c>
      <c r="B449" s="179" t="s">
        <v>136</v>
      </c>
      <c r="C449" s="180">
        <f>IF($A449&lt;=MonthDate,IF(RIGHT($B449,8)="Scotland",SUMIFS(inputdata!G:G,inputdata!$B:$B,$B449,inputdata!$A:$A,$A449),SUMIFS(inputdata!G:G,inputdata!$D:$D,$B449,inputdata!$A:$A,$A449)),IF(RIGHT($B449,8)="Scotland",SUMIFS(inputdataWeek!G:G,inputdataWeek!$B:$B,$B449,inputdataWeek!$A:$A,$A449),SUMIFS(inputdataWeek!G:G,inputdataWeek!$D:$D,$B449,inputdataWeek!$A:$A,$A449)))</f>
        <v>1432</v>
      </c>
      <c r="D449" s="180">
        <f>IF($A449&lt;=MonthDate,IF(RIGHT($B449,8)="Scotland",SUMIFS(inputdata!H:H,inputdata!$B:$B,$B449,inputdata!$A:$A,$A449),SUMIFS(inputdata!H:H,inputdata!$D:$D,$B449,inputdata!$A:$A,$A449)),IF(RIGHT($B449,8)="Scotland",SUMIFS(inputdataWeek!H:H,inputdataWeek!$B:$B,$B449,inputdataWeek!$A:$A,$A449),SUMIFS(inputdataWeek!H:H,inputdataWeek!$D:$D,$B449,inputdataWeek!$A:$A,$A449)))</f>
        <v>1411</v>
      </c>
      <c r="E449" s="180">
        <f>IF($A449&lt;=MonthDate,IF(RIGHT($B449,8)="Scotland",SUMIFS(inputdata!I:I,inputdata!$B:$B,$B449,inputdata!$A:$A,$A449),SUMIFS(inputdata!I:I,inputdata!$D:$D,$B449,inputdata!$A:$A,$A449)),IF(RIGHT($B449,8)="Scotland",SUMIFS(inputdataWeek!I:I,inputdataWeek!$B:$B,$B449,inputdataWeek!$A:$A,$A449),SUMIFS(inputdataWeek!I:I,inputdataWeek!$D:$D,$B449,inputdataWeek!$A:$A,$A449)))</f>
        <v>21</v>
      </c>
      <c r="F449" s="181">
        <f t="shared" si="34"/>
        <v>0.98533519553072624</v>
      </c>
      <c r="G449" s="180">
        <f>IF($A449&lt;=MonthDate,IF(RIGHT($B449,8)="Scotland",SUMIFS(inputdata!J:J,inputdata!$B:$B,$B449,inputdata!$A:$A,$A449),SUMIFS(inputdata!J:J,inputdata!$D:$D,$B449,inputdata!$A:$A,$A449)),IF(RIGHT($B449,8)="Scotland",SUMIFS(inputdataWeek!J:J,inputdataWeek!$B:$B,$B449,inputdataWeek!$A:$A,$A449),SUMIFS(inputdataWeek!J:J,inputdataWeek!$D:$D,$B449,inputdataWeek!$A:$A,$A449)))</f>
        <v>0</v>
      </c>
      <c r="H449" s="181">
        <f t="shared" si="35"/>
        <v>1</v>
      </c>
      <c r="I449" s="180">
        <f>IF($A449&lt;=MonthDate,IF(RIGHT($B449,8)="Scotland",SUMIFS(inputdata!K:K,inputdata!$B:$B,$B449,inputdata!$A:$A,$A449),SUMIFS(inputdata!K:K,inputdata!$D:$D,$B449,inputdata!$A:$A,$A449)),IF(RIGHT(B449,8)="Scotland",SUMIFS(inputdataWeek!K:K,inputdataWeek!$B:$B,$B449,inputdataWeek!$A:$A,$A449),SUMIFS(inputdataWeek!K:K,inputdataWeek!$D:$D,$B449,inputdataWeek!$A:$A,$A449)))</f>
        <v>0</v>
      </c>
      <c r="J449" s="181">
        <f t="shared" si="39"/>
        <v>1</v>
      </c>
      <c r="K449" s="194" t="str">
        <f t="shared" si="38"/>
        <v>ISD A&amp;E Datamart</v>
      </c>
    </row>
    <row r="450" spans="1:11">
      <c r="A450" s="178">
        <f t="shared" si="37"/>
        <v>42519</v>
      </c>
      <c r="B450" s="179" t="s">
        <v>139</v>
      </c>
      <c r="C450" s="180">
        <f>IF($A450&lt;=MonthDate,IF(RIGHT($B450,8)="Scotland",SUMIFS(inputdata!G:G,inputdata!$B:$B,$B450,inputdata!$A:$A,$A450),SUMIFS(inputdata!G:G,inputdata!$D:$D,$B450,inputdata!$A:$A,$A450)),IF(RIGHT($B450,8)="Scotland",SUMIFS(inputdataWeek!G:G,inputdataWeek!$B:$B,$B450,inputdataWeek!$A:$A,$A450),SUMIFS(inputdataWeek!G:G,inputdataWeek!$D:$D,$B450,inputdataWeek!$A:$A,$A450)))</f>
        <v>134</v>
      </c>
      <c r="D450" s="180">
        <f>IF($A450&lt;=MonthDate,IF(RIGHT($B450,8)="Scotland",SUMIFS(inputdata!H:H,inputdata!$B:$B,$B450,inputdata!$A:$A,$A450),SUMIFS(inputdata!H:H,inputdata!$D:$D,$B450,inputdata!$A:$A,$A450)),IF(RIGHT($B450,8)="Scotland",SUMIFS(inputdataWeek!H:H,inputdataWeek!$B:$B,$B450,inputdataWeek!$A:$A,$A450),SUMIFS(inputdataWeek!H:H,inputdataWeek!$D:$D,$B450,inputdataWeek!$A:$A,$A450)))</f>
        <v>134</v>
      </c>
      <c r="E450" s="180">
        <f>IF($A450&lt;=MonthDate,IF(RIGHT($B450,8)="Scotland",SUMIFS(inputdata!I:I,inputdata!$B:$B,$B450,inputdata!$A:$A,$A450),SUMIFS(inputdata!I:I,inputdata!$D:$D,$B450,inputdata!$A:$A,$A450)),IF(RIGHT($B450,8)="Scotland",SUMIFS(inputdataWeek!I:I,inputdataWeek!$B:$B,$B450,inputdataWeek!$A:$A,$A450),SUMIFS(inputdataWeek!I:I,inputdataWeek!$D:$D,$B450,inputdataWeek!$A:$A,$A450)))</f>
        <v>0</v>
      </c>
      <c r="F450" s="181">
        <f t="shared" si="34"/>
        <v>1</v>
      </c>
      <c r="G450" s="180">
        <f>IF($A450&lt;=MonthDate,IF(RIGHT($B450,8)="Scotland",SUMIFS(inputdata!J:J,inputdata!$B:$B,$B450,inputdata!$A:$A,$A450),SUMIFS(inputdata!J:J,inputdata!$D:$D,$B450,inputdata!$A:$A,$A450)),IF(RIGHT($B450,8)="Scotland",SUMIFS(inputdataWeek!J:J,inputdataWeek!$B:$B,$B450,inputdataWeek!$A:$A,$A450),SUMIFS(inputdataWeek!J:J,inputdataWeek!$D:$D,$B450,inputdataWeek!$A:$A,$A450)))</f>
        <v>0</v>
      </c>
      <c r="H450" s="181">
        <f t="shared" si="35"/>
        <v>1</v>
      </c>
      <c r="I450" s="180">
        <f>IF($A450&lt;=MonthDate,IF(RIGHT($B450,8)="Scotland",SUMIFS(inputdata!K:K,inputdata!$B:$B,$B450,inputdata!$A:$A,$A450),SUMIFS(inputdata!K:K,inputdata!$D:$D,$B450,inputdata!$A:$A,$A450)),IF(RIGHT(B450,8)="Scotland",SUMIFS(inputdataWeek!K:K,inputdataWeek!$B:$B,$B450,inputdataWeek!$A:$A,$A450),SUMIFS(inputdataWeek!K:K,inputdataWeek!$D:$D,$B450,inputdataWeek!$A:$A,$A450)))</f>
        <v>0</v>
      </c>
      <c r="J450" s="181">
        <f t="shared" si="39"/>
        <v>1</v>
      </c>
      <c r="K450" s="194" t="str">
        <f t="shared" si="38"/>
        <v>ISD A&amp;E Datamart</v>
      </c>
    </row>
    <row r="451" spans="1:11">
      <c r="A451" s="178">
        <f t="shared" si="37"/>
        <v>42519</v>
      </c>
      <c r="B451" s="179" t="s">
        <v>277</v>
      </c>
      <c r="C451" s="180">
        <f>IF($A451&lt;=MonthDate,IF(RIGHT($B451,8)="Scotland",SUMIFS(inputdata!G:G,inputdata!$B:$B,$B451,inputdata!$A:$A,$A451),SUMIFS(inputdata!G:G,inputdata!$D:$D,$B451,inputdata!$A:$A,$A451)),IF(RIGHT($B451,8)="Scotland",SUMIFS(inputdataWeek!G:G,inputdataWeek!$B:$B,$B451,inputdataWeek!$A:$A,$A451),SUMIFS(inputdataWeek!G:G,inputdataWeek!$D:$D,$B451,inputdataWeek!$A:$A,$A451)))</f>
        <v>27023</v>
      </c>
      <c r="D451" s="180">
        <f>IF($A451&lt;=MonthDate,IF(RIGHT($B451,8)="Scotland",SUMIFS(inputdata!H:H,inputdata!$B:$B,$B451,inputdata!$A:$A,$A451),SUMIFS(inputdata!H:H,inputdata!$D:$D,$B451,inputdata!$A:$A,$A451)),IF(RIGHT($B451,8)="Scotland",SUMIFS(inputdataWeek!H:H,inputdataWeek!$B:$B,$B451,inputdataWeek!$A:$A,$A451),SUMIFS(inputdataWeek!H:H,inputdataWeek!$D:$D,$B451,inputdataWeek!$A:$A,$A451)))</f>
        <v>25449</v>
      </c>
      <c r="E451" s="180">
        <f>IF($A451&lt;=MonthDate,IF(RIGHT($B451,8)="Scotland",SUMIFS(inputdata!I:I,inputdata!$B:$B,$B451,inputdata!$A:$A,$A451),SUMIFS(inputdata!I:I,inputdata!$D:$D,$B451,inputdata!$A:$A,$A451)),IF(RIGHT($B451,8)="Scotland",SUMIFS(inputdataWeek!I:I,inputdataWeek!$B:$B,$B451,inputdataWeek!$A:$A,$A451),SUMIFS(inputdataWeek!I:I,inputdataWeek!$D:$D,$B451,inputdataWeek!$A:$A,$A451)))</f>
        <v>1574</v>
      </c>
      <c r="F451" s="181">
        <f t="shared" si="34"/>
        <v>0.94175332124486544</v>
      </c>
      <c r="G451" s="180">
        <f>IF($A451&lt;=MonthDate,IF(RIGHT($B451,8)="Scotland",SUMIFS(inputdata!J:J,inputdata!$B:$B,$B451,inputdata!$A:$A,$A451),SUMIFS(inputdata!J:J,inputdata!$D:$D,$B451,inputdata!$A:$A,$A451)),IF(RIGHT($B451,8)="Scotland",SUMIFS(inputdataWeek!J:J,inputdataWeek!$B:$B,$B451,inputdataWeek!$A:$A,$A451),SUMIFS(inputdataWeek!J:J,inputdataWeek!$D:$D,$B451,inputdataWeek!$A:$A,$A451)))</f>
        <v>77</v>
      </c>
      <c r="H451" s="181">
        <f t="shared" si="35"/>
        <v>0.99715057543573993</v>
      </c>
      <c r="I451" s="180">
        <f>IF($A451&lt;=MonthDate,IF(RIGHT($B451,8)="Scotland",SUMIFS(inputdata!K:K,inputdata!$B:$B,$B451,inputdata!$A:$A,$A451),SUMIFS(inputdata!K:K,inputdata!$D:$D,$B451,inputdata!$A:$A,$A451)),IF(RIGHT(B451,8)="Scotland",SUMIFS(inputdataWeek!K:K,inputdataWeek!$B:$B,$B451,inputdataWeek!$A:$A,$A451),SUMIFS(inputdataWeek!K:K,inputdataWeek!$D:$D,$B451,inputdataWeek!$A:$A,$A451)))</f>
        <v>7</v>
      </c>
      <c r="J451" s="181">
        <f t="shared" si="39"/>
        <v>0.99974096140324908</v>
      </c>
      <c r="K451" s="194" t="str">
        <f t="shared" si="38"/>
        <v>ISD A&amp;E Datamart</v>
      </c>
    </row>
    <row r="452" spans="1:11">
      <c r="A452" s="178">
        <f t="shared" si="37"/>
        <v>42526</v>
      </c>
      <c r="B452" s="179" t="s">
        <v>121</v>
      </c>
      <c r="C452" s="180">
        <f>IF($A452&lt;=MonthDate,IF(RIGHT($B452,8)="Scotland",SUMIFS(inputdata!G:G,inputdata!$B:$B,$B452,inputdata!$A:$A,$A452),SUMIFS(inputdata!G:G,inputdata!$D:$D,$B452,inputdata!$A:$A,$A452)),IF(RIGHT($B452,8)="Scotland",SUMIFS(inputdataWeek!G:G,inputdataWeek!$B:$B,$B452,inputdataWeek!$A:$A,$A452),SUMIFS(inputdataWeek!G:G,inputdataWeek!$D:$D,$B452,inputdataWeek!$A:$A,$A452)))</f>
        <v>2431</v>
      </c>
      <c r="D452" s="180">
        <f>IF($A452&lt;=MonthDate,IF(RIGHT($B452,8)="Scotland",SUMIFS(inputdata!H:H,inputdata!$B:$B,$B452,inputdata!$A:$A,$A452),SUMIFS(inputdata!H:H,inputdata!$D:$D,$B452,inputdata!$A:$A,$A452)),IF(RIGHT($B452,8)="Scotland",SUMIFS(inputdataWeek!H:H,inputdataWeek!$B:$B,$B452,inputdataWeek!$A:$A,$A452),SUMIFS(inputdataWeek!H:H,inputdataWeek!$D:$D,$B452,inputdataWeek!$A:$A,$A452)))</f>
        <v>2371</v>
      </c>
      <c r="E452" s="180">
        <f>IF($A452&lt;=MonthDate,IF(RIGHT($B452,8)="Scotland",SUMIFS(inputdata!I:I,inputdata!$B:$B,$B452,inputdata!$A:$A,$A452),SUMIFS(inputdata!I:I,inputdata!$D:$D,$B452,inputdata!$A:$A,$A452)),IF(RIGHT($B452,8)="Scotland",SUMIFS(inputdataWeek!I:I,inputdataWeek!$B:$B,$B452,inputdataWeek!$A:$A,$A452),SUMIFS(inputdataWeek!I:I,inputdataWeek!$D:$D,$B452,inputdataWeek!$A:$A,$A452)))</f>
        <v>60</v>
      </c>
      <c r="F452" s="181">
        <f t="shared" si="34"/>
        <v>0.9753187988482106</v>
      </c>
      <c r="G452" s="180">
        <f>IF($A452&lt;=MonthDate,IF(RIGHT($B452,8)="Scotland",SUMIFS(inputdata!J:J,inputdata!$B:$B,$B452,inputdata!$A:$A,$A452),SUMIFS(inputdata!J:J,inputdata!$D:$D,$B452,inputdata!$A:$A,$A452)),IF(RIGHT($B452,8)="Scotland",SUMIFS(inputdataWeek!J:J,inputdataWeek!$B:$B,$B452,inputdataWeek!$A:$A,$A452),SUMIFS(inputdataWeek!J:J,inputdataWeek!$D:$D,$B452,inputdataWeek!$A:$A,$A452)))</f>
        <v>1</v>
      </c>
      <c r="H452" s="181">
        <f t="shared" si="35"/>
        <v>0.99958864664747016</v>
      </c>
      <c r="I452" s="180">
        <f>IF($A452&lt;=MonthDate,IF(RIGHT($B452,8)="Scotland",SUMIFS(inputdata!K:K,inputdata!$B:$B,$B452,inputdata!$A:$A,$A452),SUMIFS(inputdata!K:K,inputdata!$D:$D,$B452,inputdata!$A:$A,$A452)),IF(RIGHT(B452,8)="Scotland",SUMIFS(inputdataWeek!K:K,inputdataWeek!$B:$B,$B452,inputdataWeek!$A:$A,$A452),SUMIFS(inputdataWeek!K:K,inputdataWeek!$D:$D,$B452,inputdataWeek!$A:$A,$A452)))</f>
        <v>0</v>
      </c>
      <c r="J452" s="181">
        <f t="shared" si="39"/>
        <v>1</v>
      </c>
      <c r="K452" s="194" t="str">
        <f t="shared" si="38"/>
        <v>ISD A&amp;E Datamart</v>
      </c>
    </row>
    <row r="453" spans="1:11">
      <c r="A453" s="178">
        <f t="shared" si="37"/>
        <v>42526</v>
      </c>
      <c r="B453" s="179" t="s">
        <v>70</v>
      </c>
      <c r="C453" s="180">
        <f>IF($A453&lt;=MonthDate,IF(RIGHT($B453,8)="Scotland",SUMIFS(inputdata!G:G,inputdata!$B:$B,$B453,inputdata!$A:$A,$A453),SUMIFS(inputdata!G:G,inputdata!$D:$D,$B453,inputdata!$A:$A,$A453)),IF(RIGHT($B453,8)="Scotland",SUMIFS(inputdataWeek!G:G,inputdataWeek!$B:$B,$B453,inputdataWeek!$A:$A,$A453),SUMIFS(inputdataWeek!G:G,inputdataWeek!$D:$D,$B453,inputdataWeek!$A:$A,$A453)))</f>
        <v>594</v>
      </c>
      <c r="D453" s="180">
        <f>IF($A453&lt;=MonthDate,IF(RIGHT($B453,8)="Scotland",SUMIFS(inputdata!H:H,inputdata!$B:$B,$B453,inputdata!$A:$A,$A453),SUMIFS(inputdata!H:H,inputdata!$D:$D,$B453,inputdata!$A:$A,$A453)),IF(RIGHT($B453,8)="Scotland",SUMIFS(inputdataWeek!H:H,inputdataWeek!$B:$B,$B453,inputdataWeek!$A:$A,$A453),SUMIFS(inputdataWeek!H:H,inputdataWeek!$D:$D,$B453,inputdataWeek!$A:$A,$A453)))</f>
        <v>541</v>
      </c>
      <c r="E453" s="180">
        <f>IF($A453&lt;=MonthDate,IF(RIGHT($B453,8)="Scotland",SUMIFS(inputdata!I:I,inputdata!$B:$B,$B453,inputdata!$A:$A,$A453),SUMIFS(inputdata!I:I,inputdata!$D:$D,$B453,inputdata!$A:$A,$A453)),IF(RIGHT($B453,8)="Scotland",SUMIFS(inputdataWeek!I:I,inputdataWeek!$B:$B,$B453,inputdataWeek!$A:$A,$A453),SUMIFS(inputdataWeek!I:I,inputdataWeek!$D:$D,$B453,inputdataWeek!$A:$A,$A453)))</f>
        <v>53</v>
      </c>
      <c r="F453" s="181">
        <f t="shared" si="34"/>
        <v>0.91077441077441079</v>
      </c>
      <c r="G453" s="180">
        <f>IF($A453&lt;=MonthDate,IF(RIGHT($B453,8)="Scotland",SUMIFS(inputdata!J:J,inputdata!$B:$B,$B453,inputdata!$A:$A,$A453),SUMIFS(inputdata!J:J,inputdata!$D:$D,$B453,inputdata!$A:$A,$A453)),IF(RIGHT($B453,8)="Scotland",SUMIFS(inputdataWeek!J:J,inputdataWeek!$B:$B,$B453,inputdataWeek!$A:$A,$A453),SUMIFS(inputdataWeek!J:J,inputdataWeek!$D:$D,$B453,inputdataWeek!$A:$A,$A453)))</f>
        <v>1</v>
      </c>
      <c r="H453" s="181">
        <f t="shared" si="35"/>
        <v>0.99831649831649827</v>
      </c>
      <c r="I453" s="180">
        <f>IF($A453&lt;=MonthDate,IF(RIGHT($B453,8)="Scotland",SUMIFS(inputdata!K:K,inputdata!$B:$B,$B453,inputdata!$A:$A,$A453),SUMIFS(inputdata!K:K,inputdata!$D:$D,$B453,inputdata!$A:$A,$A453)),IF(RIGHT(B453,8)="Scotland",SUMIFS(inputdataWeek!K:K,inputdataWeek!$B:$B,$B453,inputdataWeek!$A:$A,$A453),SUMIFS(inputdataWeek!K:K,inputdataWeek!$D:$D,$B453,inputdataWeek!$A:$A,$A453)))</f>
        <v>0</v>
      </c>
      <c r="J453" s="181">
        <f t="shared" si="39"/>
        <v>1</v>
      </c>
      <c r="K453" s="194" t="str">
        <f t="shared" si="38"/>
        <v>ISD A&amp;E Datamart</v>
      </c>
    </row>
    <row r="454" spans="1:11">
      <c r="A454" s="178">
        <f t="shared" si="37"/>
        <v>42526</v>
      </c>
      <c r="B454" s="179" t="s">
        <v>140</v>
      </c>
      <c r="C454" s="180">
        <f>IF($A454&lt;=MonthDate,IF(RIGHT($B454,8)="Scotland",SUMIFS(inputdata!G:G,inputdata!$B:$B,$B454,inputdata!$A:$A,$A454),SUMIFS(inputdata!G:G,inputdata!$D:$D,$B454,inputdata!$A:$A,$A454)),IF(RIGHT($B454,8)="Scotland",SUMIFS(inputdataWeek!G:G,inputdataWeek!$B:$B,$B454,inputdataWeek!$A:$A,$A454),SUMIFS(inputdataWeek!G:G,inputdataWeek!$D:$D,$B454,inputdataWeek!$A:$A,$A454)))</f>
        <v>1055</v>
      </c>
      <c r="D454" s="180">
        <f>IF($A454&lt;=MonthDate,IF(RIGHT($B454,8)="Scotland",SUMIFS(inputdata!H:H,inputdata!$B:$B,$B454,inputdata!$A:$A,$A454),SUMIFS(inputdata!H:H,inputdata!$D:$D,$B454,inputdata!$A:$A,$A454)),IF(RIGHT($B454,8)="Scotland",SUMIFS(inputdataWeek!H:H,inputdataWeek!$B:$B,$B454,inputdataWeek!$A:$A,$A454),SUMIFS(inputdataWeek!H:H,inputdataWeek!$D:$D,$B454,inputdataWeek!$A:$A,$A454)))</f>
        <v>1020</v>
      </c>
      <c r="E454" s="180">
        <f>IF($A454&lt;=MonthDate,IF(RIGHT($B454,8)="Scotland",SUMIFS(inputdata!I:I,inputdata!$B:$B,$B454,inputdata!$A:$A,$A454),SUMIFS(inputdata!I:I,inputdata!$D:$D,$B454,inputdata!$A:$A,$A454)),IF(RIGHT($B454,8)="Scotland",SUMIFS(inputdataWeek!I:I,inputdataWeek!$B:$B,$B454,inputdataWeek!$A:$A,$A454),SUMIFS(inputdataWeek!I:I,inputdataWeek!$D:$D,$B454,inputdataWeek!$A:$A,$A454)))</f>
        <v>35</v>
      </c>
      <c r="F454" s="181">
        <f t="shared" si="34"/>
        <v>0.96682464454976302</v>
      </c>
      <c r="G454" s="180">
        <f>IF($A454&lt;=MonthDate,IF(RIGHT($B454,8)="Scotland",SUMIFS(inputdata!J:J,inputdata!$B:$B,$B454,inputdata!$A:$A,$A454),SUMIFS(inputdata!J:J,inputdata!$D:$D,$B454,inputdata!$A:$A,$A454)),IF(RIGHT($B454,8)="Scotland",SUMIFS(inputdataWeek!J:J,inputdataWeek!$B:$B,$B454,inputdataWeek!$A:$A,$A454),SUMIFS(inputdataWeek!J:J,inputdataWeek!$D:$D,$B454,inputdataWeek!$A:$A,$A454)))</f>
        <v>1</v>
      </c>
      <c r="H454" s="181">
        <f t="shared" si="35"/>
        <v>0.99905213270142179</v>
      </c>
      <c r="I454" s="180">
        <f>IF($A454&lt;=MonthDate,IF(RIGHT($B454,8)="Scotland",SUMIFS(inputdata!K:K,inputdata!$B:$B,$B454,inputdata!$A:$A,$A454),SUMIFS(inputdata!K:K,inputdata!$D:$D,$B454,inputdata!$A:$A,$A454)),IF(RIGHT(B454,8)="Scotland",SUMIFS(inputdataWeek!K:K,inputdataWeek!$B:$B,$B454,inputdataWeek!$A:$A,$A454),SUMIFS(inputdataWeek!K:K,inputdataWeek!$D:$D,$B454,inputdataWeek!$A:$A,$A454)))</f>
        <v>0</v>
      </c>
      <c r="J454" s="181">
        <f t="shared" si="39"/>
        <v>1</v>
      </c>
      <c r="K454" s="194" t="str">
        <f t="shared" si="38"/>
        <v>ISD A&amp;E Datamart</v>
      </c>
    </row>
    <row r="455" spans="1:11">
      <c r="A455" s="178">
        <f t="shared" si="37"/>
        <v>42526</v>
      </c>
      <c r="B455" s="179" t="s">
        <v>71</v>
      </c>
      <c r="C455" s="180">
        <f>IF($A455&lt;=MonthDate,IF(RIGHT($B455,8)="Scotland",SUMIFS(inputdata!G:G,inputdata!$B:$B,$B455,inputdata!$A:$A,$A455),SUMIFS(inputdata!G:G,inputdata!$D:$D,$B455,inputdata!$A:$A,$A455)),IF(RIGHT($B455,8)="Scotland",SUMIFS(inputdataWeek!G:G,inputdataWeek!$B:$B,$B455,inputdataWeek!$A:$A,$A455),SUMIFS(inputdataWeek!G:G,inputdataWeek!$D:$D,$B455,inputdataWeek!$A:$A,$A455)))</f>
        <v>1343</v>
      </c>
      <c r="D455" s="180">
        <f>IF($A455&lt;=MonthDate,IF(RIGHT($B455,8)="Scotland",SUMIFS(inputdata!H:H,inputdata!$B:$B,$B455,inputdata!$A:$A,$A455),SUMIFS(inputdata!H:H,inputdata!$D:$D,$B455,inputdata!$A:$A,$A455)),IF(RIGHT($B455,8)="Scotland",SUMIFS(inputdataWeek!H:H,inputdataWeek!$B:$B,$B455,inputdataWeek!$A:$A,$A455),SUMIFS(inputdataWeek!H:H,inputdataWeek!$D:$D,$B455,inputdataWeek!$A:$A,$A455)))</f>
        <v>1288</v>
      </c>
      <c r="E455" s="180">
        <f>IF($A455&lt;=MonthDate,IF(RIGHT($B455,8)="Scotland",SUMIFS(inputdata!I:I,inputdata!$B:$B,$B455,inputdata!$A:$A,$A455),SUMIFS(inputdata!I:I,inputdata!$D:$D,$B455,inputdata!$A:$A,$A455)),IF(RIGHT($B455,8)="Scotland",SUMIFS(inputdataWeek!I:I,inputdataWeek!$B:$B,$B455,inputdataWeek!$A:$A,$A455),SUMIFS(inputdataWeek!I:I,inputdataWeek!$D:$D,$B455,inputdataWeek!$A:$A,$A455)))</f>
        <v>55</v>
      </c>
      <c r="F455" s="181">
        <f t="shared" si="34"/>
        <v>0.95904690990320174</v>
      </c>
      <c r="G455" s="180">
        <f>IF($A455&lt;=MonthDate,IF(RIGHT($B455,8)="Scotland",SUMIFS(inputdata!J:J,inputdata!$B:$B,$B455,inputdata!$A:$A,$A455),SUMIFS(inputdata!J:J,inputdata!$D:$D,$B455,inputdata!$A:$A,$A455)),IF(RIGHT($B455,8)="Scotland",SUMIFS(inputdataWeek!J:J,inputdataWeek!$B:$B,$B455,inputdataWeek!$A:$A,$A455),SUMIFS(inputdataWeek!J:J,inputdataWeek!$D:$D,$B455,inputdataWeek!$A:$A,$A455)))</f>
        <v>0</v>
      </c>
      <c r="H455" s="181">
        <f t="shared" si="35"/>
        <v>1</v>
      </c>
      <c r="I455" s="180">
        <f>IF($A455&lt;=MonthDate,IF(RIGHT($B455,8)="Scotland",SUMIFS(inputdata!K:K,inputdata!$B:$B,$B455,inputdata!$A:$A,$A455),SUMIFS(inputdata!K:K,inputdata!$D:$D,$B455,inputdata!$A:$A,$A455)),IF(RIGHT(B455,8)="Scotland",SUMIFS(inputdataWeek!K:K,inputdataWeek!$B:$B,$B455,inputdataWeek!$A:$A,$A455),SUMIFS(inputdataWeek!K:K,inputdataWeek!$D:$D,$B455,inputdataWeek!$A:$A,$A455)))</f>
        <v>0</v>
      </c>
      <c r="J455" s="181">
        <f t="shared" si="39"/>
        <v>1</v>
      </c>
      <c r="K455" s="194" t="str">
        <f t="shared" si="38"/>
        <v>ISD A&amp;E Datamart</v>
      </c>
    </row>
    <row r="456" spans="1:11">
      <c r="A456" s="178">
        <f t="shared" si="37"/>
        <v>42526</v>
      </c>
      <c r="B456" s="179" t="s">
        <v>69</v>
      </c>
      <c r="C456" s="180">
        <f>IF($A456&lt;=MonthDate,IF(RIGHT($B456,8)="Scotland",SUMIFS(inputdata!G:G,inputdata!$B:$B,$B456,inputdata!$A:$A,$A456),SUMIFS(inputdata!G:G,inputdata!$D:$D,$B456,inputdata!$A:$A,$A456)),IF(RIGHT($B456,8)="Scotland",SUMIFS(inputdataWeek!G:G,inputdataWeek!$B:$B,$B456,inputdataWeek!$A:$A,$A456),SUMIFS(inputdataWeek!G:G,inputdataWeek!$D:$D,$B456,inputdataWeek!$A:$A,$A456)))</f>
        <v>1429</v>
      </c>
      <c r="D456" s="180">
        <f>IF($A456&lt;=MonthDate,IF(RIGHT($B456,8)="Scotland",SUMIFS(inputdata!H:H,inputdata!$B:$B,$B456,inputdata!$A:$A,$A456),SUMIFS(inputdata!H:H,inputdata!$D:$D,$B456,inputdata!$A:$A,$A456)),IF(RIGHT($B456,8)="Scotland",SUMIFS(inputdataWeek!H:H,inputdataWeek!$B:$B,$B456,inputdataWeek!$A:$A,$A456),SUMIFS(inputdataWeek!H:H,inputdataWeek!$D:$D,$B456,inputdataWeek!$A:$A,$A456)))</f>
        <v>1311</v>
      </c>
      <c r="E456" s="180">
        <f>IF($A456&lt;=MonthDate,IF(RIGHT($B456,8)="Scotland",SUMIFS(inputdata!I:I,inputdata!$B:$B,$B456,inputdata!$A:$A,$A456),SUMIFS(inputdata!I:I,inputdata!$D:$D,$B456,inputdata!$A:$A,$A456)),IF(RIGHT($B456,8)="Scotland",SUMIFS(inputdataWeek!I:I,inputdataWeek!$B:$B,$B456,inputdataWeek!$A:$A,$A456),SUMIFS(inputdataWeek!I:I,inputdataWeek!$D:$D,$B456,inputdataWeek!$A:$A,$A456)))</f>
        <v>118</v>
      </c>
      <c r="F456" s="181">
        <f t="shared" si="34"/>
        <v>0.91742477256822952</v>
      </c>
      <c r="G456" s="180">
        <f>IF($A456&lt;=MonthDate,IF(RIGHT($B456,8)="Scotland",SUMIFS(inputdata!J:J,inputdata!$B:$B,$B456,inputdata!$A:$A,$A456),SUMIFS(inputdata!J:J,inputdata!$D:$D,$B456,inputdata!$A:$A,$A456)),IF(RIGHT($B456,8)="Scotland",SUMIFS(inputdataWeek!J:J,inputdataWeek!$B:$B,$B456,inputdataWeek!$A:$A,$A456),SUMIFS(inputdataWeek!J:J,inputdataWeek!$D:$D,$B456,inputdataWeek!$A:$A,$A456)))</f>
        <v>5</v>
      </c>
      <c r="H456" s="181">
        <f t="shared" si="35"/>
        <v>0.99650104968509445</v>
      </c>
      <c r="I456" s="180">
        <f>IF($A456&lt;=MonthDate,IF(RIGHT($B456,8)="Scotland",SUMIFS(inputdata!K:K,inputdata!$B:$B,$B456,inputdata!$A:$A,$A456),SUMIFS(inputdata!K:K,inputdata!$D:$D,$B456,inputdata!$A:$A,$A456)),IF(RIGHT(B456,8)="Scotland",SUMIFS(inputdataWeek!K:K,inputdataWeek!$B:$B,$B456,inputdataWeek!$A:$A,$A456),SUMIFS(inputdataWeek!K:K,inputdataWeek!$D:$D,$B456,inputdataWeek!$A:$A,$A456)))</f>
        <v>0</v>
      </c>
      <c r="J456" s="181">
        <f t="shared" si="39"/>
        <v>1</v>
      </c>
      <c r="K456" s="194" t="str">
        <f t="shared" si="38"/>
        <v>ISD A&amp;E Datamart</v>
      </c>
    </row>
    <row r="457" spans="1:11">
      <c r="A457" s="178">
        <f t="shared" si="37"/>
        <v>42526</v>
      </c>
      <c r="B457" s="179" t="s">
        <v>122</v>
      </c>
      <c r="C457" s="180">
        <f>IF($A457&lt;=MonthDate,IF(RIGHT($B457,8)="Scotland",SUMIFS(inputdata!G:G,inputdata!$B:$B,$B457,inputdata!$A:$A,$A457),SUMIFS(inputdata!G:G,inputdata!$D:$D,$B457,inputdata!$A:$A,$A457)),IF(RIGHT($B457,8)="Scotland",SUMIFS(inputdataWeek!G:G,inputdataWeek!$B:$B,$B457,inputdataWeek!$A:$A,$A457),SUMIFS(inputdataWeek!G:G,inputdataWeek!$D:$D,$B457,inputdataWeek!$A:$A,$A457)))</f>
        <v>1923</v>
      </c>
      <c r="D457" s="180">
        <f>IF($A457&lt;=MonthDate,IF(RIGHT($B457,8)="Scotland",SUMIFS(inputdata!H:H,inputdata!$B:$B,$B457,inputdata!$A:$A,$A457),SUMIFS(inputdata!H:H,inputdata!$D:$D,$B457,inputdata!$A:$A,$A457)),IF(RIGHT($B457,8)="Scotland",SUMIFS(inputdataWeek!H:H,inputdataWeek!$B:$B,$B457,inputdataWeek!$A:$A,$A457),SUMIFS(inputdataWeek!H:H,inputdataWeek!$D:$D,$B457,inputdataWeek!$A:$A,$A457)))</f>
        <v>1844</v>
      </c>
      <c r="E457" s="180">
        <f>IF($A457&lt;=MonthDate,IF(RIGHT($B457,8)="Scotland",SUMIFS(inputdata!I:I,inputdata!$B:$B,$B457,inputdata!$A:$A,$A457),SUMIFS(inputdata!I:I,inputdata!$D:$D,$B457,inputdata!$A:$A,$A457)),IF(RIGHT($B457,8)="Scotland",SUMIFS(inputdataWeek!I:I,inputdataWeek!$B:$B,$B457,inputdataWeek!$A:$A,$A457),SUMIFS(inputdataWeek!I:I,inputdataWeek!$D:$D,$B457,inputdataWeek!$A:$A,$A457)))</f>
        <v>79</v>
      </c>
      <c r="F457" s="181">
        <f t="shared" si="34"/>
        <v>0.95891835673426939</v>
      </c>
      <c r="G457" s="180">
        <f>IF($A457&lt;=MonthDate,IF(RIGHT($B457,8)="Scotland",SUMIFS(inputdata!J:J,inputdata!$B:$B,$B457,inputdata!$A:$A,$A457),SUMIFS(inputdata!J:J,inputdata!$D:$D,$B457,inputdata!$A:$A,$A457)),IF(RIGHT($B457,8)="Scotland",SUMIFS(inputdataWeek!J:J,inputdataWeek!$B:$B,$B457,inputdataWeek!$A:$A,$A457),SUMIFS(inputdataWeek!J:J,inputdataWeek!$D:$D,$B457,inputdataWeek!$A:$A,$A457)))</f>
        <v>1</v>
      </c>
      <c r="H457" s="181">
        <f t="shared" si="35"/>
        <v>0.99947997919916798</v>
      </c>
      <c r="I457" s="180">
        <f>IF($A457&lt;=MonthDate,IF(RIGHT($B457,8)="Scotland",SUMIFS(inputdata!K:K,inputdata!$B:$B,$B457,inputdata!$A:$A,$A457),SUMIFS(inputdata!K:K,inputdata!$D:$D,$B457,inputdata!$A:$A,$A457)),IF(RIGHT(B457,8)="Scotland",SUMIFS(inputdataWeek!K:K,inputdataWeek!$B:$B,$B457,inputdataWeek!$A:$A,$A457),SUMIFS(inputdataWeek!K:K,inputdataWeek!$D:$D,$B457,inputdataWeek!$A:$A,$A457)))</f>
        <v>0</v>
      </c>
      <c r="J457" s="181">
        <f t="shared" si="39"/>
        <v>1</v>
      </c>
      <c r="K457" s="194" t="str">
        <f t="shared" si="38"/>
        <v>ISD A&amp;E Datamart</v>
      </c>
    </row>
    <row r="458" spans="1:11">
      <c r="A458" s="178">
        <f t="shared" si="37"/>
        <v>42526</v>
      </c>
      <c r="B458" s="179" t="s">
        <v>72</v>
      </c>
      <c r="C458" s="180">
        <f>IF($A458&lt;=MonthDate,IF(RIGHT($B458,8)="Scotland",SUMIFS(inputdata!G:G,inputdata!$B:$B,$B458,inputdata!$A:$A,$A458),SUMIFS(inputdata!G:G,inputdata!$D:$D,$B458,inputdata!$A:$A,$A458)),IF(RIGHT($B458,8)="Scotland",SUMIFS(inputdataWeek!G:G,inputdataWeek!$B:$B,$B458,inputdataWeek!$A:$A,$A458),SUMIFS(inputdataWeek!G:G,inputdataWeek!$D:$D,$B458,inputdataWeek!$A:$A,$A458)))</f>
        <v>7309</v>
      </c>
      <c r="D458" s="180">
        <f>IF($A458&lt;=MonthDate,IF(RIGHT($B458,8)="Scotland",SUMIFS(inputdata!H:H,inputdata!$B:$B,$B458,inputdata!$A:$A,$A458),SUMIFS(inputdata!H:H,inputdata!$D:$D,$B458,inputdata!$A:$A,$A458)),IF(RIGHT($B458,8)="Scotland",SUMIFS(inputdataWeek!H:H,inputdataWeek!$B:$B,$B458,inputdataWeek!$A:$A,$A458),SUMIFS(inputdataWeek!H:H,inputdataWeek!$D:$D,$B458,inputdataWeek!$A:$A,$A458)))</f>
        <v>6766</v>
      </c>
      <c r="E458" s="180">
        <f>IF($A458&lt;=MonthDate,IF(RIGHT($B458,8)="Scotland",SUMIFS(inputdata!I:I,inputdata!$B:$B,$B458,inputdata!$A:$A,$A458),SUMIFS(inputdata!I:I,inputdata!$D:$D,$B458,inputdata!$A:$A,$A458)),IF(RIGHT($B458,8)="Scotland",SUMIFS(inputdataWeek!I:I,inputdataWeek!$B:$B,$B458,inputdataWeek!$A:$A,$A458),SUMIFS(inputdataWeek!I:I,inputdataWeek!$D:$D,$B458,inputdataWeek!$A:$A,$A458)))</f>
        <v>543</v>
      </c>
      <c r="F458" s="181">
        <f t="shared" si="34"/>
        <v>0.9257080311944178</v>
      </c>
      <c r="G458" s="180">
        <f>IF($A458&lt;=MonthDate,IF(RIGHT($B458,8)="Scotland",SUMIFS(inputdata!J:J,inputdata!$B:$B,$B458,inputdata!$A:$A,$A458),SUMIFS(inputdata!J:J,inputdata!$D:$D,$B458,inputdata!$A:$A,$A458)),IF(RIGHT($B458,8)="Scotland",SUMIFS(inputdataWeek!J:J,inputdataWeek!$B:$B,$B458,inputdataWeek!$A:$A,$A458),SUMIFS(inputdataWeek!J:J,inputdataWeek!$D:$D,$B458,inputdataWeek!$A:$A,$A458)))</f>
        <v>19</v>
      </c>
      <c r="H458" s="181">
        <f t="shared" si="35"/>
        <v>0.99740046517991521</v>
      </c>
      <c r="I458" s="180">
        <f>IF($A458&lt;=MonthDate,IF(RIGHT($B458,8)="Scotland",SUMIFS(inputdata!K:K,inputdata!$B:$B,$B458,inputdata!$A:$A,$A458),SUMIFS(inputdata!K:K,inputdata!$D:$D,$B458,inputdata!$A:$A,$A458)),IF(RIGHT(B458,8)="Scotland",SUMIFS(inputdataWeek!K:K,inputdataWeek!$B:$B,$B458,inputdataWeek!$A:$A,$A458),SUMIFS(inputdataWeek!K:K,inputdataWeek!$D:$D,$B458,inputdataWeek!$A:$A,$A458)))</f>
        <v>0</v>
      </c>
      <c r="J458" s="181">
        <f t="shared" si="39"/>
        <v>1</v>
      </c>
      <c r="K458" s="194" t="str">
        <f t="shared" si="38"/>
        <v>ISD A&amp;E Datamart</v>
      </c>
    </row>
    <row r="459" spans="1:11">
      <c r="A459" s="178">
        <f t="shared" si="37"/>
        <v>42526</v>
      </c>
      <c r="B459" s="179" t="s">
        <v>129</v>
      </c>
      <c r="C459" s="180">
        <f>IF($A459&lt;=MonthDate,IF(RIGHT($B459,8)="Scotland",SUMIFS(inputdata!G:G,inputdata!$B:$B,$B459,inputdata!$A:$A,$A459),SUMIFS(inputdata!G:G,inputdata!$D:$D,$B459,inputdata!$A:$A,$A459)),IF(RIGHT($B459,8)="Scotland",SUMIFS(inputdataWeek!G:G,inputdataWeek!$B:$B,$B459,inputdataWeek!$A:$A,$A459),SUMIFS(inputdataWeek!G:G,inputdataWeek!$D:$D,$B459,inputdataWeek!$A:$A,$A459)))</f>
        <v>1279</v>
      </c>
      <c r="D459" s="180">
        <f>IF($A459&lt;=MonthDate,IF(RIGHT($B459,8)="Scotland",SUMIFS(inputdata!H:H,inputdata!$B:$B,$B459,inputdata!$A:$A,$A459),SUMIFS(inputdata!H:H,inputdata!$D:$D,$B459,inputdata!$A:$A,$A459)),IF(RIGHT($B459,8)="Scotland",SUMIFS(inputdataWeek!H:H,inputdataWeek!$B:$B,$B459,inputdataWeek!$A:$A,$A459),SUMIFS(inputdataWeek!H:H,inputdataWeek!$D:$D,$B459,inputdataWeek!$A:$A,$A459)))</f>
        <v>1213</v>
      </c>
      <c r="E459" s="180">
        <f>IF($A459&lt;=MonthDate,IF(RIGHT($B459,8)="Scotland",SUMIFS(inputdata!I:I,inputdata!$B:$B,$B459,inputdata!$A:$A,$A459),SUMIFS(inputdata!I:I,inputdata!$D:$D,$B459,inputdata!$A:$A,$A459)),IF(RIGHT($B459,8)="Scotland",SUMIFS(inputdataWeek!I:I,inputdataWeek!$B:$B,$B459,inputdataWeek!$A:$A,$A459),SUMIFS(inputdataWeek!I:I,inputdataWeek!$D:$D,$B459,inputdataWeek!$A:$A,$A459)))</f>
        <v>66</v>
      </c>
      <c r="F459" s="181">
        <f t="shared" si="34"/>
        <v>0.94839718530101647</v>
      </c>
      <c r="G459" s="180">
        <f>IF($A459&lt;=MonthDate,IF(RIGHT($B459,8)="Scotland",SUMIFS(inputdata!J:J,inputdata!$B:$B,$B459,inputdata!$A:$A,$A459),SUMIFS(inputdata!J:J,inputdata!$D:$D,$B459,inputdata!$A:$A,$A459)),IF(RIGHT($B459,8)="Scotland",SUMIFS(inputdataWeek!J:J,inputdataWeek!$B:$B,$B459,inputdataWeek!$A:$A,$A459),SUMIFS(inputdataWeek!J:J,inputdataWeek!$D:$D,$B459,inputdataWeek!$A:$A,$A459)))</f>
        <v>2</v>
      </c>
      <c r="H459" s="181">
        <f t="shared" si="35"/>
        <v>0.99843627834245507</v>
      </c>
      <c r="I459" s="180">
        <f>IF($A459&lt;=MonthDate,IF(RIGHT($B459,8)="Scotland",SUMIFS(inputdata!K:K,inputdata!$B:$B,$B459,inputdata!$A:$A,$A459),SUMIFS(inputdata!K:K,inputdata!$D:$D,$B459,inputdata!$A:$A,$A459)),IF(RIGHT(B459,8)="Scotland",SUMIFS(inputdataWeek!K:K,inputdataWeek!$B:$B,$B459,inputdataWeek!$A:$A,$A459),SUMIFS(inputdataWeek!K:K,inputdataWeek!$D:$D,$B459,inputdataWeek!$A:$A,$A459)))</f>
        <v>1</v>
      </c>
      <c r="J459" s="181">
        <f t="shared" si="39"/>
        <v>0.99921813917122748</v>
      </c>
      <c r="K459" s="194" t="str">
        <f t="shared" si="38"/>
        <v>ISD A&amp;E Datamart</v>
      </c>
    </row>
    <row r="460" spans="1:11">
      <c r="A460" s="178">
        <f t="shared" si="37"/>
        <v>42526</v>
      </c>
      <c r="B460" s="179" t="s">
        <v>73</v>
      </c>
      <c r="C460" s="180">
        <f>IF($A460&lt;=MonthDate,IF(RIGHT($B460,8)="Scotland",SUMIFS(inputdata!G:G,inputdata!$B:$B,$B460,inputdata!$A:$A,$A460),SUMIFS(inputdata!G:G,inputdata!$D:$D,$B460,inputdata!$A:$A,$A460)),IF(RIGHT($B460,8)="Scotland",SUMIFS(inputdataWeek!G:G,inputdataWeek!$B:$B,$B460,inputdataWeek!$A:$A,$A460),SUMIFS(inputdataWeek!G:G,inputdataWeek!$D:$D,$B460,inputdataWeek!$A:$A,$A460)))</f>
        <v>4067</v>
      </c>
      <c r="D460" s="180">
        <f>IF($A460&lt;=MonthDate,IF(RIGHT($B460,8)="Scotland",SUMIFS(inputdata!H:H,inputdata!$B:$B,$B460,inputdata!$A:$A,$A460),SUMIFS(inputdata!H:H,inputdata!$D:$D,$B460,inputdata!$A:$A,$A460)),IF(RIGHT($B460,8)="Scotland",SUMIFS(inputdataWeek!H:H,inputdataWeek!$B:$B,$B460,inputdataWeek!$A:$A,$A460),SUMIFS(inputdataWeek!H:H,inputdataWeek!$D:$D,$B460,inputdataWeek!$A:$A,$A460)))</f>
        <v>3838</v>
      </c>
      <c r="E460" s="180">
        <f>IF($A460&lt;=MonthDate,IF(RIGHT($B460,8)="Scotland",SUMIFS(inputdata!I:I,inputdata!$B:$B,$B460,inputdata!$A:$A,$A460),SUMIFS(inputdata!I:I,inputdata!$D:$D,$B460,inputdata!$A:$A,$A460)),IF(RIGHT($B460,8)="Scotland",SUMIFS(inputdataWeek!I:I,inputdataWeek!$B:$B,$B460,inputdataWeek!$A:$A,$A460),SUMIFS(inputdataWeek!I:I,inputdataWeek!$D:$D,$B460,inputdataWeek!$A:$A,$A460)))</f>
        <v>229</v>
      </c>
      <c r="F460" s="181">
        <f t="shared" si="34"/>
        <v>0.943693139906565</v>
      </c>
      <c r="G460" s="180">
        <f>IF($A460&lt;=MonthDate,IF(RIGHT($B460,8)="Scotland",SUMIFS(inputdata!J:J,inputdata!$B:$B,$B460,inputdata!$A:$A,$A460),SUMIFS(inputdata!J:J,inputdata!$D:$D,$B460,inputdata!$A:$A,$A460)),IF(RIGHT($B460,8)="Scotland",SUMIFS(inputdataWeek!J:J,inputdataWeek!$B:$B,$B460,inputdataWeek!$A:$A,$A460),SUMIFS(inputdataWeek!J:J,inputdataWeek!$D:$D,$B460,inputdataWeek!$A:$A,$A460)))</f>
        <v>13</v>
      </c>
      <c r="H460" s="181">
        <f t="shared" si="35"/>
        <v>0.99680354069338584</v>
      </c>
      <c r="I460" s="180">
        <f>IF($A460&lt;=MonthDate,IF(RIGHT($B460,8)="Scotland",SUMIFS(inputdata!K:K,inputdata!$B:$B,$B460,inputdata!$A:$A,$A460),SUMIFS(inputdata!K:K,inputdata!$D:$D,$B460,inputdata!$A:$A,$A460)),IF(RIGHT(B460,8)="Scotland",SUMIFS(inputdataWeek!K:K,inputdataWeek!$B:$B,$B460,inputdataWeek!$A:$A,$A460),SUMIFS(inputdataWeek!K:K,inputdataWeek!$D:$D,$B460,inputdataWeek!$A:$A,$A460)))</f>
        <v>0</v>
      </c>
      <c r="J460" s="181">
        <f t="shared" si="39"/>
        <v>1</v>
      </c>
      <c r="K460" s="194" t="str">
        <f t="shared" si="38"/>
        <v>ISD A&amp;E Datamart</v>
      </c>
    </row>
    <row r="461" spans="1:11">
      <c r="A461" s="178">
        <f t="shared" si="37"/>
        <v>42526</v>
      </c>
      <c r="B461" s="179" t="s">
        <v>123</v>
      </c>
      <c r="C461" s="180">
        <f>IF($A461&lt;=MonthDate,IF(RIGHT($B461,8)="Scotland",SUMIFS(inputdata!G:G,inputdata!$B:$B,$B461,inputdata!$A:$A,$A461),SUMIFS(inputdata!G:G,inputdata!$D:$D,$B461,inputdata!$A:$A,$A461)),IF(RIGHT($B461,8)="Scotland",SUMIFS(inputdataWeek!G:G,inputdataWeek!$B:$B,$B461,inputdataWeek!$A:$A,$A461),SUMIFS(inputdataWeek!G:G,inputdataWeek!$D:$D,$B461,inputdataWeek!$A:$A,$A461)))</f>
        <v>4593</v>
      </c>
      <c r="D461" s="180">
        <f>IF($A461&lt;=MonthDate,IF(RIGHT($B461,8)="Scotland",SUMIFS(inputdata!H:H,inputdata!$B:$B,$B461,inputdata!$A:$A,$A461),SUMIFS(inputdata!H:H,inputdata!$D:$D,$B461,inputdata!$A:$A,$A461)),IF(RIGHT($B461,8)="Scotland",SUMIFS(inputdataWeek!H:H,inputdataWeek!$B:$B,$B461,inputdataWeek!$A:$A,$A461),SUMIFS(inputdataWeek!H:H,inputdataWeek!$D:$D,$B461,inputdataWeek!$A:$A,$A461)))</f>
        <v>4320</v>
      </c>
      <c r="E461" s="180">
        <f>IF($A461&lt;=MonthDate,IF(RIGHT($B461,8)="Scotland",SUMIFS(inputdata!I:I,inputdata!$B:$B,$B461,inputdata!$A:$A,$A461),SUMIFS(inputdata!I:I,inputdata!$D:$D,$B461,inputdata!$A:$A,$A461)),IF(RIGHT($B461,8)="Scotland",SUMIFS(inputdataWeek!I:I,inputdataWeek!$B:$B,$B461,inputdataWeek!$A:$A,$A461),SUMIFS(inputdataWeek!I:I,inputdataWeek!$D:$D,$B461,inputdataWeek!$A:$A,$A461)))</f>
        <v>273</v>
      </c>
      <c r="F461" s="181">
        <f t="shared" si="34"/>
        <v>0.94056172436316132</v>
      </c>
      <c r="G461" s="180">
        <f>IF($A461&lt;=MonthDate,IF(RIGHT($B461,8)="Scotland",SUMIFS(inputdata!J:J,inputdata!$B:$B,$B461,inputdata!$A:$A,$A461),SUMIFS(inputdata!J:J,inputdata!$D:$D,$B461,inputdata!$A:$A,$A461)),IF(RIGHT($B461,8)="Scotland",SUMIFS(inputdataWeek!J:J,inputdataWeek!$B:$B,$B461,inputdataWeek!$A:$A,$A461),SUMIFS(inputdataWeek!J:J,inputdataWeek!$D:$D,$B461,inputdataWeek!$A:$A,$A461)))</f>
        <v>22</v>
      </c>
      <c r="H461" s="181">
        <f t="shared" si="35"/>
        <v>0.99521010232963203</v>
      </c>
      <c r="I461" s="180">
        <f>IF($A461&lt;=MonthDate,IF(RIGHT($B461,8)="Scotland",SUMIFS(inputdata!K:K,inputdata!$B:$B,$B461,inputdata!$A:$A,$A461),SUMIFS(inputdata!K:K,inputdata!$D:$D,$B461,inputdata!$A:$A,$A461)),IF(RIGHT(B461,8)="Scotland",SUMIFS(inputdataWeek!K:K,inputdataWeek!$B:$B,$B461,inputdataWeek!$A:$A,$A461),SUMIFS(inputdataWeek!K:K,inputdataWeek!$D:$D,$B461,inputdataWeek!$A:$A,$A461)))</f>
        <v>0</v>
      </c>
      <c r="J461" s="181">
        <f t="shared" si="39"/>
        <v>1</v>
      </c>
      <c r="K461" s="194" t="str">
        <f t="shared" si="38"/>
        <v>ISD A&amp;E Datamart</v>
      </c>
    </row>
    <row r="462" spans="1:11">
      <c r="A462" s="178">
        <f t="shared" si="37"/>
        <v>42526</v>
      </c>
      <c r="B462" s="179" t="s">
        <v>117</v>
      </c>
      <c r="C462" s="180">
        <f>IF($A462&lt;=MonthDate,IF(RIGHT($B462,8)="Scotland",SUMIFS(inputdata!G:G,inputdata!$B:$B,$B462,inputdata!$A:$A,$A462),SUMIFS(inputdata!G:G,inputdata!$D:$D,$B462,inputdata!$A:$A,$A462)),IF(RIGHT($B462,8)="Scotland",SUMIFS(inputdataWeek!G:G,inputdataWeek!$B:$B,$B462,inputdataWeek!$A:$A,$A462),SUMIFS(inputdataWeek!G:G,inputdataWeek!$D:$D,$B462,inputdataWeek!$A:$A,$A462)))</f>
        <v>131</v>
      </c>
      <c r="D462" s="180">
        <f>IF($A462&lt;=MonthDate,IF(RIGHT($B462,8)="Scotland",SUMIFS(inputdata!H:H,inputdata!$B:$B,$B462,inputdata!$A:$A,$A462),SUMIFS(inputdata!H:H,inputdata!$D:$D,$B462,inputdata!$A:$A,$A462)),IF(RIGHT($B462,8)="Scotland",SUMIFS(inputdataWeek!H:H,inputdataWeek!$B:$B,$B462,inputdataWeek!$A:$A,$A462),SUMIFS(inputdataWeek!H:H,inputdataWeek!$D:$D,$B462,inputdataWeek!$A:$A,$A462)))</f>
        <v>127</v>
      </c>
      <c r="E462" s="180">
        <f>IF($A462&lt;=MonthDate,IF(RIGHT($B462,8)="Scotland",SUMIFS(inputdata!I:I,inputdata!$B:$B,$B462,inputdata!$A:$A,$A462),SUMIFS(inputdata!I:I,inputdata!$D:$D,$B462,inputdata!$A:$A,$A462)),IF(RIGHT($B462,8)="Scotland",SUMIFS(inputdataWeek!I:I,inputdataWeek!$B:$B,$B462,inputdataWeek!$A:$A,$A462),SUMIFS(inputdataWeek!I:I,inputdataWeek!$D:$D,$B462,inputdataWeek!$A:$A,$A462)))</f>
        <v>4</v>
      </c>
      <c r="F462" s="181">
        <f t="shared" si="34"/>
        <v>0.96946564885496178</v>
      </c>
      <c r="G462" s="180">
        <f>IF($A462&lt;=MonthDate,IF(RIGHT($B462,8)="Scotland",SUMIFS(inputdata!J:J,inputdata!$B:$B,$B462,inputdata!$A:$A,$A462),SUMIFS(inputdata!J:J,inputdata!$D:$D,$B462,inputdata!$A:$A,$A462)),IF(RIGHT($B462,8)="Scotland",SUMIFS(inputdataWeek!J:J,inputdataWeek!$B:$B,$B462,inputdataWeek!$A:$A,$A462),SUMIFS(inputdataWeek!J:J,inputdataWeek!$D:$D,$B462,inputdataWeek!$A:$A,$A462)))</f>
        <v>1</v>
      </c>
      <c r="H462" s="181">
        <f t="shared" si="35"/>
        <v>0.99236641221374045</v>
      </c>
      <c r="I462" s="180">
        <f>IF($A462&lt;=MonthDate,IF(RIGHT($B462,8)="Scotland",SUMIFS(inputdata!K:K,inputdata!$B:$B,$B462,inputdata!$A:$A,$A462),SUMIFS(inputdata!K:K,inputdata!$D:$D,$B462,inputdata!$A:$A,$A462)),IF(RIGHT(B462,8)="Scotland",SUMIFS(inputdataWeek!K:K,inputdataWeek!$B:$B,$B462,inputdataWeek!$A:$A,$A462),SUMIFS(inputdataWeek!K:K,inputdataWeek!$D:$D,$B462,inputdataWeek!$A:$A,$A462)))</f>
        <v>0</v>
      </c>
      <c r="J462" s="181">
        <f t="shared" si="39"/>
        <v>1</v>
      </c>
      <c r="K462" s="194" t="str">
        <f t="shared" si="38"/>
        <v>ISD A&amp;E Datamart</v>
      </c>
    </row>
    <row r="463" spans="1:11">
      <c r="A463" s="178">
        <f t="shared" si="37"/>
        <v>42526</v>
      </c>
      <c r="B463" s="179" t="s">
        <v>141</v>
      </c>
      <c r="C463" s="180">
        <f>IF($A463&lt;=MonthDate,IF(RIGHT($B463,8)="Scotland",SUMIFS(inputdata!G:G,inputdata!$B:$B,$B463,inputdata!$A:$A,$A463),SUMIFS(inputdata!G:G,inputdata!$D:$D,$B463,inputdata!$A:$A,$A463)),IF(RIGHT($B463,8)="Scotland",SUMIFS(inputdataWeek!G:G,inputdataWeek!$B:$B,$B463,inputdataWeek!$A:$A,$A463),SUMIFS(inputdataWeek!G:G,inputdataWeek!$D:$D,$B463,inputdataWeek!$A:$A,$A463)))</f>
        <v>156</v>
      </c>
      <c r="D463" s="180">
        <f>IF($A463&lt;=MonthDate,IF(RIGHT($B463,8)="Scotland",SUMIFS(inputdata!H:H,inputdata!$B:$B,$B463,inputdata!$A:$A,$A463),SUMIFS(inputdata!H:H,inputdata!$D:$D,$B463,inputdata!$A:$A,$A463)),IF(RIGHT($B463,8)="Scotland",SUMIFS(inputdataWeek!H:H,inputdataWeek!$B:$B,$B463,inputdataWeek!$A:$A,$A463),SUMIFS(inputdataWeek!H:H,inputdataWeek!$D:$D,$B463,inputdataWeek!$A:$A,$A463)))</f>
        <v>146</v>
      </c>
      <c r="E463" s="180">
        <f>IF($A463&lt;=MonthDate,IF(RIGHT($B463,8)="Scotland",SUMIFS(inputdata!I:I,inputdata!$B:$B,$B463,inputdata!$A:$A,$A463),SUMIFS(inputdata!I:I,inputdata!$D:$D,$B463,inputdata!$A:$A,$A463)),IF(RIGHT($B463,8)="Scotland",SUMIFS(inputdataWeek!I:I,inputdataWeek!$B:$B,$B463,inputdataWeek!$A:$A,$A463),SUMIFS(inputdataWeek!I:I,inputdataWeek!$D:$D,$B463,inputdataWeek!$A:$A,$A463)))</f>
        <v>10</v>
      </c>
      <c r="F463" s="181">
        <f t="shared" si="34"/>
        <v>0.9358974358974359</v>
      </c>
      <c r="G463" s="180">
        <f>IF($A463&lt;=MonthDate,IF(RIGHT($B463,8)="Scotland",SUMIFS(inputdata!J:J,inputdata!$B:$B,$B463,inputdata!$A:$A,$A463),SUMIFS(inputdata!J:J,inputdata!$D:$D,$B463,inputdata!$A:$A,$A463)),IF(RIGHT($B463,8)="Scotland",SUMIFS(inputdataWeek!J:J,inputdataWeek!$B:$B,$B463,inputdataWeek!$A:$A,$A463),SUMIFS(inputdataWeek!J:J,inputdataWeek!$D:$D,$B463,inputdataWeek!$A:$A,$A463)))</f>
        <v>0</v>
      </c>
      <c r="H463" s="181">
        <f t="shared" si="35"/>
        <v>1</v>
      </c>
      <c r="I463" s="180">
        <f>IF($A463&lt;=MonthDate,IF(RIGHT($B463,8)="Scotland",SUMIFS(inputdata!K:K,inputdata!$B:$B,$B463,inputdata!$A:$A,$A463),SUMIFS(inputdata!K:K,inputdata!$D:$D,$B463,inputdata!$A:$A,$A463)),IF(RIGHT(B463,8)="Scotland",SUMIFS(inputdataWeek!K:K,inputdataWeek!$B:$B,$B463,inputdataWeek!$A:$A,$A463),SUMIFS(inputdataWeek!K:K,inputdataWeek!$D:$D,$B463,inputdataWeek!$A:$A,$A463)))</f>
        <v>0</v>
      </c>
      <c r="J463" s="181">
        <f t="shared" si="39"/>
        <v>1</v>
      </c>
      <c r="K463" s="194" t="str">
        <f t="shared" si="38"/>
        <v>ISD A&amp;E Datamart</v>
      </c>
    </row>
    <row r="464" spans="1:11">
      <c r="A464" s="178">
        <f t="shared" si="37"/>
        <v>42526</v>
      </c>
      <c r="B464" s="179" t="s">
        <v>136</v>
      </c>
      <c r="C464" s="180">
        <f>IF($A464&lt;=MonthDate,IF(RIGHT($B464,8)="Scotland",SUMIFS(inputdata!G:G,inputdata!$B:$B,$B464,inputdata!$A:$A,$A464),SUMIFS(inputdata!G:G,inputdata!$D:$D,$B464,inputdata!$A:$A,$A464)),IF(RIGHT($B464,8)="Scotland",SUMIFS(inputdataWeek!G:G,inputdataWeek!$B:$B,$B464,inputdataWeek!$A:$A,$A464),SUMIFS(inputdataWeek!G:G,inputdataWeek!$D:$D,$B464,inputdataWeek!$A:$A,$A464)))</f>
        <v>1619</v>
      </c>
      <c r="D464" s="180">
        <f>IF($A464&lt;=MonthDate,IF(RIGHT($B464,8)="Scotland",SUMIFS(inputdata!H:H,inputdata!$B:$B,$B464,inputdata!$A:$A,$A464),SUMIFS(inputdata!H:H,inputdata!$D:$D,$B464,inputdata!$A:$A,$A464)),IF(RIGHT($B464,8)="Scotland",SUMIFS(inputdataWeek!H:H,inputdataWeek!$B:$B,$B464,inputdataWeek!$A:$A,$A464),SUMIFS(inputdataWeek!H:H,inputdataWeek!$D:$D,$B464,inputdataWeek!$A:$A,$A464)))</f>
        <v>1602</v>
      </c>
      <c r="E464" s="180">
        <f>IF($A464&lt;=MonthDate,IF(RIGHT($B464,8)="Scotland",SUMIFS(inputdata!I:I,inputdata!$B:$B,$B464,inputdata!$A:$A,$A464),SUMIFS(inputdata!I:I,inputdata!$D:$D,$B464,inputdata!$A:$A,$A464)),IF(RIGHT($B464,8)="Scotland",SUMIFS(inputdataWeek!I:I,inputdataWeek!$B:$B,$B464,inputdataWeek!$A:$A,$A464),SUMIFS(inputdataWeek!I:I,inputdataWeek!$D:$D,$B464,inputdataWeek!$A:$A,$A464)))</f>
        <v>17</v>
      </c>
      <c r="F464" s="181">
        <f t="shared" ref="F464:F527" si="40">1-E464/$C464</f>
        <v>0.98949969116738723</v>
      </c>
      <c r="G464" s="180">
        <f>IF($A464&lt;=MonthDate,IF(RIGHT($B464,8)="Scotland",SUMIFS(inputdata!J:J,inputdata!$B:$B,$B464,inputdata!$A:$A,$A464),SUMIFS(inputdata!J:J,inputdata!$D:$D,$B464,inputdata!$A:$A,$A464)),IF(RIGHT($B464,8)="Scotland",SUMIFS(inputdataWeek!J:J,inputdataWeek!$B:$B,$B464,inputdataWeek!$A:$A,$A464),SUMIFS(inputdataWeek!J:J,inputdataWeek!$D:$D,$B464,inputdataWeek!$A:$A,$A464)))</f>
        <v>0</v>
      </c>
      <c r="H464" s="181">
        <f t="shared" ref="H464:H527" si="41">1-G464/$C464</f>
        <v>1</v>
      </c>
      <c r="I464" s="180">
        <f>IF($A464&lt;=MonthDate,IF(RIGHT($B464,8)="Scotland",SUMIFS(inputdata!K:K,inputdata!$B:$B,$B464,inputdata!$A:$A,$A464),SUMIFS(inputdata!K:K,inputdata!$D:$D,$B464,inputdata!$A:$A,$A464)),IF(RIGHT(B464,8)="Scotland",SUMIFS(inputdataWeek!K:K,inputdataWeek!$B:$B,$B464,inputdataWeek!$A:$A,$A464),SUMIFS(inputdataWeek!K:K,inputdataWeek!$D:$D,$B464,inputdataWeek!$A:$A,$A464)))</f>
        <v>0</v>
      </c>
      <c r="J464" s="181">
        <f t="shared" si="39"/>
        <v>1</v>
      </c>
      <c r="K464" s="194" t="str">
        <f t="shared" si="38"/>
        <v>ISD A&amp;E Datamart</v>
      </c>
    </row>
    <row r="465" spans="1:11">
      <c r="A465" s="178">
        <f t="shared" si="37"/>
        <v>42526</v>
      </c>
      <c r="B465" s="179" t="s">
        <v>139</v>
      </c>
      <c r="C465" s="180">
        <f>IF($A465&lt;=MonthDate,IF(RIGHT($B465,8)="Scotland",SUMIFS(inputdata!G:G,inputdata!$B:$B,$B465,inputdata!$A:$A,$A465),SUMIFS(inputdata!G:G,inputdata!$D:$D,$B465,inputdata!$A:$A,$A465)),IF(RIGHT($B465,8)="Scotland",SUMIFS(inputdataWeek!G:G,inputdataWeek!$B:$B,$B465,inputdataWeek!$A:$A,$A465),SUMIFS(inputdataWeek!G:G,inputdataWeek!$D:$D,$B465,inputdataWeek!$A:$A,$A465)))</f>
        <v>166</v>
      </c>
      <c r="D465" s="180">
        <f>IF($A465&lt;=MonthDate,IF(RIGHT($B465,8)="Scotland",SUMIFS(inputdata!H:H,inputdata!$B:$B,$B465,inputdata!$A:$A,$A465),SUMIFS(inputdata!H:H,inputdata!$D:$D,$B465,inputdata!$A:$A,$A465)),IF(RIGHT($B465,8)="Scotland",SUMIFS(inputdataWeek!H:H,inputdataWeek!$B:$B,$B465,inputdataWeek!$A:$A,$A465),SUMIFS(inputdataWeek!H:H,inputdataWeek!$D:$D,$B465,inputdataWeek!$A:$A,$A465)))</f>
        <v>166</v>
      </c>
      <c r="E465" s="180">
        <f>IF($A465&lt;=MonthDate,IF(RIGHT($B465,8)="Scotland",SUMIFS(inputdata!I:I,inputdata!$B:$B,$B465,inputdata!$A:$A,$A465),SUMIFS(inputdata!I:I,inputdata!$D:$D,$B465,inputdata!$A:$A,$A465)),IF(RIGHT($B465,8)="Scotland",SUMIFS(inputdataWeek!I:I,inputdataWeek!$B:$B,$B465,inputdataWeek!$A:$A,$A465),SUMIFS(inputdataWeek!I:I,inputdataWeek!$D:$D,$B465,inputdataWeek!$A:$A,$A465)))</f>
        <v>0</v>
      </c>
      <c r="F465" s="181">
        <f t="shared" si="40"/>
        <v>1</v>
      </c>
      <c r="G465" s="180">
        <f>IF($A465&lt;=MonthDate,IF(RIGHT($B465,8)="Scotland",SUMIFS(inputdata!J:J,inputdata!$B:$B,$B465,inputdata!$A:$A,$A465),SUMIFS(inputdata!J:J,inputdata!$D:$D,$B465,inputdata!$A:$A,$A465)),IF(RIGHT($B465,8)="Scotland",SUMIFS(inputdataWeek!J:J,inputdataWeek!$B:$B,$B465,inputdataWeek!$A:$A,$A465),SUMIFS(inputdataWeek!J:J,inputdataWeek!$D:$D,$B465,inputdataWeek!$A:$A,$A465)))</f>
        <v>0</v>
      </c>
      <c r="H465" s="181">
        <f t="shared" si="41"/>
        <v>1</v>
      </c>
      <c r="I465" s="180">
        <f>IF($A465&lt;=MonthDate,IF(RIGHT($B465,8)="Scotland",SUMIFS(inputdata!K:K,inputdata!$B:$B,$B465,inputdata!$A:$A,$A465),SUMIFS(inputdata!K:K,inputdata!$D:$D,$B465,inputdata!$A:$A,$A465)),IF(RIGHT(B465,8)="Scotland",SUMIFS(inputdataWeek!K:K,inputdataWeek!$B:$B,$B465,inputdataWeek!$A:$A,$A465),SUMIFS(inputdataWeek!K:K,inputdataWeek!$D:$D,$B465,inputdataWeek!$A:$A,$A465)))</f>
        <v>0</v>
      </c>
      <c r="J465" s="181">
        <f t="shared" si="39"/>
        <v>1</v>
      </c>
      <c r="K465" s="194" t="str">
        <f t="shared" si="38"/>
        <v>ISD A&amp;E Datamart</v>
      </c>
    </row>
    <row r="466" spans="1:11">
      <c r="A466" s="178">
        <f t="shared" si="37"/>
        <v>42526</v>
      </c>
      <c r="B466" s="179" t="s">
        <v>277</v>
      </c>
      <c r="C466" s="180">
        <f>IF($A466&lt;=MonthDate,IF(RIGHT($B466,8)="Scotland",SUMIFS(inputdata!G:G,inputdata!$B:$B,$B466,inputdata!$A:$A,$A466),SUMIFS(inputdata!G:G,inputdata!$D:$D,$B466,inputdata!$A:$A,$A466)),IF(RIGHT($B466,8)="Scotland",SUMIFS(inputdataWeek!G:G,inputdataWeek!$B:$B,$B466,inputdataWeek!$A:$A,$A466),SUMIFS(inputdataWeek!G:G,inputdataWeek!$D:$D,$B466,inputdataWeek!$A:$A,$A466)))</f>
        <v>28095</v>
      </c>
      <c r="D466" s="180">
        <f>IF($A466&lt;=MonthDate,IF(RIGHT($B466,8)="Scotland",SUMIFS(inputdata!H:H,inputdata!$B:$B,$B466,inputdata!$A:$A,$A466),SUMIFS(inputdata!H:H,inputdata!$D:$D,$B466,inputdata!$A:$A,$A466)),IF(RIGHT($B466,8)="Scotland",SUMIFS(inputdataWeek!H:H,inputdataWeek!$B:$B,$B466,inputdataWeek!$A:$A,$A466),SUMIFS(inputdataWeek!H:H,inputdataWeek!$D:$D,$B466,inputdataWeek!$A:$A,$A466)))</f>
        <v>26553</v>
      </c>
      <c r="E466" s="180">
        <f>IF($A466&lt;=MonthDate,IF(RIGHT($B466,8)="Scotland",SUMIFS(inputdata!I:I,inputdata!$B:$B,$B466,inputdata!$A:$A,$A466),SUMIFS(inputdata!I:I,inputdata!$D:$D,$B466,inputdata!$A:$A,$A466)),IF(RIGHT($B466,8)="Scotland",SUMIFS(inputdataWeek!I:I,inputdataWeek!$B:$B,$B466,inputdataWeek!$A:$A,$A466),SUMIFS(inputdataWeek!I:I,inputdataWeek!$D:$D,$B466,inputdataWeek!$A:$A,$A466)))</f>
        <v>1542</v>
      </c>
      <c r="F466" s="181">
        <f t="shared" si="40"/>
        <v>0.94511478910838231</v>
      </c>
      <c r="G466" s="180">
        <f>IF($A466&lt;=MonthDate,IF(RIGHT($B466,8)="Scotland",SUMIFS(inputdata!J:J,inputdata!$B:$B,$B466,inputdata!$A:$A,$A466),SUMIFS(inputdata!J:J,inputdata!$D:$D,$B466,inputdata!$A:$A,$A466)),IF(RIGHT($B466,8)="Scotland",SUMIFS(inputdataWeek!J:J,inputdataWeek!$B:$B,$B466,inputdataWeek!$A:$A,$A466),SUMIFS(inputdataWeek!J:J,inputdataWeek!$D:$D,$B466,inputdataWeek!$A:$A,$A466)))</f>
        <v>66</v>
      </c>
      <c r="H466" s="181">
        <f t="shared" si="41"/>
        <v>0.99765082754938605</v>
      </c>
      <c r="I466" s="180">
        <f>IF($A466&lt;=MonthDate,IF(RIGHT($B466,8)="Scotland",SUMIFS(inputdata!K:K,inputdata!$B:$B,$B466,inputdata!$A:$A,$A466),SUMIFS(inputdata!K:K,inputdata!$D:$D,$B466,inputdata!$A:$A,$A466)),IF(RIGHT(B466,8)="Scotland",SUMIFS(inputdataWeek!K:K,inputdataWeek!$B:$B,$B466,inputdataWeek!$A:$A,$A466),SUMIFS(inputdataWeek!K:K,inputdataWeek!$D:$D,$B466,inputdataWeek!$A:$A,$A466)))</f>
        <v>1</v>
      </c>
      <c r="J466" s="181">
        <f t="shared" si="39"/>
        <v>0.99996440647802098</v>
      </c>
      <c r="K466" s="194" t="str">
        <f t="shared" si="38"/>
        <v>ISD A&amp;E Datamart</v>
      </c>
    </row>
    <row r="467" spans="1:11">
      <c r="A467" s="178">
        <f t="shared" si="37"/>
        <v>42533</v>
      </c>
      <c r="B467" s="179" t="s">
        <v>121</v>
      </c>
      <c r="C467" s="180">
        <f>IF($A467&lt;=MonthDate,IF(RIGHT($B467,8)="Scotland",SUMIFS(inputdata!G:G,inputdata!$B:$B,$B467,inputdata!$A:$A,$A467),SUMIFS(inputdata!G:G,inputdata!$D:$D,$B467,inputdata!$A:$A,$A467)),IF(RIGHT($B467,8)="Scotland",SUMIFS(inputdataWeek!G:G,inputdataWeek!$B:$B,$B467,inputdataWeek!$A:$A,$A467),SUMIFS(inputdataWeek!G:G,inputdataWeek!$D:$D,$B467,inputdataWeek!$A:$A,$A467)))</f>
        <v>2500</v>
      </c>
      <c r="D467" s="180">
        <f>IF($A467&lt;=MonthDate,IF(RIGHT($B467,8)="Scotland",SUMIFS(inputdata!H:H,inputdata!$B:$B,$B467,inputdata!$A:$A,$A467),SUMIFS(inputdata!H:H,inputdata!$D:$D,$B467,inputdata!$A:$A,$A467)),IF(RIGHT($B467,8)="Scotland",SUMIFS(inputdataWeek!H:H,inputdataWeek!$B:$B,$B467,inputdataWeek!$A:$A,$A467),SUMIFS(inputdataWeek!H:H,inputdataWeek!$D:$D,$B467,inputdataWeek!$A:$A,$A467)))</f>
        <v>2341</v>
      </c>
      <c r="E467" s="180">
        <f>IF($A467&lt;=MonthDate,IF(RIGHT($B467,8)="Scotland",SUMIFS(inputdata!I:I,inputdata!$B:$B,$B467,inputdata!$A:$A,$A467),SUMIFS(inputdata!I:I,inputdata!$D:$D,$B467,inputdata!$A:$A,$A467)),IF(RIGHT($B467,8)="Scotland",SUMIFS(inputdataWeek!I:I,inputdataWeek!$B:$B,$B467,inputdataWeek!$A:$A,$A467),SUMIFS(inputdataWeek!I:I,inputdataWeek!$D:$D,$B467,inputdataWeek!$A:$A,$A467)))</f>
        <v>159</v>
      </c>
      <c r="F467" s="181">
        <f t="shared" si="40"/>
        <v>0.93640000000000001</v>
      </c>
      <c r="G467" s="180">
        <f>IF($A467&lt;=MonthDate,IF(RIGHT($B467,8)="Scotland",SUMIFS(inputdata!J:J,inputdata!$B:$B,$B467,inputdata!$A:$A,$A467),SUMIFS(inputdata!J:J,inputdata!$D:$D,$B467,inputdata!$A:$A,$A467)),IF(RIGHT($B467,8)="Scotland",SUMIFS(inputdataWeek!J:J,inputdataWeek!$B:$B,$B467,inputdataWeek!$A:$A,$A467),SUMIFS(inputdataWeek!J:J,inputdataWeek!$D:$D,$B467,inputdataWeek!$A:$A,$A467)))</f>
        <v>26</v>
      </c>
      <c r="H467" s="181">
        <f t="shared" si="41"/>
        <v>0.98960000000000004</v>
      </c>
      <c r="I467" s="180">
        <f>IF($A467&lt;=MonthDate,IF(RIGHT($B467,8)="Scotland",SUMIFS(inputdata!K:K,inputdata!$B:$B,$B467,inputdata!$A:$A,$A467),SUMIFS(inputdata!K:K,inputdata!$D:$D,$B467,inputdata!$A:$A,$A467)),IF(RIGHT(B467,8)="Scotland",SUMIFS(inputdataWeek!K:K,inputdataWeek!$B:$B,$B467,inputdataWeek!$A:$A,$A467),SUMIFS(inputdataWeek!K:K,inputdataWeek!$D:$D,$B467,inputdataWeek!$A:$A,$A467)))</f>
        <v>6</v>
      </c>
      <c r="J467" s="181">
        <f t="shared" si="39"/>
        <v>0.99760000000000004</v>
      </c>
      <c r="K467" s="194" t="str">
        <f t="shared" si="38"/>
        <v>ISD A&amp;E Datamart</v>
      </c>
    </row>
    <row r="468" spans="1:11">
      <c r="A468" s="178">
        <f t="shared" si="37"/>
        <v>42533</v>
      </c>
      <c r="B468" s="179" t="s">
        <v>70</v>
      </c>
      <c r="C468" s="180">
        <f>IF($A468&lt;=MonthDate,IF(RIGHT($B468,8)="Scotland",SUMIFS(inputdata!G:G,inputdata!$B:$B,$B468,inputdata!$A:$A,$A468),SUMIFS(inputdata!G:G,inputdata!$D:$D,$B468,inputdata!$A:$A,$A468)),IF(RIGHT($B468,8)="Scotland",SUMIFS(inputdataWeek!G:G,inputdataWeek!$B:$B,$B468,inputdataWeek!$A:$A,$A468),SUMIFS(inputdataWeek!G:G,inputdataWeek!$D:$D,$B468,inputdataWeek!$A:$A,$A468)))</f>
        <v>574</v>
      </c>
      <c r="D468" s="180">
        <f>IF($A468&lt;=MonthDate,IF(RIGHT($B468,8)="Scotland",SUMIFS(inputdata!H:H,inputdata!$B:$B,$B468,inputdata!$A:$A,$A468),SUMIFS(inputdata!H:H,inputdata!$D:$D,$B468,inputdata!$A:$A,$A468)),IF(RIGHT($B468,8)="Scotland",SUMIFS(inputdataWeek!H:H,inputdataWeek!$B:$B,$B468,inputdataWeek!$A:$A,$A468),SUMIFS(inputdataWeek!H:H,inputdataWeek!$D:$D,$B468,inputdataWeek!$A:$A,$A468)))</f>
        <v>569</v>
      </c>
      <c r="E468" s="180">
        <f>IF($A468&lt;=MonthDate,IF(RIGHT($B468,8)="Scotland",SUMIFS(inputdata!I:I,inputdata!$B:$B,$B468,inputdata!$A:$A,$A468),SUMIFS(inputdata!I:I,inputdata!$D:$D,$B468,inputdata!$A:$A,$A468)),IF(RIGHT($B468,8)="Scotland",SUMIFS(inputdataWeek!I:I,inputdataWeek!$B:$B,$B468,inputdataWeek!$A:$A,$A468),SUMIFS(inputdataWeek!I:I,inputdataWeek!$D:$D,$B468,inputdataWeek!$A:$A,$A468)))</f>
        <v>5</v>
      </c>
      <c r="F468" s="181">
        <f t="shared" si="40"/>
        <v>0.99128919860627174</v>
      </c>
      <c r="G468" s="180">
        <f>IF($A468&lt;=MonthDate,IF(RIGHT($B468,8)="Scotland",SUMIFS(inputdata!J:J,inputdata!$B:$B,$B468,inputdata!$A:$A,$A468),SUMIFS(inputdata!J:J,inputdata!$D:$D,$B468,inputdata!$A:$A,$A468)),IF(RIGHT($B468,8)="Scotland",SUMIFS(inputdataWeek!J:J,inputdataWeek!$B:$B,$B468,inputdataWeek!$A:$A,$A468),SUMIFS(inputdataWeek!J:J,inputdataWeek!$D:$D,$B468,inputdataWeek!$A:$A,$A468)))</f>
        <v>0</v>
      </c>
      <c r="H468" s="181">
        <f t="shared" si="41"/>
        <v>1</v>
      </c>
      <c r="I468" s="180">
        <f>IF($A468&lt;=MonthDate,IF(RIGHT($B468,8)="Scotland",SUMIFS(inputdata!K:K,inputdata!$B:$B,$B468,inputdata!$A:$A,$A468),SUMIFS(inputdata!K:K,inputdata!$D:$D,$B468,inputdata!$A:$A,$A468)),IF(RIGHT(B468,8)="Scotland",SUMIFS(inputdataWeek!K:K,inputdataWeek!$B:$B,$B468,inputdataWeek!$A:$A,$A468),SUMIFS(inputdataWeek!K:K,inputdataWeek!$D:$D,$B468,inputdataWeek!$A:$A,$A468)))</f>
        <v>0</v>
      </c>
      <c r="J468" s="181">
        <f t="shared" si="39"/>
        <v>1</v>
      </c>
      <c r="K468" s="194" t="str">
        <f t="shared" si="38"/>
        <v>ISD A&amp;E Datamart</v>
      </c>
    </row>
    <row r="469" spans="1:11">
      <c r="A469" s="178">
        <f t="shared" si="37"/>
        <v>42533</v>
      </c>
      <c r="B469" s="179" t="s">
        <v>140</v>
      </c>
      <c r="C469" s="180">
        <f>IF($A469&lt;=MonthDate,IF(RIGHT($B469,8)="Scotland",SUMIFS(inputdata!G:G,inputdata!$B:$B,$B469,inputdata!$A:$A,$A469),SUMIFS(inputdata!G:G,inputdata!$D:$D,$B469,inputdata!$A:$A,$A469)),IF(RIGHT($B469,8)="Scotland",SUMIFS(inputdataWeek!G:G,inputdataWeek!$B:$B,$B469,inputdataWeek!$A:$A,$A469),SUMIFS(inputdataWeek!G:G,inputdataWeek!$D:$D,$B469,inputdataWeek!$A:$A,$A469)))</f>
        <v>1010</v>
      </c>
      <c r="D469" s="180">
        <f>IF($A469&lt;=MonthDate,IF(RIGHT($B469,8)="Scotland",SUMIFS(inputdata!H:H,inputdata!$B:$B,$B469,inputdata!$A:$A,$A469),SUMIFS(inputdata!H:H,inputdata!$D:$D,$B469,inputdata!$A:$A,$A469)),IF(RIGHT($B469,8)="Scotland",SUMIFS(inputdataWeek!H:H,inputdataWeek!$B:$B,$B469,inputdataWeek!$A:$A,$A469),SUMIFS(inputdataWeek!H:H,inputdataWeek!$D:$D,$B469,inputdataWeek!$A:$A,$A469)))</f>
        <v>976</v>
      </c>
      <c r="E469" s="180">
        <f>IF($A469&lt;=MonthDate,IF(RIGHT($B469,8)="Scotland",SUMIFS(inputdata!I:I,inputdata!$B:$B,$B469,inputdata!$A:$A,$A469),SUMIFS(inputdata!I:I,inputdata!$D:$D,$B469,inputdata!$A:$A,$A469)),IF(RIGHT($B469,8)="Scotland",SUMIFS(inputdataWeek!I:I,inputdataWeek!$B:$B,$B469,inputdataWeek!$A:$A,$A469),SUMIFS(inputdataWeek!I:I,inputdataWeek!$D:$D,$B469,inputdataWeek!$A:$A,$A469)))</f>
        <v>34</v>
      </c>
      <c r="F469" s="181">
        <f t="shared" si="40"/>
        <v>0.96633663366336631</v>
      </c>
      <c r="G469" s="180">
        <f>IF($A469&lt;=MonthDate,IF(RIGHT($B469,8)="Scotland",SUMIFS(inputdata!J:J,inputdata!$B:$B,$B469,inputdata!$A:$A,$A469),SUMIFS(inputdata!J:J,inputdata!$D:$D,$B469,inputdata!$A:$A,$A469)),IF(RIGHT($B469,8)="Scotland",SUMIFS(inputdataWeek!J:J,inputdataWeek!$B:$B,$B469,inputdataWeek!$A:$A,$A469),SUMIFS(inputdataWeek!J:J,inputdataWeek!$D:$D,$B469,inputdataWeek!$A:$A,$A469)))</f>
        <v>0</v>
      </c>
      <c r="H469" s="181">
        <f t="shared" si="41"/>
        <v>1</v>
      </c>
      <c r="I469" s="180">
        <f>IF($A469&lt;=MonthDate,IF(RIGHT($B469,8)="Scotland",SUMIFS(inputdata!K:K,inputdata!$B:$B,$B469,inputdata!$A:$A,$A469),SUMIFS(inputdata!K:K,inputdata!$D:$D,$B469,inputdata!$A:$A,$A469)),IF(RIGHT(B469,8)="Scotland",SUMIFS(inputdataWeek!K:K,inputdataWeek!$B:$B,$B469,inputdataWeek!$A:$A,$A469),SUMIFS(inputdataWeek!K:K,inputdataWeek!$D:$D,$B469,inputdataWeek!$A:$A,$A469)))</f>
        <v>0</v>
      </c>
      <c r="J469" s="181">
        <f t="shared" si="39"/>
        <v>1</v>
      </c>
      <c r="K469" s="194" t="str">
        <f t="shared" si="38"/>
        <v>ISD A&amp;E Datamart</v>
      </c>
    </row>
    <row r="470" spans="1:11">
      <c r="A470" s="178">
        <f t="shared" si="37"/>
        <v>42533</v>
      </c>
      <c r="B470" s="179" t="s">
        <v>71</v>
      </c>
      <c r="C470" s="180">
        <f>IF($A470&lt;=MonthDate,IF(RIGHT($B470,8)="Scotland",SUMIFS(inputdata!G:G,inputdata!$B:$B,$B470,inputdata!$A:$A,$A470),SUMIFS(inputdata!G:G,inputdata!$D:$D,$B470,inputdata!$A:$A,$A470)),IF(RIGHT($B470,8)="Scotland",SUMIFS(inputdataWeek!G:G,inputdataWeek!$B:$B,$B470,inputdataWeek!$A:$A,$A470),SUMIFS(inputdataWeek!G:G,inputdataWeek!$D:$D,$B470,inputdataWeek!$A:$A,$A470)))</f>
        <v>1226</v>
      </c>
      <c r="D470" s="180">
        <f>IF($A470&lt;=MonthDate,IF(RIGHT($B470,8)="Scotland",SUMIFS(inputdata!H:H,inputdata!$B:$B,$B470,inputdata!$A:$A,$A470),SUMIFS(inputdata!H:H,inputdata!$D:$D,$B470,inputdata!$A:$A,$A470)),IF(RIGHT($B470,8)="Scotland",SUMIFS(inputdataWeek!H:H,inputdataWeek!$B:$B,$B470,inputdataWeek!$A:$A,$A470),SUMIFS(inputdataWeek!H:H,inputdataWeek!$D:$D,$B470,inputdataWeek!$A:$A,$A470)))</f>
        <v>1185</v>
      </c>
      <c r="E470" s="180">
        <f>IF($A470&lt;=MonthDate,IF(RIGHT($B470,8)="Scotland",SUMIFS(inputdata!I:I,inputdata!$B:$B,$B470,inputdata!$A:$A,$A470),SUMIFS(inputdata!I:I,inputdata!$D:$D,$B470,inputdata!$A:$A,$A470)),IF(RIGHT($B470,8)="Scotland",SUMIFS(inputdataWeek!I:I,inputdataWeek!$B:$B,$B470,inputdataWeek!$A:$A,$A470),SUMIFS(inputdataWeek!I:I,inputdataWeek!$D:$D,$B470,inputdataWeek!$A:$A,$A470)))</f>
        <v>41</v>
      </c>
      <c r="F470" s="181">
        <f t="shared" si="40"/>
        <v>0.96655791190864604</v>
      </c>
      <c r="G470" s="180">
        <f>IF($A470&lt;=MonthDate,IF(RIGHT($B470,8)="Scotland",SUMIFS(inputdata!J:J,inputdata!$B:$B,$B470,inputdata!$A:$A,$A470),SUMIFS(inputdata!J:J,inputdata!$D:$D,$B470,inputdata!$A:$A,$A470)),IF(RIGHT($B470,8)="Scotland",SUMIFS(inputdataWeek!J:J,inputdataWeek!$B:$B,$B470,inputdataWeek!$A:$A,$A470),SUMIFS(inputdataWeek!J:J,inputdataWeek!$D:$D,$B470,inputdataWeek!$A:$A,$A470)))</f>
        <v>0</v>
      </c>
      <c r="H470" s="181">
        <f t="shared" si="41"/>
        <v>1</v>
      </c>
      <c r="I470" s="180">
        <f>IF($A470&lt;=MonthDate,IF(RIGHT($B470,8)="Scotland",SUMIFS(inputdata!K:K,inputdata!$B:$B,$B470,inputdata!$A:$A,$A470),SUMIFS(inputdata!K:K,inputdata!$D:$D,$B470,inputdata!$A:$A,$A470)),IF(RIGHT(B470,8)="Scotland",SUMIFS(inputdataWeek!K:K,inputdataWeek!$B:$B,$B470,inputdataWeek!$A:$A,$A470),SUMIFS(inputdataWeek!K:K,inputdataWeek!$D:$D,$B470,inputdataWeek!$A:$A,$A470)))</f>
        <v>0</v>
      </c>
      <c r="J470" s="181">
        <f t="shared" si="39"/>
        <v>1</v>
      </c>
      <c r="K470" s="194" t="str">
        <f t="shared" si="38"/>
        <v>ISD A&amp;E Datamart</v>
      </c>
    </row>
    <row r="471" spans="1:11">
      <c r="A471" s="178">
        <f t="shared" si="37"/>
        <v>42533</v>
      </c>
      <c r="B471" s="179" t="s">
        <v>69</v>
      </c>
      <c r="C471" s="180">
        <f>IF($A471&lt;=MonthDate,IF(RIGHT($B471,8)="Scotland",SUMIFS(inputdata!G:G,inputdata!$B:$B,$B471,inputdata!$A:$A,$A471),SUMIFS(inputdata!G:G,inputdata!$D:$D,$B471,inputdata!$A:$A,$A471)),IF(RIGHT($B471,8)="Scotland",SUMIFS(inputdataWeek!G:G,inputdataWeek!$B:$B,$B471,inputdataWeek!$A:$A,$A471),SUMIFS(inputdataWeek!G:G,inputdataWeek!$D:$D,$B471,inputdataWeek!$A:$A,$A471)))</f>
        <v>1279</v>
      </c>
      <c r="D471" s="180">
        <f>IF($A471&lt;=MonthDate,IF(RIGHT($B471,8)="Scotland",SUMIFS(inputdata!H:H,inputdata!$B:$B,$B471,inputdata!$A:$A,$A471),SUMIFS(inputdata!H:H,inputdata!$D:$D,$B471,inputdata!$A:$A,$A471)),IF(RIGHT($B471,8)="Scotland",SUMIFS(inputdataWeek!H:H,inputdataWeek!$B:$B,$B471,inputdataWeek!$A:$A,$A471),SUMIFS(inputdataWeek!H:H,inputdataWeek!$D:$D,$B471,inputdataWeek!$A:$A,$A471)))</f>
        <v>1220</v>
      </c>
      <c r="E471" s="180">
        <f>IF($A471&lt;=MonthDate,IF(RIGHT($B471,8)="Scotland",SUMIFS(inputdata!I:I,inputdata!$B:$B,$B471,inputdata!$A:$A,$A471),SUMIFS(inputdata!I:I,inputdata!$D:$D,$B471,inputdata!$A:$A,$A471)),IF(RIGHT($B471,8)="Scotland",SUMIFS(inputdataWeek!I:I,inputdataWeek!$B:$B,$B471,inputdataWeek!$A:$A,$A471),SUMIFS(inputdataWeek!I:I,inputdataWeek!$D:$D,$B471,inputdataWeek!$A:$A,$A471)))</f>
        <v>59</v>
      </c>
      <c r="F471" s="181">
        <f t="shared" si="40"/>
        <v>0.95387021110242376</v>
      </c>
      <c r="G471" s="180">
        <f>IF($A471&lt;=MonthDate,IF(RIGHT($B471,8)="Scotland",SUMIFS(inputdata!J:J,inputdata!$B:$B,$B471,inputdata!$A:$A,$A471),SUMIFS(inputdata!J:J,inputdata!$D:$D,$B471,inputdata!$A:$A,$A471)),IF(RIGHT($B471,8)="Scotland",SUMIFS(inputdataWeek!J:J,inputdataWeek!$B:$B,$B471,inputdataWeek!$A:$A,$A471),SUMIFS(inputdataWeek!J:J,inputdataWeek!$D:$D,$B471,inputdataWeek!$A:$A,$A471)))</f>
        <v>1</v>
      </c>
      <c r="H471" s="181">
        <f t="shared" si="41"/>
        <v>0.99921813917122748</v>
      </c>
      <c r="I471" s="180">
        <f>IF($A471&lt;=MonthDate,IF(RIGHT($B471,8)="Scotland",SUMIFS(inputdata!K:K,inputdata!$B:$B,$B471,inputdata!$A:$A,$A471),SUMIFS(inputdata!K:K,inputdata!$D:$D,$B471,inputdata!$A:$A,$A471)),IF(RIGHT(B471,8)="Scotland",SUMIFS(inputdataWeek!K:K,inputdataWeek!$B:$B,$B471,inputdataWeek!$A:$A,$A471),SUMIFS(inputdataWeek!K:K,inputdataWeek!$D:$D,$B471,inputdataWeek!$A:$A,$A471)))</f>
        <v>0</v>
      </c>
      <c r="J471" s="181">
        <f t="shared" si="39"/>
        <v>1</v>
      </c>
      <c r="K471" s="194" t="str">
        <f t="shared" si="38"/>
        <v>ISD A&amp;E Datamart</v>
      </c>
    </row>
    <row r="472" spans="1:11">
      <c r="A472" s="178">
        <f t="shared" si="37"/>
        <v>42533</v>
      </c>
      <c r="B472" s="179" t="s">
        <v>122</v>
      </c>
      <c r="C472" s="180">
        <f>IF($A472&lt;=MonthDate,IF(RIGHT($B472,8)="Scotland",SUMIFS(inputdata!G:G,inputdata!$B:$B,$B472,inputdata!$A:$A,$A472),SUMIFS(inputdata!G:G,inputdata!$D:$D,$B472,inputdata!$A:$A,$A472)),IF(RIGHT($B472,8)="Scotland",SUMIFS(inputdataWeek!G:G,inputdataWeek!$B:$B,$B472,inputdataWeek!$A:$A,$A472),SUMIFS(inputdataWeek!G:G,inputdataWeek!$D:$D,$B472,inputdataWeek!$A:$A,$A472)))</f>
        <v>1990</v>
      </c>
      <c r="D472" s="180">
        <f>IF($A472&lt;=MonthDate,IF(RIGHT($B472,8)="Scotland",SUMIFS(inputdata!H:H,inputdata!$B:$B,$B472,inputdata!$A:$A,$A472),SUMIFS(inputdata!H:H,inputdata!$D:$D,$B472,inputdata!$A:$A,$A472)),IF(RIGHT($B472,8)="Scotland",SUMIFS(inputdataWeek!H:H,inputdataWeek!$B:$B,$B472,inputdataWeek!$A:$A,$A472),SUMIFS(inputdataWeek!H:H,inputdataWeek!$D:$D,$B472,inputdataWeek!$A:$A,$A472)))</f>
        <v>1945</v>
      </c>
      <c r="E472" s="180">
        <f>IF($A472&lt;=MonthDate,IF(RIGHT($B472,8)="Scotland",SUMIFS(inputdata!I:I,inputdata!$B:$B,$B472,inputdata!$A:$A,$A472),SUMIFS(inputdata!I:I,inputdata!$D:$D,$B472,inputdata!$A:$A,$A472)),IF(RIGHT($B472,8)="Scotland",SUMIFS(inputdataWeek!I:I,inputdataWeek!$B:$B,$B472,inputdataWeek!$A:$A,$A472),SUMIFS(inputdataWeek!I:I,inputdataWeek!$D:$D,$B472,inputdataWeek!$A:$A,$A472)))</f>
        <v>45</v>
      </c>
      <c r="F472" s="181">
        <f t="shared" si="40"/>
        <v>0.97738693467336679</v>
      </c>
      <c r="G472" s="180">
        <f>IF($A472&lt;=MonthDate,IF(RIGHT($B472,8)="Scotland",SUMIFS(inputdata!J:J,inputdata!$B:$B,$B472,inputdata!$A:$A,$A472),SUMIFS(inputdata!J:J,inputdata!$D:$D,$B472,inputdata!$A:$A,$A472)),IF(RIGHT($B472,8)="Scotland",SUMIFS(inputdataWeek!J:J,inputdataWeek!$B:$B,$B472,inputdataWeek!$A:$A,$A472),SUMIFS(inputdataWeek!J:J,inputdataWeek!$D:$D,$B472,inputdataWeek!$A:$A,$A472)))</f>
        <v>0</v>
      </c>
      <c r="H472" s="181">
        <f t="shared" si="41"/>
        <v>1</v>
      </c>
      <c r="I472" s="180">
        <f>IF($A472&lt;=MonthDate,IF(RIGHT($B472,8)="Scotland",SUMIFS(inputdata!K:K,inputdata!$B:$B,$B472,inputdata!$A:$A,$A472),SUMIFS(inputdata!K:K,inputdata!$D:$D,$B472,inputdata!$A:$A,$A472)),IF(RIGHT(B472,8)="Scotland",SUMIFS(inputdataWeek!K:K,inputdataWeek!$B:$B,$B472,inputdataWeek!$A:$A,$A472),SUMIFS(inputdataWeek!K:K,inputdataWeek!$D:$D,$B472,inputdataWeek!$A:$A,$A472)))</f>
        <v>0</v>
      </c>
      <c r="J472" s="181">
        <f t="shared" si="39"/>
        <v>1</v>
      </c>
      <c r="K472" s="194" t="str">
        <f t="shared" si="38"/>
        <v>ISD A&amp;E Datamart</v>
      </c>
    </row>
    <row r="473" spans="1:11">
      <c r="A473" s="178">
        <f t="shared" si="37"/>
        <v>42533</v>
      </c>
      <c r="B473" s="179" t="s">
        <v>72</v>
      </c>
      <c r="C473" s="180">
        <f>IF($A473&lt;=MonthDate,IF(RIGHT($B473,8)="Scotland",SUMIFS(inputdata!G:G,inputdata!$B:$B,$B473,inputdata!$A:$A,$A473),SUMIFS(inputdata!G:G,inputdata!$D:$D,$B473,inputdata!$A:$A,$A473)),IF(RIGHT($B473,8)="Scotland",SUMIFS(inputdataWeek!G:G,inputdataWeek!$B:$B,$B473,inputdataWeek!$A:$A,$A473),SUMIFS(inputdataWeek!G:G,inputdataWeek!$D:$D,$B473,inputdataWeek!$A:$A,$A473)))</f>
        <v>7177</v>
      </c>
      <c r="D473" s="180">
        <f>IF($A473&lt;=MonthDate,IF(RIGHT($B473,8)="Scotland",SUMIFS(inputdata!H:H,inputdata!$B:$B,$B473,inputdata!$A:$A,$A473),SUMIFS(inputdata!H:H,inputdata!$D:$D,$B473,inputdata!$A:$A,$A473)),IF(RIGHT($B473,8)="Scotland",SUMIFS(inputdataWeek!H:H,inputdataWeek!$B:$B,$B473,inputdataWeek!$A:$A,$A473),SUMIFS(inputdataWeek!H:H,inputdataWeek!$D:$D,$B473,inputdataWeek!$A:$A,$A473)))</f>
        <v>6648</v>
      </c>
      <c r="E473" s="180">
        <f>IF($A473&lt;=MonthDate,IF(RIGHT($B473,8)="Scotland",SUMIFS(inputdata!I:I,inputdata!$B:$B,$B473,inputdata!$A:$A,$A473),SUMIFS(inputdata!I:I,inputdata!$D:$D,$B473,inputdata!$A:$A,$A473)),IF(RIGHT($B473,8)="Scotland",SUMIFS(inputdataWeek!I:I,inputdataWeek!$B:$B,$B473,inputdataWeek!$A:$A,$A473),SUMIFS(inputdataWeek!I:I,inputdataWeek!$D:$D,$B473,inputdataWeek!$A:$A,$A473)))</f>
        <v>529</v>
      </c>
      <c r="F473" s="181">
        <f t="shared" si="40"/>
        <v>0.92629232269750594</v>
      </c>
      <c r="G473" s="180">
        <f>IF($A473&lt;=MonthDate,IF(RIGHT($B473,8)="Scotland",SUMIFS(inputdata!J:J,inputdata!$B:$B,$B473,inputdata!$A:$A,$A473),SUMIFS(inputdata!J:J,inputdata!$D:$D,$B473,inputdata!$A:$A,$A473)),IF(RIGHT($B473,8)="Scotland",SUMIFS(inputdataWeek!J:J,inputdataWeek!$B:$B,$B473,inputdataWeek!$A:$A,$A473),SUMIFS(inputdataWeek!J:J,inputdataWeek!$D:$D,$B473,inputdataWeek!$A:$A,$A473)))</f>
        <v>29</v>
      </c>
      <c r="H473" s="181">
        <f t="shared" si="41"/>
        <v>0.99595931447680086</v>
      </c>
      <c r="I473" s="180">
        <f>IF($A473&lt;=MonthDate,IF(RIGHT($B473,8)="Scotland",SUMIFS(inputdata!K:K,inputdata!$B:$B,$B473,inputdata!$A:$A,$A473),SUMIFS(inputdata!K:K,inputdata!$D:$D,$B473,inputdata!$A:$A,$A473)),IF(RIGHT(B473,8)="Scotland",SUMIFS(inputdataWeek!K:K,inputdataWeek!$B:$B,$B473,inputdataWeek!$A:$A,$A473),SUMIFS(inputdataWeek!K:K,inputdataWeek!$D:$D,$B473,inputdataWeek!$A:$A,$A473)))</f>
        <v>0</v>
      </c>
      <c r="J473" s="181">
        <f t="shared" si="39"/>
        <v>1</v>
      </c>
      <c r="K473" s="194" t="str">
        <f t="shared" si="38"/>
        <v>ISD A&amp;E Datamart</v>
      </c>
    </row>
    <row r="474" spans="1:11">
      <c r="A474" s="178">
        <f t="shared" si="37"/>
        <v>42533</v>
      </c>
      <c r="B474" s="179" t="s">
        <v>129</v>
      </c>
      <c r="C474" s="180">
        <f>IF($A474&lt;=MonthDate,IF(RIGHT($B474,8)="Scotland",SUMIFS(inputdata!G:G,inputdata!$B:$B,$B474,inputdata!$A:$A,$A474),SUMIFS(inputdata!G:G,inputdata!$D:$D,$B474,inputdata!$A:$A,$A474)),IF(RIGHT($B474,8)="Scotland",SUMIFS(inputdataWeek!G:G,inputdataWeek!$B:$B,$B474,inputdataWeek!$A:$A,$A474),SUMIFS(inputdataWeek!G:G,inputdataWeek!$D:$D,$B474,inputdataWeek!$A:$A,$A474)))</f>
        <v>1272</v>
      </c>
      <c r="D474" s="180">
        <f>IF($A474&lt;=MonthDate,IF(RIGHT($B474,8)="Scotland",SUMIFS(inputdata!H:H,inputdata!$B:$B,$B474,inputdata!$A:$A,$A474),SUMIFS(inputdata!H:H,inputdata!$D:$D,$B474,inputdata!$A:$A,$A474)),IF(RIGHT($B474,8)="Scotland",SUMIFS(inputdataWeek!H:H,inputdataWeek!$B:$B,$B474,inputdataWeek!$A:$A,$A474),SUMIFS(inputdataWeek!H:H,inputdataWeek!$D:$D,$B474,inputdataWeek!$A:$A,$A474)))</f>
        <v>1218</v>
      </c>
      <c r="E474" s="180">
        <f>IF($A474&lt;=MonthDate,IF(RIGHT($B474,8)="Scotland",SUMIFS(inputdata!I:I,inputdata!$B:$B,$B474,inputdata!$A:$A,$A474),SUMIFS(inputdata!I:I,inputdata!$D:$D,$B474,inputdata!$A:$A,$A474)),IF(RIGHT($B474,8)="Scotland",SUMIFS(inputdataWeek!I:I,inputdataWeek!$B:$B,$B474,inputdataWeek!$A:$A,$A474),SUMIFS(inputdataWeek!I:I,inputdataWeek!$D:$D,$B474,inputdataWeek!$A:$A,$A474)))</f>
        <v>54</v>
      </c>
      <c r="F474" s="181">
        <f t="shared" si="40"/>
        <v>0.95754716981132071</v>
      </c>
      <c r="G474" s="180">
        <f>IF($A474&lt;=MonthDate,IF(RIGHT($B474,8)="Scotland",SUMIFS(inputdata!J:J,inputdata!$B:$B,$B474,inputdata!$A:$A,$A474),SUMIFS(inputdata!J:J,inputdata!$D:$D,$B474,inputdata!$A:$A,$A474)),IF(RIGHT($B474,8)="Scotland",SUMIFS(inputdataWeek!J:J,inputdataWeek!$B:$B,$B474,inputdataWeek!$A:$A,$A474),SUMIFS(inputdataWeek!J:J,inputdataWeek!$D:$D,$B474,inputdataWeek!$A:$A,$A474)))</f>
        <v>2</v>
      </c>
      <c r="H474" s="181">
        <f t="shared" si="41"/>
        <v>0.99842767295597479</v>
      </c>
      <c r="I474" s="180">
        <f>IF($A474&lt;=MonthDate,IF(RIGHT($B474,8)="Scotland",SUMIFS(inputdata!K:K,inputdata!$B:$B,$B474,inputdata!$A:$A,$A474),SUMIFS(inputdata!K:K,inputdata!$D:$D,$B474,inputdata!$A:$A,$A474)),IF(RIGHT(B474,8)="Scotland",SUMIFS(inputdataWeek!K:K,inputdataWeek!$B:$B,$B474,inputdataWeek!$A:$A,$A474),SUMIFS(inputdataWeek!K:K,inputdataWeek!$D:$D,$B474,inputdataWeek!$A:$A,$A474)))</f>
        <v>0</v>
      </c>
      <c r="J474" s="181">
        <f t="shared" si="39"/>
        <v>1</v>
      </c>
      <c r="K474" s="194" t="str">
        <f t="shared" si="38"/>
        <v>ISD A&amp;E Datamart</v>
      </c>
    </row>
    <row r="475" spans="1:11">
      <c r="A475" s="178">
        <f t="shared" si="37"/>
        <v>42533</v>
      </c>
      <c r="B475" s="179" t="s">
        <v>73</v>
      </c>
      <c r="C475" s="180">
        <f>IF($A475&lt;=MonthDate,IF(RIGHT($B475,8)="Scotland",SUMIFS(inputdata!G:G,inputdata!$B:$B,$B475,inputdata!$A:$A,$A475),SUMIFS(inputdata!G:G,inputdata!$D:$D,$B475,inputdata!$A:$A,$A475)),IF(RIGHT($B475,8)="Scotland",SUMIFS(inputdataWeek!G:G,inputdataWeek!$B:$B,$B475,inputdataWeek!$A:$A,$A475),SUMIFS(inputdataWeek!G:G,inputdataWeek!$D:$D,$B475,inputdataWeek!$A:$A,$A475)))</f>
        <v>4133</v>
      </c>
      <c r="D475" s="180">
        <f>IF($A475&lt;=MonthDate,IF(RIGHT($B475,8)="Scotland",SUMIFS(inputdata!H:H,inputdata!$B:$B,$B475,inputdata!$A:$A,$A475),SUMIFS(inputdata!H:H,inputdata!$D:$D,$B475,inputdata!$A:$A,$A475)),IF(RIGHT($B475,8)="Scotland",SUMIFS(inputdataWeek!H:H,inputdataWeek!$B:$B,$B475,inputdataWeek!$A:$A,$A475),SUMIFS(inputdataWeek!H:H,inputdataWeek!$D:$D,$B475,inputdataWeek!$A:$A,$A475)))</f>
        <v>3817</v>
      </c>
      <c r="E475" s="180">
        <f>IF($A475&lt;=MonthDate,IF(RIGHT($B475,8)="Scotland",SUMIFS(inputdata!I:I,inputdata!$B:$B,$B475,inputdata!$A:$A,$A475),SUMIFS(inputdata!I:I,inputdata!$D:$D,$B475,inputdata!$A:$A,$A475)),IF(RIGHT($B475,8)="Scotland",SUMIFS(inputdataWeek!I:I,inputdataWeek!$B:$B,$B475,inputdataWeek!$A:$A,$A475),SUMIFS(inputdataWeek!I:I,inputdataWeek!$D:$D,$B475,inputdataWeek!$A:$A,$A475)))</f>
        <v>316</v>
      </c>
      <c r="F475" s="181">
        <f t="shared" si="40"/>
        <v>0.92354222114686668</v>
      </c>
      <c r="G475" s="180">
        <f>IF($A475&lt;=MonthDate,IF(RIGHT($B475,8)="Scotland",SUMIFS(inputdata!J:J,inputdata!$B:$B,$B475,inputdata!$A:$A,$A475),SUMIFS(inputdata!J:J,inputdata!$D:$D,$B475,inputdata!$A:$A,$A475)),IF(RIGHT($B475,8)="Scotland",SUMIFS(inputdataWeek!J:J,inputdataWeek!$B:$B,$B475,inputdataWeek!$A:$A,$A475),SUMIFS(inputdataWeek!J:J,inputdataWeek!$D:$D,$B475,inputdataWeek!$A:$A,$A475)))</f>
        <v>19</v>
      </c>
      <c r="H475" s="181">
        <f t="shared" si="41"/>
        <v>0.9954028550689572</v>
      </c>
      <c r="I475" s="180">
        <f>IF($A475&lt;=MonthDate,IF(RIGHT($B475,8)="Scotland",SUMIFS(inputdata!K:K,inputdata!$B:$B,$B475,inputdata!$A:$A,$A475),SUMIFS(inputdata!K:K,inputdata!$D:$D,$B475,inputdata!$A:$A,$A475)),IF(RIGHT(B475,8)="Scotland",SUMIFS(inputdataWeek!K:K,inputdataWeek!$B:$B,$B475,inputdataWeek!$A:$A,$A475),SUMIFS(inputdataWeek!K:K,inputdataWeek!$D:$D,$B475,inputdataWeek!$A:$A,$A475)))</f>
        <v>0</v>
      </c>
      <c r="J475" s="181">
        <f t="shared" si="39"/>
        <v>1</v>
      </c>
      <c r="K475" s="194" t="str">
        <f t="shared" si="38"/>
        <v>ISD A&amp;E Datamart</v>
      </c>
    </row>
    <row r="476" spans="1:11">
      <c r="A476" s="178">
        <f t="shared" si="37"/>
        <v>42533</v>
      </c>
      <c r="B476" s="179" t="s">
        <v>123</v>
      </c>
      <c r="C476" s="180">
        <f>IF($A476&lt;=MonthDate,IF(RIGHT($B476,8)="Scotland",SUMIFS(inputdata!G:G,inputdata!$B:$B,$B476,inputdata!$A:$A,$A476),SUMIFS(inputdata!G:G,inputdata!$D:$D,$B476,inputdata!$A:$A,$A476)),IF(RIGHT($B476,8)="Scotland",SUMIFS(inputdataWeek!G:G,inputdataWeek!$B:$B,$B476,inputdataWeek!$A:$A,$A476),SUMIFS(inputdataWeek!G:G,inputdataWeek!$D:$D,$B476,inputdataWeek!$A:$A,$A476)))</f>
        <v>4410</v>
      </c>
      <c r="D476" s="180">
        <f>IF($A476&lt;=MonthDate,IF(RIGHT($B476,8)="Scotland",SUMIFS(inputdata!H:H,inputdata!$B:$B,$B476,inputdata!$A:$A,$A476),SUMIFS(inputdata!H:H,inputdata!$D:$D,$B476,inputdata!$A:$A,$A476)),IF(RIGHT($B476,8)="Scotland",SUMIFS(inputdataWeek!H:H,inputdataWeek!$B:$B,$B476,inputdataWeek!$A:$A,$A476),SUMIFS(inputdataWeek!H:H,inputdataWeek!$D:$D,$B476,inputdataWeek!$A:$A,$A476)))</f>
        <v>4218</v>
      </c>
      <c r="E476" s="180">
        <f>IF($A476&lt;=MonthDate,IF(RIGHT($B476,8)="Scotland",SUMIFS(inputdata!I:I,inputdata!$B:$B,$B476,inputdata!$A:$A,$A476),SUMIFS(inputdata!I:I,inputdata!$D:$D,$B476,inputdata!$A:$A,$A476)),IF(RIGHT($B476,8)="Scotland",SUMIFS(inputdataWeek!I:I,inputdataWeek!$B:$B,$B476,inputdataWeek!$A:$A,$A476),SUMIFS(inputdataWeek!I:I,inputdataWeek!$D:$D,$B476,inputdataWeek!$A:$A,$A476)))</f>
        <v>192</v>
      </c>
      <c r="F476" s="181">
        <f t="shared" si="40"/>
        <v>0.9564625850340136</v>
      </c>
      <c r="G476" s="180">
        <f>IF($A476&lt;=MonthDate,IF(RIGHT($B476,8)="Scotland",SUMIFS(inputdata!J:J,inputdata!$B:$B,$B476,inputdata!$A:$A,$A476),SUMIFS(inputdata!J:J,inputdata!$D:$D,$B476,inputdata!$A:$A,$A476)),IF(RIGHT($B476,8)="Scotland",SUMIFS(inputdataWeek!J:J,inputdataWeek!$B:$B,$B476,inputdataWeek!$A:$A,$A476),SUMIFS(inputdataWeek!J:J,inputdataWeek!$D:$D,$B476,inputdataWeek!$A:$A,$A476)))</f>
        <v>11</v>
      </c>
      <c r="H476" s="181">
        <f t="shared" si="41"/>
        <v>0.99750566893424031</v>
      </c>
      <c r="I476" s="180">
        <f>IF($A476&lt;=MonthDate,IF(RIGHT($B476,8)="Scotland",SUMIFS(inputdata!K:K,inputdata!$B:$B,$B476,inputdata!$A:$A,$A476),SUMIFS(inputdata!K:K,inputdata!$D:$D,$B476,inputdata!$A:$A,$A476)),IF(RIGHT(B476,8)="Scotland",SUMIFS(inputdataWeek!K:K,inputdataWeek!$B:$B,$B476,inputdataWeek!$A:$A,$A476),SUMIFS(inputdataWeek!K:K,inputdataWeek!$D:$D,$B476,inputdataWeek!$A:$A,$A476)))</f>
        <v>0</v>
      </c>
      <c r="J476" s="181">
        <f t="shared" si="39"/>
        <v>1</v>
      </c>
      <c r="K476" s="194" t="str">
        <f t="shared" si="38"/>
        <v>ISD A&amp;E Datamart</v>
      </c>
    </row>
    <row r="477" spans="1:11">
      <c r="A477" s="178">
        <f t="shared" si="37"/>
        <v>42533</v>
      </c>
      <c r="B477" s="179" t="s">
        <v>117</v>
      </c>
      <c r="C477" s="180">
        <f>IF($A477&lt;=MonthDate,IF(RIGHT($B477,8)="Scotland",SUMIFS(inputdata!G:G,inputdata!$B:$B,$B477,inputdata!$A:$A,$A477),SUMIFS(inputdata!G:G,inputdata!$D:$D,$B477,inputdata!$A:$A,$A477)),IF(RIGHT($B477,8)="Scotland",SUMIFS(inputdataWeek!G:G,inputdataWeek!$B:$B,$B477,inputdataWeek!$A:$A,$A477),SUMIFS(inputdataWeek!G:G,inputdataWeek!$D:$D,$B477,inputdataWeek!$A:$A,$A477)))</f>
        <v>124</v>
      </c>
      <c r="D477" s="180">
        <f>IF($A477&lt;=MonthDate,IF(RIGHT($B477,8)="Scotland",SUMIFS(inputdata!H:H,inputdata!$B:$B,$B477,inputdata!$A:$A,$A477),SUMIFS(inputdata!H:H,inputdata!$D:$D,$B477,inputdata!$A:$A,$A477)),IF(RIGHT($B477,8)="Scotland",SUMIFS(inputdataWeek!H:H,inputdataWeek!$B:$B,$B477,inputdataWeek!$A:$A,$A477),SUMIFS(inputdataWeek!H:H,inputdataWeek!$D:$D,$B477,inputdataWeek!$A:$A,$A477)))</f>
        <v>122</v>
      </c>
      <c r="E477" s="180">
        <f>IF($A477&lt;=MonthDate,IF(RIGHT($B477,8)="Scotland",SUMIFS(inputdata!I:I,inputdata!$B:$B,$B477,inputdata!$A:$A,$A477),SUMIFS(inputdata!I:I,inputdata!$D:$D,$B477,inputdata!$A:$A,$A477)),IF(RIGHT($B477,8)="Scotland",SUMIFS(inputdataWeek!I:I,inputdataWeek!$B:$B,$B477,inputdataWeek!$A:$A,$A477),SUMIFS(inputdataWeek!I:I,inputdataWeek!$D:$D,$B477,inputdataWeek!$A:$A,$A477)))</f>
        <v>2</v>
      </c>
      <c r="F477" s="181">
        <f t="shared" si="40"/>
        <v>0.9838709677419355</v>
      </c>
      <c r="G477" s="180">
        <f>IF($A477&lt;=MonthDate,IF(RIGHT($B477,8)="Scotland",SUMIFS(inputdata!J:J,inputdata!$B:$B,$B477,inputdata!$A:$A,$A477),SUMIFS(inputdata!J:J,inputdata!$D:$D,$B477,inputdata!$A:$A,$A477)),IF(RIGHT($B477,8)="Scotland",SUMIFS(inputdataWeek!J:J,inputdataWeek!$B:$B,$B477,inputdataWeek!$A:$A,$A477),SUMIFS(inputdataWeek!J:J,inputdataWeek!$D:$D,$B477,inputdataWeek!$A:$A,$A477)))</f>
        <v>0</v>
      </c>
      <c r="H477" s="181">
        <f t="shared" si="41"/>
        <v>1</v>
      </c>
      <c r="I477" s="180">
        <f>IF($A477&lt;=MonthDate,IF(RIGHT($B477,8)="Scotland",SUMIFS(inputdata!K:K,inputdata!$B:$B,$B477,inputdata!$A:$A,$A477),SUMIFS(inputdata!K:K,inputdata!$D:$D,$B477,inputdata!$A:$A,$A477)),IF(RIGHT(B477,8)="Scotland",SUMIFS(inputdataWeek!K:K,inputdataWeek!$B:$B,$B477,inputdataWeek!$A:$A,$A477),SUMIFS(inputdataWeek!K:K,inputdataWeek!$D:$D,$B477,inputdataWeek!$A:$A,$A477)))</f>
        <v>0</v>
      </c>
      <c r="J477" s="181">
        <f t="shared" si="39"/>
        <v>1</v>
      </c>
      <c r="K477" s="194" t="str">
        <f t="shared" si="38"/>
        <v>ISD A&amp;E Datamart</v>
      </c>
    </row>
    <row r="478" spans="1:11">
      <c r="A478" s="178">
        <f t="shared" si="37"/>
        <v>42533</v>
      </c>
      <c r="B478" s="179" t="s">
        <v>141</v>
      </c>
      <c r="C478" s="180">
        <f>IF($A478&lt;=MonthDate,IF(RIGHT($B478,8)="Scotland",SUMIFS(inputdata!G:G,inputdata!$B:$B,$B478,inputdata!$A:$A,$A478),SUMIFS(inputdata!G:G,inputdata!$D:$D,$B478,inputdata!$A:$A,$A478)),IF(RIGHT($B478,8)="Scotland",SUMIFS(inputdataWeek!G:G,inputdataWeek!$B:$B,$B478,inputdataWeek!$A:$A,$A478),SUMIFS(inputdataWeek!G:G,inputdataWeek!$D:$D,$B478,inputdataWeek!$A:$A,$A478)))</f>
        <v>161</v>
      </c>
      <c r="D478" s="180">
        <f>IF($A478&lt;=MonthDate,IF(RIGHT($B478,8)="Scotland",SUMIFS(inputdata!H:H,inputdata!$B:$B,$B478,inputdata!$A:$A,$A478),SUMIFS(inputdata!H:H,inputdata!$D:$D,$B478,inputdata!$A:$A,$A478)),IF(RIGHT($B478,8)="Scotland",SUMIFS(inputdataWeek!H:H,inputdataWeek!$B:$B,$B478,inputdataWeek!$A:$A,$A478),SUMIFS(inputdataWeek!H:H,inputdataWeek!$D:$D,$B478,inputdataWeek!$A:$A,$A478)))</f>
        <v>155</v>
      </c>
      <c r="E478" s="180">
        <f>IF($A478&lt;=MonthDate,IF(RIGHT($B478,8)="Scotland",SUMIFS(inputdata!I:I,inputdata!$B:$B,$B478,inputdata!$A:$A,$A478),SUMIFS(inputdata!I:I,inputdata!$D:$D,$B478,inputdata!$A:$A,$A478)),IF(RIGHT($B478,8)="Scotland",SUMIFS(inputdataWeek!I:I,inputdataWeek!$B:$B,$B478,inputdataWeek!$A:$A,$A478),SUMIFS(inputdataWeek!I:I,inputdataWeek!$D:$D,$B478,inputdataWeek!$A:$A,$A478)))</f>
        <v>6</v>
      </c>
      <c r="F478" s="181">
        <f t="shared" si="40"/>
        <v>0.96273291925465843</v>
      </c>
      <c r="G478" s="180">
        <f>IF($A478&lt;=MonthDate,IF(RIGHT($B478,8)="Scotland",SUMIFS(inputdata!J:J,inputdata!$B:$B,$B478,inputdata!$A:$A,$A478),SUMIFS(inputdata!J:J,inputdata!$D:$D,$B478,inputdata!$A:$A,$A478)),IF(RIGHT($B478,8)="Scotland",SUMIFS(inputdataWeek!J:J,inputdataWeek!$B:$B,$B478,inputdataWeek!$A:$A,$A478),SUMIFS(inputdataWeek!J:J,inputdataWeek!$D:$D,$B478,inputdataWeek!$A:$A,$A478)))</f>
        <v>0</v>
      </c>
      <c r="H478" s="181">
        <f t="shared" si="41"/>
        <v>1</v>
      </c>
      <c r="I478" s="180">
        <f>IF($A478&lt;=MonthDate,IF(RIGHT($B478,8)="Scotland",SUMIFS(inputdata!K:K,inputdata!$B:$B,$B478,inputdata!$A:$A,$A478),SUMIFS(inputdata!K:K,inputdata!$D:$D,$B478,inputdata!$A:$A,$A478)),IF(RIGHT(B478,8)="Scotland",SUMIFS(inputdataWeek!K:K,inputdataWeek!$B:$B,$B478,inputdataWeek!$A:$A,$A478),SUMIFS(inputdataWeek!K:K,inputdataWeek!$D:$D,$B478,inputdataWeek!$A:$A,$A478)))</f>
        <v>0</v>
      </c>
      <c r="J478" s="181">
        <f t="shared" si="39"/>
        <v>1</v>
      </c>
      <c r="K478" s="194" t="str">
        <f t="shared" si="38"/>
        <v>ISD A&amp;E Datamart</v>
      </c>
    </row>
    <row r="479" spans="1:11">
      <c r="A479" s="178">
        <f t="shared" si="37"/>
        <v>42533</v>
      </c>
      <c r="B479" s="179" t="s">
        <v>136</v>
      </c>
      <c r="C479" s="180">
        <f>IF($A479&lt;=MonthDate,IF(RIGHT($B479,8)="Scotland",SUMIFS(inputdata!G:G,inputdata!$B:$B,$B479,inputdata!$A:$A,$A479),SUMIFS(inputdata!G:G,inputdata!$D:$D,$B479,inputdata!$A:$A,$A479)),IF(RIGHT($B479,8)="Scotland",SUMIFS(inputdataWeek!G:G,inputdataWeek!$B:$B,$B479,inputdataWeek!$A:$A,$A479),SUMIFS(inputdataWeek!G:G,inputdataWeek!$D:$D,$B479,inputdataWeek!$A:$A,$A479)))</f>
        <v>1493</v>
      </c>
      <c r="D479" s="180">
        <f>IF($A479&lt;=MonthDate,IF(RIGHT($B479,8)="Scotland",SUMIFS(inputdata!H:H,inputdata!$B:$B,$B479,inputdata!$A:$A,$A479),SUMIFS(inputdata!H:H,inputdata!$D:$D,$B479,inputdata!$A:$A,$A479)),IF(RIGHT($B479,8)="Scotland",SUMIFS(inputdataWeek!H:H,inputdataWeek!$B:$B,$B479,inputdataWeek!$A:$A,$A479),SUMIFS(inputdataWeek!H:H,inputdataWeek!$D:$D,$B479,inputdataWeek!$A:$A,$A479)))</f>
        <v>1486</v>
      </c>
      <c r="E479" s="180">
        <f>IF($A479&lt;=MonthDate,IF(RIGHT($B479,8)="Scotland",SUMIFS(inputdata!I:I,inputdata!$B:$B,$B479,inputdata!$A:$A,$A479),SUMIFS(inputdata!I:I,inputdata!$D:$D,$B479,inputdata!$A:$A,$A479)),IF(RIGHT($B479,8)="Scotland",SUMIFS(inputdataWeek!I:I,inputdataWeek!$B:$B,$B479,inputdataWeek!$A:$A,$A479),SUMIFS(inputdataWeek!I:I,inputdataWeek!$D:$D,$B479,inputdataWeek!$A:$A,$A479)))</f>
        <v>7</v>
      </c>
      <c r="F479" s="181">
        <f t="shared" si="40"/>
        <v>0.99531145344943073</v>
      </c>
      <c r="G479" s="180">
        <f>IF($A479&lt;=MonthDate,IF(RIGHT($B479,8)="Scotland",SUMIFS(inputdata!J:J,inputdata!$B:$B,$B479,inputdata!$A:$A,$A479),SUMIFS(inputdata!J:J,inputdata!$D:$D,$B479,inputdata!$A:$A,$A479)),IF(RIGHT($B479,8)="Scotland",SUMIFS(inputdataWeek!J:J,inputdataWeek!$B:$B,$B479,inputdataWeek!$A:$A,$A479),SUMIFS(inputdataWeek!J:J,inputdataWeek!$D:$D,$B479,inputdataWeek!$A:$A,$A479)))</f>
        <v>0</v>
      </c>
      <c r="H479" s="181">
        <f t="shared" si="41"/>
        <v>1</v>
      </c>
      <c r="I479" s="180">
        <f>IF($A479&lt;=MonthDate,IF(RIGHT($B479,8)="Scotland",SUMIFS(inputdata!K:K,inputdata!$B:$B,$B479,inputdata!$A:$A,$A479),SUMIFS(inputdata!K:K,inputdata!$D:$D,$B479,inputdata!$A:$A,$A479)),IF(RIGHT(B479,8)="Scotland",SUMIFS(inputdataWeek!K:K,inputdataWeek!$B:$B,$B479,inputdataWeek!$A:$A,$A479),SUMIFS(inputdataWeek!K:K,inputdataWeek!$D:$D,$B479,inputdataWeek!$A:$A,$A479)))</f>
        <v>0</v>
      </c>
      <c r="J479" s="181">
        <f t="shared" si="39"/>
        <v>1</v>
      </c>
      <c r="K479" s="194" t="str">
        <f t="shared" si="38"/>
        <v>ISD A&amp;E Datamart</v>
      </c>
    </row>
    <row r="480" spans="1:11">
      <c r="A480" s="178">
        <f t="shared" ref="A480:A543" si="42">A465+7</f>
        <v>42533</v>
      </c>
      <c r="B480" s="179" t="s">
        <v>139</v>
      </c>
      <c r="C480" s="180">
        <f>IF($A480&lt;=MonthDate,IF(RIGHT($B480,8)="Scotland",SUMIFS(inputdata!G:G,inputdata!$B:$B,$B480,inputdata!$A:$A,$A480),SUMIFS(inputdata!G:G,inputdata!$D:$D,$B480,inputdata!$A:$A,$A480)),IF(RIGHT($B480,8)="Scotland",SUMIFS(inputdataWeek!G:G,inputdataWeek!$B:$B,$B480,inputdataWeek!$A:$A,$A480),SUMIFS(inputdataWeek!G:G,inputdataWeek!$D:$D,$B480,inputdataWeek!$A:$A,$A480)))</f>
        <v>153</v>
      </c>
      <c r="D480" s="180">
        <f>IF($A480&lt;=MonthDate,IF(RIGHT($B480,8)="Scotland",SUMIFS(inputdata!H:H,inputdata!$B:$B,$B480,inputdata!$A:$A,$A480),SUMIFS(inputdata!H:H,inputdata!$D:$D,$B480,inputdata!$A:$A,$A480)),IF(RIGHT($B480,8)="Scotland",SUMIFS(inputdataWeek!H:H,inputdataWeek!$B:$B,$B480,inputdataWeek!$A:$A,$A480),SUMIFS(inputdataWeek!H:H,inputdataWeek!$D:$D,$B480,inputdataWeek!$A:$A,$A480)))</f>
        <v>153</v>
      </c>
      <c r="E480" s="180">
        <f>IF($A480&lt;=MonthDate,IF(RIGHT($B480,8)="Scotland",SUMIFS(inputdata!I:I,inputdata!$B:$B,$B480,inputdata!$A:$A,$A480),SUMIFS(inputdata!I:I,inputdata!$D:$D,$B480,inputdata!$A:$A,$A480)),IF(RIGHT($B480,8)="Scotland",SUMIFS(inputdataWeek!I:I,inputdataWeek!$B:$B,$B480,inputdataWeek!$A:$A,$A480),SUMIFS(inputdataWeek!I:I,inputdataWeek!$D:$D,$B480,inputdataWeek!$A:$A,$A480)))</f>
        <v>0</v>
      </c>
      <c r="F480" s="181">
        <f t="shared" si="40"/>
        <v>1</v>
      </c>
      <c r="G480" s="180">
        <f>IF($A480&lt;=MonthDate,IF(RIGHT($B480,8)="Scotland",SUMIFS(inputdata!J:J,inputdata!$B:$B,$B480,inputdata!$A:$A,$A480),SUMIFS(inputdata!J:J,inputdata!$D:$D,$B480,inputdata!$A:$A,$A480)),IF(RIGHT($B480,8)="Scotland",SUMIFS(inputdataWeek!J:J,inputdataWeek!$B:$B,$B480,inputdataWeek!$A:$A,$A480),SUMIFS(inputdataWeek!J:J,inputdataWeek!$D:$D,$B480,inputdataWeek!$A:$A,$A480)))</f>
        <v>0</v>
      </c>
      <c r="H480" s="181">
        <f t="shared" si="41"/>
        <v>1</v>
      </c>
      <c r="I480" s="180">
        <f>IF($A480&lt;=MonthDate,IF(RIGHT($B480,8)="Scotland",SUMIFS(inputdata!K:K,inputdata!$B:$B,$B480,inputdata!$A:$A,$A480),SUMIFS(inputdata!K:K,inputdata!$D:$D,$B480,inputdata!$A:$A,$A480)),IF(RIGHT(B480,8)="Scotland",SUMIFS(inputdataWeek!K:K,inputdataWeek!$B:$B,$B480,inputdataWeek!$A:$A,$A480),SUMIFS(inputdataWeek!K:K,inputdataWeek!$D:$D,$B480,inputdataWeek!$A:$A,$A480)))</f>
        <v>0</v>
      </c>
      <c r="J480" s="181">
        <f t="shared" si="39"/>
        <v>1</v>
      </c>
      <c r="K480" s="194" t="str">
        <f t="shared" si="38"/>
        <v>ISD A&amp;E Datamart</v>
      </c>
    </row>
    <row r="481" spans="1:11">
      <c r="A481" s="178">
        <f t="shared" si="42"/>
        <v>42533</v>
      </c>
      <c r="B481" s="179" t="s">
        <v>277</v>
      </c>
      <c r="C481" s="180">
        <f>IF($A481&lt;=MonthDate,IF(RIGHT($B481,8)="Scotland",SUMIFS(inputdata!G:G,inputdata!$B:$B,$B481,inputdata!$A:$A,$A481),SUMIFS(inputdata!G:G,inputdata!$D:$D,$B481,inputdata!$A:$A,$A481)),IF(RIGHT($B481,8)="Scotland",SUMIFS(inputdataWeek!G:G,inputdataWeek!$B:$B,$B481,inputdataWeek!$A:$A,$A481),SUMIFS(inputdataWeek!G:G,inputdataWeek!$D:$D,$B481,inputdataWeek!$A:$A,$A481)))</f>
        <v>27502</v>
      </c>
      <c r="D481" s="180">
        <f>IF($A481&lt;=MonthDate,IF(RIGHT($B481,8)="Scotland",SUMIFS(inputdata!H:H,inputdata!$B:$B,$B481,inputdata!$A:$A,$A481),SUMIFS(inputdata!H:H,inputdata!$D:$D,$B481,inputdata!$A:$A,$A481)),IF(RIGHT($B481,8)="Scotland",SUMIFS(inputdataWeek!H:H,inputdataWeek!$B:$B,$B481,inputdataWeek!$A:$A,$A481),SUMIFS(inputdataWeek!H:H,inputdataWeek!$D:$D,$B481,inputdataWeek!$A:$A,$A481)))</f>
        <v>26053</v>
      </c>
      <c r="E481" s="180">
        <f>IF($A481&lt;=MonthDate,IF(RIGHT($B481,8)="Scotland",SUMIFS(inputdata!I:I,inputdata!$B:$B,$B481,inputdata!$A:$A,$A481),SUMIFS(inputdata!I:I,inputdata!$D:$D,$B481,inputdata!$A:$A,$A481)),IF(RIGHT($B481,8)="Scotland",SUMIFS(inputdataWeek!I:I,inputdataWeek!$B:$B,$B481,inputdataWeek!$A:$A,$A481),SUMIFS(inputdataWeek!I:I,inputdataWeek!$D:$D,$B481,inputdataWeek!$A:$A,$A481)))</f>
        <v>1449</v>
      </c>
      <c r="F481" s="181">
        <f t="shared" si="40"/>
        <v>0.94731292269653111</v>
      </c>
      <c r="G481" s="180">
        <f>IF($A481&lt;=MonthDate,IF(RIGHT($B481,8)="Scotland",SUMIFS(inputdata!J:J,inputdata!$B:$B,$B481,inputdata!$A:$A,$A481),SUMIFS(inputdata!J:J,inputdata!$D:$D,$B481,inputdata!$A:$A,$A481)),IF(RIGHT($B481,8)="Scotland",SUMIFS(inputdataWeek!J:J,inputdataWeek!$B:$B,$B481,inputdataWeek!$A:$A,$A481),SUMIFS(inputdataWeek!J:J,inputdataWeek!$D:$D,$B481,inputdataWeek!$A:$A,$A481)))</f>
        <v>88</v>
      </c>
      <c r="H481" s="181">
        <f t="shared" si="41"/>
        <v>0.99680023271034834</v>
      </c>
      <c r="I481" s="180">
        <f>IF($A481&lt;=MonthDate,IF(RIGHT($B481,8)="Scotland",SUMIFS(inputdata!K:K,inputdata!$B:$B,$B481,inputdata!$A:$A,$A481),SUMIFS(inputdata!K:K,inputdata!$D:$D,$B481,inputdata!$A:$A,$A481)),IF(RIGHT(B481,8)="Scotland",SUMIFS(inputdataWeek!K:K,inputdataWeek!$B:$B,$B481,inputdataWeek!$A:$A,$A481),SUMIFS(inputdataWeek!K:K,inputdataWeek!$D:$D,$B481,inputdataWeek!$A:$A,$A481)))</f>
        <v>6</v>
      </c>
      <c r="J481" s="181">
        <f t="shared" si="39"/>
        <v>0.99978183404843279</v>
      </c>
      <c r="K481" s="194" t="str">
        <f t="shared" si="38"/>
        <v>ISD A&amp;E Datamart</v>
      </c>
    </row>
    <row r="482" spans="1:11">
      <c r="A482" s="178">
        <f t="shared" si="42"/>
        <v>42540</v>
      </c>
      <c r="B482" s="179" t="s">
        <v>121</v>
      </c>
      <c r="C482" s="180">
        <f>IF($A482&lt;=MonthDate,IF(RIGHT($B482,8)="Scotland",SUMIFS(inputdata!G:G,inputdata!$B:$B,$B482,inputdata!$A:$A,$A482),SUMIFS(inputdata!G:G,inputdata!$D:$D,$B482,inputdata!$A:$A,$A482)),IF(RIGHT($B482,8)="Scotland",SUMIFS(inputdataWeek!G:G,inputdataWeek!$B:$B,$B482,inputdataWeek!$A:$A,$A482),SUMIFS(inputdataWeek!G:G,inputdataWeek!$D:$D,$B482,inputdataWeek!$A:$A,$A482)))</f>
        <v>2326</v>
      </c>
      <c r="D482" s="180">
        <f>IF($A482&lt;=MonthDate,IF(RIGHT($B482,8)="Scotland",SUMIFS(inputdata!H:H,inputdata!$B:$B,$B482,inputdata!$A:$A,$A482),SUMIFS(inputdata!H:H,inputdata!$D:$D,$B482,inputdata!$A:$A,$A482)),IF(RIGHT($B482,8)="Scotland",SUMIFS(inputdataWeek!H:H,inputdataWeek!$B:$B,$B482,inputdataWeek!$A:$A,$A482),SUMIFS(inputdataWeek!H:H,inputdataWeek!$D:$D,$B482,inputdataWeek!$A:$A,$A482)))</f>
        <v>2053</v>
      </c>
      <c r="E482" s="180">
        <f>IF($A482&lt;=MonthDate,IF(RIGHT($B482,8)="Scotland",SUMIFS(inputdata!I:I,inputdata!$B:$B,$B482,inputdata!$A:$A,$A482),SUMIFS(inputdata!I:I,inputdata!$D:$D,$B482,inputdata!$A:$A,$A482)),IF(RIGHT($B482,8)="Scotland",SUMIFS(inputdataWeek!I:I,inputdataWeek!$B:$B,$B482,inputdataWeek!$A:$A,$A482),SUMIFS(inputdataWeek!I:I,inputdataWeek!$D:$D,$B482,inputdataWeek!$A:$A,$A482)))</f>
        <v>273</v>
      </c>
      <c r="F482" s="181">
        <f t="shared" si="40"/>
        <v>0.8826311263972485</v>
      </c>
      <c r="G482" s="180">
        <f>IF($A482&lt;=MonthDate,IF(RIGHT($B482,8)="Scotland",SUMIFS(inputdata!J:J,inputdata!$B:$B,$B482,inputdata!$A:$A,$A482),SUMIFS(inputdata!J:J,inputdata!$D:$D,$B482,inputdata!$A:$A,$A482)),IF(RIGHT($B482,8)="Scotland",SUMIFS(inputdataWeek!J:J,inputdataWeek!$B:$B,$B482,inputdataWeek!$A:$A,$A482),SUMIFS(inputdataWeek!J:J,inputdataWeek!$D:$D,$B482,inputdataWeek!$A:$A,$A482)))</f>
        <v>45</v>
      </c>
      <c r="H482" s="181">
        <f t="shared" si="41"/>
        <v>0.98065348237317285</v>
      </c>
      <c r="I482" s="180">
        <f>IF($A482&lt;=MonthDate,IF(RIGHT($B482,8)="Scotland",SUMIFS(inputdata!K:K,inputdata!$B:$B,$B482,inputdata!$A:$A,$A482),SUMIFS(inputdata!K:K,inputdata!$D:$D,$B482,inputdata!$A:$A,$A482)),IF(RIGHT(B482,8)="Scotland",SUMIFS(inputdataWeek!K:K,inputdataWeek!$B:$B,$B482,inputdataWeek!$A:$A,$A482),SUMIFS(inputdataWeek!K:K,inputdataWeek!$D:$D,$B482,inputdataWeek!$A:$A,$A482)))</f>
        <v>12</v>
      </c>
      <c r="J482" s="181">
        <f t="shared" si="39"/>
        <v>0.99484092863284612</v>
      </c>
      <c r="K482" s="194" t="str">
        <f t="shared" si="38"/>
        <v>ISD A&amp;E Datamart</v>
      </c>
    </row>
    <row r="483" spans="1:11">
      <c r="A483" s="178">
        <f t="shared" si="42"/>
        <v>42540</v>
      </c>
      <c r="B483" s="179" t="s">
        <v>70</v>
      </c>
      <c r="C483" s="180">
        <f>IF($A483&lt;=MonthDate,IF(RIGHT($B483,8)="Scotland",SUMIFS(inputdata!G:G,inputdata!$B:$B,$B483,inputdata!$A:$A,$A483),SUMIFS(inputdata!G:G,inputdata!$D:$D,$B483,inputdata!$A:$A,$A483)),IF(RIGHT($B483,8)="Scotland",SUMIFS(inputdataWeek!G:G,inputdataWeek!$B:$B,$B483,inputdataWeek!$A:$A,$A483),SUMIFS(inputdataWeek!G:G,inputdataWeek!$D:$D,$B483,inputdataWeek!$A:$A,$A483)))</f>
        <v>551</v>
      </c>
      <c r="D483" s="180">
        <f>IF($A483&lt;=MonthDate,IF(RIGHT($B483,8)="Scotland",SUMIFS(inputdata!H:H,inputdata!$B:$B,$B483,inputdata!$A:$A,$A483),SUMIFS(inputdata!H:H,inputdata!$D:$D,$B483,inputdata!$A:$A,$A483)),IF(RIGHT($B483,8)="Scotland",SUMIFS(inputdataWeek!H:H,inputdataWeek!$B:$B,$B483,inputdataWeek!$A:$A,$A483),SUMIFS(inputdataWeek!H:H,inputdataWeek!$D:$D,$B483,inputdataWeek!$A:$A,$A483)))</f>
        <v>538</v>
      </c>
      <c r="E483" s="180">
        <f>IF($A483&lt;=MonthDate,IF(RIGHT($B483,8)="Scotland",SUMIFS(inputdata!I:I,inputdata!$B:$B,$B483,inputdata!$A:$A,$A483),SUMIFS(inputdata!I:I,inputdata!$D:$D,$B483,inputdata!$A:$A,$A483)),IF(RIGHT($B483,8)="Scotland",SUMIFS(inputdataWeek!I:I,inputdataWeek!$B:$B,$B483,inputdataWeek!$A:$A,$A483),SUMIFS(inputdataWeek!I:I,inputdataWeek!$D:$D,$B483,inputdataWeek!$A:$A,$A483)))</f>
        <v>13</v>
      </c>
      <c r="F483" s="181">
        <f t="shared" si="40"/>
        <v>0.97640653357531759</v>
      </c>
      <c r="G483" s="180">
        <f>IF($A483&lt;=MonthDate,IF(RIGHT($B483,8)="Scotland",SUMIFS(inputdata!J:J,inputdata!$B:$B,$B483,inputdata!$A:$A,$A483),SUMIFS(inputdata!J:J,inputdata!$D:$D,$B483,inputdata!$A:$A,$A483)),IF(RIGHT($B483,8)="Scotland",SUMIFS(inputdataWeek!J:J,inputdataWeek!$B:$B,$B483,inputdataWeek!$A:$A,$A483),SUMIFS(inputdataWeek!J:J,inputdataWeek!$D:$D,$B483,inputdataWeek!$A:$A,$A483)))</f>
        <v>0</v>
      </c>
      <c r="H483" s="181">
        <f t="shared" si="41"/>
        <v>1</v>
      </c>
      <c r="I483" s="180">
        <f>IF($A483&lt;=MonthDate,IF(RIGHT($B483,8)="Scotland",SUMIFS(inputdata!K:K,inputdata!$B:$B,$B483,inputdata!$A:$A,$A483),SUMIFS(inputdata!K:K,inputdata!$D:$D,$B483,inputdata!$A:$A,$A483)),IF(RIGHT(B483,8)="Scotland",SUMIFS(inputdataWeek!K:K,inputdataWeek!$B:$B,$B483,inputdataWeek!$A:$A,$A483),SUMIFS(inputdataWeek!K:K,inputdataWeek!$D:$D,$B483,inputdataWeek!$A:$A,$A483)))</f>
        <v>0</v>
      </c>
      <c r="J483" s="181">
        <f t="shared" si="39"/>
        <v>1</v>
      </c>
      <c r="K483" s="194" t="str">
        <f t="shared" si="38"/>
        <v>ISD A&amp;E Datamart</v>
      </c>
    </row>
    <row r="484" spans="1:11">
      <c r="A484" s="178">
        <f t="shared" si="42"/>
        <v>42540</v>
      </c>
      <c r="B484" s="179" t="s">
        <v>140</v>
      </c>
      <c r="C484" s="180">
        <f>IF($A484&lt;=MonthDate,IF(RIGHT($B484,8)="Scotland",SUMIFS(inputdata!G:G,inputdata!$B:$B,$B484,inputdata!$A:$A,$A484),SUMIFS(inputdata!G:G,inputdata!$D:$D,$B484,inputdata!$A:$A,$A484)),IF(RIGHT($B484,8)="Scotland",SUMIFS(inputdataWeek!G:G,inputdataWeek!$B:$B,$B484,inputdataWeek!$A:$A,$A484),SUMIFS(inputdataWeek!G:G,inputdataWeek!$D:$D,$B484,inputdataWeek!$A:$A,$A484)))</f>
        <v>952</v>
      </c>
      <c r="D484" s="180">
        <f>IF($A484&lt;=MonthDate,IF(RIGHT($B484,8)="Scotland",SUMIFS(inputdata!H:H,inputdata!$B:$B,$B484,inputdata!$A:$A,$A484),SUMIFS(inputdata!H:H,inputdata!$D:$D,$B484,inputdata!$A:$A,$A484)),IF(RIGHT($B484,8)="Scotland",SUMIFS(inputdataWeek!H:H,inputdataWeek!$B:$B,$B484,inputdataWeek!$A:$A,$A484),SUMIFS(inputdataWeek!H:H,inputdataWeek!$D:$D,$B484,inputdataWeek!$A:$A,$A484)))</f>
        <v>919</v>
      </c>
      <c r="E484" s="180">
        <f>IF($A484&lt;=MonthDate,IF(RIGHT($B484,8)="Scotland",SUMIFS(inputdata!I:I,inputdata!$B:$B,$B484,inputdata!$A:$A,$A484),SUMIFS(inputdata!I:I,inputdata!$D:$D,$B484,inputdata!$A:$A,$A484)),IF(RIGHT($B484,8)="Scotland",SUMIFS(inputdataWeek!I:I,inputdataWeek!$B:$B,$B484,inputdataWeek!$A:$A,$A484),SUMIFS(inputdataWeek!I:I,inputdataWeek!$D:$D,$B484,inputdataWeek!$A:$A,$A484)))</f>
        <v>33</v>
      </c>
      <c r="F484" s="181">
        <f t="shared" si="40"/>
        <v>0.96533613445378152</v>
      </c>
      <c r="G484" s="180">
        <f>IF($A484&lt;=MonthDate,IF(RIGHT($B484,8)="Scotland",SUMIFS(inputdata!J:J,inputdata!$B:$B,$B484,inputdata!$A:$A,$A484),SUMIFS(inputdata!J:J,inputdata!$D:$D,$B484,inputdata!$A:$A,$A484)),IF(RIGHT($B484,8)="Scotland",SUMIFS(inputdataWeek!J:J,inputdataWeek!$B:$B,$B484,inputdataWeek!$A:$A,$A484),SUMIFS(inputdataWeek!J:J,inputdataWeek!$D:$D,$B484,inputdataWeek!$A:$A,$A484)))</f>
        <v>0</v>
      </c>
      <c r="H484" s="181">
        <f t="shared" si="41"/>
        <v>1</v>
      </c>
      <c r="I484" s="180">
        <f>IF($A484&lt;=MonthDate,IF(RIGHT($B484,8)="Scotland",SUMIFS(inputdata!K:K,inputdata!$B:$B,$B484,inputdata!$A:$A,$A484),SUMIFS(inputdata!K:K,inputdata!$D:$D,$B484,inputdata!$A:$A,$A484)),IF(RIGHT(B484,8)="Scotland",SUMIFS(inputdataWeek!K:K,inputdataWeek!$B:$B,$B484,inputdataWeek!$A:$A,$A484),SUMIFS(inputdataWeek!K:K,inputdataWeek!$D:$D,$B484,inputdataWeek!$A:$A,$A484)))</f>
        <v>0</v>
      </c>
      <c r="J484" s="181">
        <f t="shared" si="39"/>
        <v>1</v>
      </c>
      <c r="K484" s="194" t="str">
        <f t="shared" si="38"/>
        <v>ISD A&amp;E Datamart</v>
      </c>
    </row>
    <row r="485" spans="1:11">
      <c r="A485" s="178">
        <f t="shared" si="42"/>
        <v>42540</v>
      </c>
      <c r="B485" s="179" t="s">
        <v>71</v>
      </c>
      <c r="C485" s="180">
        <f>IF($A485&lt;=MonthDate,IF(RIGHT($B485,8)="Scotland",SUMIFS(inputdata!G:G,inputdata!$B:$B,$B485,inputdata!$A:$A,$A485),SUMIFS(inputdata!G:G,inputdata!$D:$D,$B485,inputdata!$A:$A,$A485)),IF(RIGHT($B485,8)="Scotland",SUMIFS(inputdataWeek!G:G,inputdataWeek!$B:$B,$B485,inputdataWeek!$A:$A,$A485),SUMIFS(inputdataWeek!G:G,inputdataWeek!$D:$D,$B485,inputdataWeek!$A:$A,$A485)))</f>
        <v>1195</v>
      </c>
      <c r="D485" s="180">
        <f>IF($A485&lt;=MonthDate,IF(RIGHT($B485,8)="Scotland",SUMIFS(inputdata!H:H,inputdata!$B:$B,$B485,inputdata!$A:$A,$A485),SUMIFS(inputdata!H:H,inputdata!$D:$D,$B485,inputdata!$A:$A,$A485)),IF(RIGHT($B485,8)="Scotland",SUMIFS(inputdataWeek!H:H,inputdataWeek!$B:$B,$B485,inputdataWeek!$A:$A,$A485),SUMIFS(inputdataWeek!H:H,inputdataWeek!$D:$D,$B485,inputdataWeek!$A:$A,$A485)))</f>
        <v>1136</v>
      </c>
      <c r="E485" s="180">
        <f>IF($A485&lt;=MonthDate,IF(RIGHT($B485,8)="Scotland",SUMIFS(inputdata!I:I,inputdata!$B:$B,$B485,inputdata!$A:$A,$A485),SUMIFS(inputdata!I:I,inputdata!$D:$D,$B485,inputdata!$A:$A,$A485)),IF(RIGHT($B485,8)="Scotland",SUMIFS(inputdataWeek!I:I,inputdataWeek!$B:$B,$B485,inputdataWeek!$A:$A,$A485),SUMIFS(inputdataWeek!I:I,inputdataWeek!$D:$D,$B485,inputdataWeek!$A:$A,$A485)))</f>
        <v>59</v>
      </c>
      <c r="F485" s="181">
        <f t="shared" si="40"/>
        <v>0.9506276150627615</v>
      </c>
      <c r="G485" s="180">
        <f>IF($A485&lt;=MonthDate,IF(RIGHT($B485,8)="Scotland",SUMIFS(inputdata!J:J,inputdata!$B:$B,$B485,inputdata!$A:$A,$A485),SUMIFS(inputdata!J:J,inputdata!$D:$D,$B485,inputdata!$A:$A,$A485)),IF(RIGHT($B485,8)="Scotland",SUMIFS(inputdataWeek!J:J,inputdataWeek!$B:$B,$B485,inputdataWeek!$A:$A,$A485),SUMIFS(inputdataWeek!J:J,inputdataWeek!$D:$D,$B485,inputdataWeek!$A:$A,$A485)))</f>
        <v>1</v>
      </c>
      <c r="H485" s="181">
        <f t="shared" si="41"/>
        <v>0.99916317991631798</v>
      </c>
      <c r="I485" s="180">
        <f>IF($A485&lt;=MonthDate,IF(RIGHT($B485,8)="Scotland",SUMIFS(inputdata!K:K,inputdata!$B:$B,$B485,inputdata!$A:$A,$A485),SUMIFS(inputdata!K:K,inputdata!$D:$D,$B485,inputdata!$A:$A,$A485)),IF(RIGHT(B485,8)="Scotland",SUMIFS(inputdataWeek!K:K,inputdataWeek!$B:$B,$B485,inputdataWeek!$A:$A,$A485),SUMIFS(inputdataWeek!K:K,inputdataWeek!$D:$D,$B485,inputdataWeek!$A:$A,$A485)))</f>
        <v>0</v>
      </c>
      <c r="J485" s="181">
        <f t="shared" si="39"/>
        <v>1</v>
      </c>
      <c r="K485" s="194" t="str">
        <f t="shared" si="38"/>
        <v>ISD A&amp;E Datamart</v>
      </c>
    </row>
    <row r="486" spans="1:11">
      <c r="A486" s="178">
        <f t="shared" si="42"/>
        <v>42540</v>
      </c>
      <c r="B486" s="179" t="s">
        <v>69</v>
      </c>
      <c r="C486" s="180">
        <f>IF($A486&lt;=MonthDate,IF(RIGHT($B486,8)="Scotland",SUMIFS(inputdata!G:G,inputdata!$B:$B,$B486,inputdata!$A:$A,$A486),SUMIFS(inputdata!G:G,inputdata!$D:$D,$B486,inputdata!$A:$A,$A486)),IF(RIGHT($B486,8)="Scotland",SUMIFS(inputdataWeek!G:G,inputdataWeek!$B:$B,$B486,inputdataWeek!$A:$A,$A486),SUMIFS(inputdataWeek!G:G,inputdataWeek!$D:$D,$B486,inputdataWeek!$A:$A,$A486)))</f>
        <v>1218</v>
      </c>
      <c r="D486" s="180">
        <f>IF($A486&lt;=MonthDate,IF(RIGHT($B486,8)="Scotland",SUMIFS(inputdata!H:H,inputdata!$B:$B,$B486,inputdata!$A:$A,$A486),SUMIFS(inputdata!H:H,inputdata!$D:$D,$B486,inputdata!$A:$A,$A486)),IF(RIGHT($B486,8)="Scotland",SUMIFS(inputdataWeek!H:H,inputdataWeek!$B:$B,$B486,inputdataWeek!$A:$A,$A486),SUMIFS(inputdataWeek!H:H,inputdataWeek!$D:$D,$B486,inputdataWeek!$A:$A,$A486)))</f>
        <v>1129</v>
      </c>
      <c r="E486" s="180">
        <f>IF($A486&lt;=MonthDate,IF(RIGHT($B486,8)="Scotland",SUMIFS(inputdata!I:I,inputdata!$B:$B,$B486,inputdata!$A:$A,$A486),SUMIFS(inputdata!I:I,inputdata!$D:$D,$B486,inputdata!$A:$A,$A486)),IF(RIGHT($B486,8)="Scotland",SUMIFS(inputdataWeek!I:I,inputdataWeek!$B:$B,$B486,inputdataWeek!$A:$A,$A486),SUMIFS(inputdataWeek!I:I,inputdataWeek!$D:$D,$B486,inputdataWeek!$A:$A,$A486)))</f>
        <v>89</v>
      </c>
      <c r="F486" s="181">
        <f t="shared" si="40"/>
        <v>0.92692939244663386</v>
      </c>
      <c r="G486" s="180">
        <f>IF($A486&lt;=MonthDate,IF(RIGHT($B486,8)="Scotland",SUMIFS(inputdata!J:J,inputdata!$B:$B,$B486,inputdata!$A:$A,$A486),SUMIFS(inputdata!J:J,inputdata!$D:$D,$B486,inputdata!$A:$A,$A486)),IF(RIGHT($B486,8)="Scotland",SUMIFS(inputdataWeek!J:J,inputdataWeek!$B:$B,$B486,inputdataWeek!$A:$A,$A486),SUMIFS(inputdataWeek!J:J,inputdataWeek!$D:$D,$B486,inputdataWeek!$A:$A,$A486)))</f>
        <v>2</v>
      </c>
      <c r="H486" s="181">
        <f t="shared" si="41"/>
        <v>0.99835796387520526</v>
      </c>
      <c r="I486" s="180">
        <f>IF($A486&lt;=MonthDate,IF(RIGHT($B486,8)="Scotland",SUMIFS(inputdata!K:K,inputdata!$B:$B,$B486,inputdata!$A:$A,$A486),SUMIFS(inputdata!K:K,inputdata!$D:$D,$B486,inputdata!$A:$A,$A486)),IF(RIGHT(B486,8)="Scotland",SUMIFS(inputdataWeek!K:K,inputdataWeek!$B:$B,$B486,inputdataWeek!$A:$A,$A486),SUMIFS(inputdataWeek!K:K,inputdataWeek!$D:$D,$B486,inputdataWeek!$A:$A,$A486)))</f>
        <v>0</v>
      </c>
      <c r="J486" s="181">
        <f t="shared" si="39"/>
        <v>1</v>
      </c>
      <c r="K486" s="194" t="str">
        <f t="shared" si="38"/>
        <v>ISD A&amp;E Datamart</v>
      </c>
    </row>
    <row r="487" spans="1:11">
      <c r="A487" s="178">
        <f t="shared" si="42"/>
        <v>42540</v>
      </c>
      <c r="B487" s="179" t="s">
        <v>122</v>
      </c>
      <c r="C487" s="180">
        <f>IF($A487&lt;=MonthDate,IF(RIGHT($B487,8)="Scotland",SUMIFS(inputdata!G:G,inputdata!$B:$B,$B487,inputdata!$A:$A,$A487),SUMIFS(inputdata!G:G,inputdata!$D:$D,$B487,inputdata!$A:$A,$A487)),IF(RIGHT($B487,8)="Scotland",SUMIFS(inputdataWeek!G:G,inputdataWeek!$B:$B,$B487,inputdataWeek!$A:$A,$A487),SUMIFS(inputdataWeek!G:G,inputdataWeek!$D:$D,$B487,inputdataWeek!$A:$A,$A487)))</f>
        <v>1834</v>
      </c>
      <c r="D487" s="180">
        <f>IF($A487&lt;=MonthDate,IF(RIGHT($B487,8)="Scotland",SUMIFS(inputdata!H:H,inputdata!$B:$B,$B487,inputdata!$A:$A,$A487),SUMIFS(inputdata!H:H,inputdata!$D:$D,$B487,inputdata!$A:$A,$A487)),IF(RIGHT($B487,8)="Scotland",SUMIFS(inputdataWeek!H:H,inputdataWeek!$B:$B,$B487,inputdataWeek!$A:$A,$A487),SUMIFS(inputdataWeek!H:H,inputdataWeek!$D:$D,$B487,inputdataWeek!$A:$A,$A487)))</f>
        <v>1738</v>
      </c>
      <c r="E487" s="180">
        <f>IF($A487&lt;=MonthDate,IF(RIGHT($B487,8)="Scotland",SUMIFS(inputdata!I:I,inputdata!$B:$B,$B487,inputdata!$A:$A,$A487),SUMIFS(inputdata!I:I,inputdata!$D:$D,$B487,inputdata!$A:$A,$A487)),IF(RIGHT($B487,8)="Scotland",SUMIFS(inputdataWeek!I:I,inputdataWeek!$B:$B,$B487,inputdataWeek!$A:$A,$A487),SUMIFS(inputdataWeek!I:I,inputdataWeek!$D:$D,$B487,inputdataWeek!$A:$A,$A487)))</f>
        <v>96</v>
      </c>
      <c r="F487" s="181">
        <f t="shared" si="40"/>
        <v>0.94765539803707743</v>
      </c>
      <c r="G487" s="180">
        <f>IF($A487&lt;=MonthDate,IF(RIGHT($B487,8)="Scotland",SUMIFS(inputdata!J:J,inputdata!$B:$B,$B487,inputdata!$A:$A,$A487),SUMIFS(inputdata!J:J,inputdata!$D:$D,$B487,inputdata!$A:$A,$A487)),IF(RIGHT($B487,8)="Scotland",SUMIFS(inputdataWeek!J:J,inputdataWeek!$B:$B,$B487,inputdataWeek!$A:$A,$A487),SUMIFS(inputdataWeek!J:J,inputdataWeek!$D:$D,$B487,inputdataWeek!$A:$A,$A487)))</f>
        <v>3</v>
      </c>
      <c r="H487" s="181">
        <f t="shared" si="41"/>
        <v>0.99836423118865869</v>
      </c>
      <c r="I487" s="180">
        <f>IF($A487&lt;=MonthDate,IF(RIGHT($B487,8)="Scotland",SUMIFS(inputdata!K:K,inputdata!$B:$B,$B487,inputdata!$A:$A,$A487),SUMIFS(inputdata!K:K,inputdata!$D:$D,$B487,inputdata!$A:$A,$A487)),IF(RIGHT(B487,8)="Scotland",SUMIFS(inputdataWeek!K:K,inputdataWeek!$B:$B,$B487,inputdataWeek!$A:$A,$A487),SUMIFS(inputdataWeek!K:K,inputdataWeek!$D:$D,$B487,inputdataWeek!$A:$A,$A487)))</f>
        <v>0</v>
      </c>
      <c r="J487" s="181">
        <f t="shared" si="39"/>
        <v>1</v>
      </c>
      <c r="K487" s="194" t="str">
        <f t="shared" si="38"/>
        <v>ISD A&amp;E Datamart</v>
      </c>
    </row>
    <row r="488" spans="1:11">
      <c r="A488" s="178">
        <f t="shared" si="42"/>
        <v>42540</v>
      </c>
      <c r="B488" s="179" t="s">
        <v>72</v>
      </c>
      <c r="C488" s="180">
        <f>IF($A488&lt;=MonthDate,IF(RIGHT($B488,8)="Scotland",SUMIFS(inputdata!G:G,inputdata!$B:$B,$B488,inputdata!$A:$A,$A488),SUMIFS(inputdata!G:G,inputdata!$D:$D,$B488,inputdata!$A:$A,$A488)),IF(RIGHT($B488,8)="Scotland",SUMIFS(inputdataWeek!G:G,inputdataWeek!$B:$B,$B488,inputdataWeek!$A:$A,$A488),SUMIFS(inputdataWeek!G:G,inputdataWeek!$D:$D,$B488,inputdataWeek!$A:$A,$A488)))</f>
        <v>6392</v>
      </c>
      <c r="D488" s="180">
        <f>IF($A488&lt;=MonthDate,IF(RIGHT($B488,8)="Scotland",SUMIFS(inputdata!H:H,inputdata!$B:$B,$B488,inputdata!$A:$A,$A488),SUMIFS(inputdata!H:H,inputdata!$D:$D,$B488,inputdata!$A:$A,$A488)),IF(RIGHT($B488,8)="Scotland",SUMIFS(inputdataWeek!H:H,inputdataWeek!$B:$B,$B488,inputdataWeek!$A:$A,$A488),SUMIFS(inputdataWeek!H:H,inputdataWeek!$D:$D,$B488,inputdataWeek!$A:$A,$A488)))</f>
        <v>5904</v>
      </c>
      <c r="E488" s="180">
        <f>IF($A488&lt;=MonthDate,IF(RIGHT($B488,8)="Scotland",SUMIFS(inputdata!I:I,inputdata!$B:$B,$B488,inputdata!$A:$A,$A488),SUMIFS(inputdata!I:I,inputdata!$D:$D,$B488,inputdata!$A:$A,$A488)),IF(RIGHT($B488,8)="Scotland",SUMIFS(inputdataWeek!I:I,inputdataWeek!$B:$B,$B488,inputdataWeek!$A:$A,$A488),SUMIFS(inputdataWeek!I:I,inputdataWeek!$D:$D,$B488,inputdataWeek!$A:$A,$A488)))</f>
        <v>488</v>
      </c>
      <c r="F488" s="181">
        <f t="shared" si="40"/>
        <v>0.92365456821026282</v>
      </c>
      <c r="G488" s="180">
        <f>IF($A488&lt;=MonthDate,IF(RIGHT($B488,8)="Scotland",SUMIFS(inputdata!J:J,inputdata!$B:$B,$B488,inputdata!$A:$A,$A488),SUMIFS(inputdata!J:J,inputdata!$D:$D,$B488,inputdata!$A:$A,$A488)),IF(RIGHT($B488,8)="Scotland",SUMIFS(inputdataWeek!J:J,inputdataWeek!$B:$B,$B488,inputdataWeek!$A:$A,$A488),SUMIFS(inputdataWeek!J:J,inputdataWeek!$D:$D,$B488,inputdataWeek!$A:$A,$A488)))</f>
        <v>7</v>
      </c>
      <c r="H488" s="181">
        <f t="shared" si="41"/>
        <v>0.99890488110137676</v>
      </c>
      <c r="I488" s="180">
        <f>IF($A488&lt;=MonthDate,IF(RIGHT($B488,8)="Scotland",SUMIFS(inputdata!K:K,inputdata!$B:$B,$B488,inputdata!$A:$A,$A488),SUMIFS(inputdata!K:K,inputdata!$D:$D,$B488,inputdata!$A:$A,$A488)),IF(RIGHT(B488,8)="Scotland",SUMIFS(inputdataWeek!K:K,inputdataWeek!$B:$B,$B488,inputdataWeek!$A:$A,$A488),SUMIFS(inputdataWeek!K:K,inputdataWeek!$D:$D,$B488,inputdataWeek!$A:$A,$A488)))</f>
        <v>0</v>
      </c>
      <c r="J488" s="181">
        <f t="shared" si="39"/>
        <v>1</v>
      </c>
      <c r="K488" s="194" t="str">
        <f t="shared" si="38"/>
        <v>ISD A&amp;E Datamart</v>
      </c>
    </row>
    <row r="489" spans="1:11">
      <c r="A489" s="178">
        <f t="shared" si="42"/>
        <v>42540</v>
      </c>
      <c r="B489" s="179" t="s">
        <v>129</v>
      </c>
      <c r="C489" s="180">
        <f>IF($A489&lt;=MonthDate,IF(RIGHT($B489,8)="Scotland",SUMIFS(inputdata!G:G,inputdata!$B:$B,$B489,inputdata!$A:$A,$A489),SUMIFS(inputdata!G:G,inputdata!$D:$D,$B489,inputdata!$A:$A,$A489)),IF(RIGHT($B489,8)="Scotland",SUMIFS(inputdataWeek!G:G,inputdataWeek!$B:$B,$B489,inputdataWeek!$A:$A,$A489),SUMIFS(inputdataWeek!G:G,inputdataWeek!$D:$D,$B489,inputdataWeek!$A:$A,$A489)))</f>
        <v>1156</v>
      </c>
      <c r="D489" s="180">
        <f>IF($A489&lt;=MonthDate,IF(RIGHT($B489,8)="Scotland",SUMIFS(inputdata!H:H,inputdata!$B:$B,$B489,inputdata!$A:$A,$A489),SUMIFS(inputdata!H:H,inputdata!$D:$D,$B489,inputdata!$A:$A,$A489)),IF(RIGHT($B489,8)="Scotland",SUMIFS(inputdataWeek!H:H,inputdataWeek!$B:$B,$B489,inputdataWeek!$A:$A,$A489),SUMIFS(inputdataWeek!H:H,inputdataWeek!$D:$D,$B489,inputdataWeek!$A:$A,$A489)))</f>
        <v>1113</v>
      </c>
      <c r="E489" s="180">
        <f>IF($A489&lt;=MonthDate,IF(RIGHT($B489,8)="Scotland",SUMIFS(inputdata!I:I,inputdata!$B:$B,$B489,inputdata!$A:$A,$A489),SUMIFS(inputdata!I:I,inputdata!$D:$D,$B489,inputdata!$A:$A,$A489)),IF(RIGHT($B489,8)="Scotland",SUMIFS(inputdataWeek!I:I,inputdataWeek!$B:$B,$B489,inputdataWeek!$A:$A,$A489),SUMIFS(inputdataWeek!I:I,inputdataWeek!$D:$D,$B489,inputdataWeek!$A:$A,$A489)))</f>
        <v>43</v>
      </c>
      <c r="F489" s="181">
        <f t="shared" si="40"/>
        <v>0.96280276816609001</v>
      </c>
      <c r="G489" s="180">
        <f>IF($A489&lt;=MonthDate,IF(RIGHT($B489,8)="Scotland",SUMIFS(inputdata!J:J,inputdata!$B:$B,$B489,inputdata!$A:$A,$A489),SUMIFS(inputdata!J:J,inputdata!$D:$D,$B489,inputdata!$A:$A,$A489)),IF(RIGHT($B489,8)="Scotland",SUMIFS(inputdataWeek!J:J,inputdataWeek!$B:$B,$B489,inputdataWeek!$A:$A,$A489),SUMIFS(inputdataWeek!J:J,inputdataWeek!$D:$D,$B489,inputdataWeek!$A:$A,$A489)))</f>
        <v>2</v>
      </c>
      <c r="H489" s="181">
        <f t="shared" si="41"/>
        <v>0.9982698961937716</v>
      </c>
      <c r="I489" s="180">
        <f>IF($A489&lt;=MonthDate,IF(RIGHT($B489,8)="Scotland",SUMIFS(inputdata!K:K,inputdata!$B:$B,$B489,inputdata!$A:$A,$A489),SUMIFS(inputdata!K:K,inputdata!$D:$D,$B489,inputdata!$A:$A,$A489)),IF(RIGHT(B489,8)="Scotland",SUMIFS(inputdataWeek!K:K,inputdataWeek!$B:$B,$B489,inputdataWeek!$A:$A,$A489),SUMIFS(inputdataWeek!K:K,inputdataWeek!$D:$D,$B489,inputdataWeek!$A:$A,$A489)))</f>
        <v>0</v>
      </c>
      <c r="J489" s="181">
        <f t="shared" si="39"/>
        <v>1</v>
      </c>
      <c r="K489" s="194" t="str">
        <f t="shared" si="38"/>
        <v>ISD A&amp;E Datamart</v>
      </c>
    </row>
    <row r="490" spans="1:11">
      <c r="A490" s="178">
        <f t="shared" si="42"/>
        <v>42540</v>
      </c>
      <c r="B490" s="179" t="s">
        <v>73</v>
      </c>
      <c r="C490" s="180">
        <f>IF($A490&lt;=MonthDate,IF(RIGHT($B490,8)="Scotland",SUMIFS(inputdata!G:G,inputdata!$B:$B,$B490,inputdata!$A:$A,$A490),SUMIFS(inputdata!G:G,inputdata!$D:$D,$B490,inputdata!$A:$A,$A490)),IF(RIGHT($B490,8)="Scotland",SUMIFS(inputdataWeek!G:G,inputdataWeek!$B:$B,$B490,inputdataWeek!$A:$A,$A490),SUMIFS(inputdataWeek!G:G,inputdataWeek!$D:$D,$B490,inputdataWeek!$A:$A,$A490)))</f>
        <v>3872</v>
      </c>
      <c r="D490" s="180">
        <f>IF($A490&lt;=MonthDate,IF(RIGHT($B490,8)="Scotland",SUMIFS(inputdata!H:H,inputdata!$B:$B,$B490,inputdata!$A:$A,$A490),SUMIFS(inputdata!H:H,inputdata!$D:$D,$B490,inputdata!$A:$A,$A490)),IF(RIGHT($B490,8)="Scotland",SUMIFS(inputdataWeek!H:H,inputdataWeek!$B:$B,$B490,inputdataWeek!$A:$A,$A490),SUMIFS(inputdataWeek!H:H,inputdataWeek!$D:$D,$B490,inputdataWeek!$A:$A,$A490)))</f>
        <v>3631</v>
      </c>
      <c r="E490" s="180">
        <f>IF($A490&lt;=MonthDate,IF(RIGHT($B490,8)="Scotland",SUMIFS(inputdata!I:I,inputdata!$B:$B,$B490,inputdata!$A:$A,$A490),SUMIFS(inputdata!I:I,inputdata!$D:$D,$B490,inputdata!$A:$A,$A490)),IF(RIGHT($B490,8)="Scotland",SUMIFS(inputdataWeek!I:I,inputdataWeek!$B:$B,$B490,inputdataWeek!$A:$A,$A490),SUMIFS(inputdataWeek!I:I,inputdataWeek!$D:$D,$B490,inputdataWeek!$A:$A,$A490)))</f>
        <v>241</v>
      </c>
      <c r="F490" s="181">
        <f t="shared" si="40"/>
        <v>0.93775826446280997</v>
      </c>
      <c r="G490" s="180">
        <f>IF($A490&lt;=MonthDate,IF(RIGHT($B490,8)="Scotland",SUMIFS(inputdata!J:J,inputdata!$B:$B,$B490,inputdata!$A:$A,$A490),SUMIFS(inputdata!J:J,inputdata!$D:$D,$B490,inputdata!$A:$A,$A490)),IF(RIGHT($B490,8)="Scotland",SUMIFS(inputdataWeek!J:J,inputdataWeek!$B:$B,$B490,inputdataWeek!$A:$A,$A490),SUMIFS(inputdataWeek!J:J,inputdataWeek!$D:$D,$B490,inputdataWeek!$A:$A,$A490)))</f>
        <v>27</v>
      </c>
      <c r="H490" s="181">
        <f t="shared" si="41"/>
        <v>0.99302685950413228</v>
      </c>
      <c r="I490" s="180">
        <f>IF($A490&lt;=MonthDate,IF(RIGHT($B490,8)="Scotland",SUMIFS(inputdata!K:K,inputdata!$B:$B,$B490,inputdata!$A:$A,$A490),SUMIFS(inputdata!K:K,inputdata!$D:$D,$B490,inputdata!$A:$A,$A490)),IF(RIGHT(B490,8)="Scotland",SUMIFS(inputdataWeek!K:K,inputdataWeek!$B:$B,$B490,inputdataWeek!$A:$A,$A490),SUMIFS(inputdataWeek!K:K,inputdataWeek!$D:$D,$B490,inputdataWeek!$A:$A,$A490)))</f>
        <v>1</v>
      </c>
      <c r="J490" s="181">
        <f t="shared" si="39"/>
        <v>0.99974173553719003</v>
      </c>
      <c r="K490" s="194" t="str">
        <f t="shared" si="38"/>
        <v>ISD A&amp;E Datamart</v>
      </c>
    </row>
    <row r="491" spans="1:11">
      <c r="A491" s="178">
        <f t="shared" si="42"/>
        <v>42540</v>
      </c>
      <c r="B491" s="179" t="s">
        <v>123</v>
      </c>
      <c r="C491" s="180">
        <f>IF($A491&lt;=MonthDate,IF(RIGHT($B491,8)="Scotland",SUMIFS(inputdata!G:G,inputdata!$B:$B,$B491,inputdata!$A:$A,$A491),SUMIFS(inputdata!G:G,inputdata!$D:$D,$B491,inputdata!$A:$A,$A491)),IF(RIGHT($B491,8)="Scotland",SUMIFS(inputdataWeek!G:G,inputdataWeek!$B:$B,$B491,inputdataWeek!$A:$A,$A491),SUMIFS(inputdataWeek!G:G,inputdataWeek!$D:$D,$B491,inputdataWeek!$A:$A,$A491)))</f>
        <v>4251</v>
      </c>
      <c r="D491" s="180">
        <f>IF($A491&lt;=MonthDate,IF(RIGHT($B491,8)="Scotland",SUMIFS(inputdata!H:H,inputdata!$B:$B,$B491,inputdata!$A:$A,$A491),SUMIFS(inputdata!H:H,inputdata!$D:$D,$B491,inputdata!$A:$A,$A491)),IF(RIGHT($B491,8)="Scotland",SUMIFS(inputdataWeek!H:H,inputdataWeek!$B:$B,$B491,inputdataWeek!$A:$A,$A491),SUMIFS(inputdataWeek!H:H,inputdataWeek!$D:$D,$B491,inputdataWeek!$A:$A,$A491)))</f>
        <v>4066</v>
      </c>
      <c r="E491" s="180">
        <f>IF($A491&lt;=MonthDate,IF(RIGHT($B491,8)="Scotland",SUMIFS(inputdata!I:I,inputdata!$B:$B,$B491,inputdata!$A:$A,$A491),SUMIFS(inputdata!I:I,inputdata!$D:$D,$B491,inputdata!$A:$A,$A491)),IF(RIGHT($B491,8)="Scotland",SUMIFS(inputdataWeek!I:I,inputdataWeek!$B:$B,$B491,inputdataWeek!$A:$A,$A491),SUMIFS(inputdataWeek!I:I,inputdataWeek!$D:$D,$B491,inputdataWeek!$A:$A,$A491)))</f>
        <v>185</v>
      </c>
      <c r="F491" s="181">
        <f t="shared" si="40"/>
        <v>0.95648082804046108</v>
      </c>
      <c r="G491" s="180">
        <f>IF($A491&lt;=MonthDate,IF(RIGHT($B491,8)="Scotland",SUMIFS(inputdata!J:J,inputdata!$B:$B,$B491,inputdata!$A:$A,$A491),SUMIFS(inputdata!J:J,inputdata!$D:$D,$B491,inputdata!$A:$A,$A491)),IF(RIGHT($B491,8)="Scotland",SUMIFS(inputdataWeek!J:J,inputdataWeek!$B:$B,$B491,inputdataWeek!$A:$A,$A491),SUMIFS(inputdataWeek!J:J,inputdataWeek!$D:$D,$B491,inputdataWeek!$A:$A,$A491)))</f>
        <v>20</v>
      </c>
      <c r="H491" s="181">
        <f t="shared" si="41"/>
        <v>0.99529522465302278</v>
      </c>
      <c r="I491" s="180">
        <f>IF($A491&lt;=MonthDate,IF(RIGHT($B491,8)="Scotland",SUMIFS(inputdata!K:K,inputdata!$B:$B,$B491,inputdata!$A:$A,$A491),SUMIFS(inputdata!K:K,inputdata!$D:$D,$B491,inputdata!$A:$A,$A491)),IF(RIGHT(B491,8)="Scotland",SUMIFS(inputdataWeek!K:K,inputdataWeek!$B:$B,$B491,inputdataWeek!$A:$A,$A491),SUMIFS(inputdataWeek!K:K,inputdataWeek!$D:$D,$B491,inputdataWeek!$A:$A,$A491)))</f>
        <v>1</v>
      </c>
      <c r="J491" s="181">
        <f t="shared" si="39"/>
        <v>0.99976476123265112</v>
      </c>
      <c r="K491" s="194" t="str">
        <f t="shared" si="38"/>
        <v>ISD A&amp;E Datamart</v>
      </c>
    </row>
    <row r="492" spans="1:11">
      <c r="A492" s="178">
        <f t="shared" si="42"/>
        <v>42540</v>
      </c>
      <c r="B492" s="179" t="s">
        <v>117</v>
      </c>
      <c r="C492" s="180">
        <f>IF($A492&lt;=MonthDate,IF(RIGHT($B492,8)="Scotland",SUMIFS(inputdata!G:G,inputdata!$B:$B,$B492,inputdata!$A:$A,$A492),SUMIFS(inputdata!G:G,inputdata!$D:$D,$B492,inputdata!$A:$A,$A492)),IF(RIGHT($B492,8)="Scotland",SUMIFS(inputdataWeek!G:G,inputdataWeek!$B:$B,$B492,inputdataWeek!$A:$A,$A492),SUMIFS(inputdataWeek!G:G,inputdataWeek!$D:$D,$B492,inputdataWeek!$A:$A,$A492)))</f>
        <v>133</v>
      </c>
      <c r="D492" s="180">
        <f>IF($A492&lt;=MonthDate,IF(RIGHT($B492,8)="Scotland",SUMIFS(inputdata!H:H,inputdata!$B:$B,$B492,inputdata!$A:$A,$A492),SUMIFS(inputdata!H:H,inputdata!$D:$D,$B492,inputdata!$A:$A,$A492)),IF(RIGHT($B492,8)="Scotland",SUMIFS(inputdataWeek!H:H,inputdataWeek!$B:$B,$B492,inputdataWeek!$A:$A,$A492),SUMIFS(inputdataWeek!H:H,inputdataWeek!$D:$D,$B492,inputdataWeek!$A:$A,$A492)))</f>
        <v>130</v>
      </c>
      <c r="E492" s="180">
        <f>IF($A492&lt;=MonthDate,IF(RIGHT($B492,8)="Scotland",SUMIFS(inputdata!I:I,inputdata!$B:$B,$B492,inputdata!$A:$A,$A492),SUMIFS(inputdata!I:I,inputdata!$D:$D,$B492,inputdata!$A:$A,$A492)),IF(RIGHT($B492,8)="Scotland",SUMIFS(inputdataWeek!I:I,inputdataWeek!$B:$B,$B492,inputdataWeek!$A:$A,$A492),SUMIFS(inputdataWeek!I:I,inputdataWeek!$D:$D,$B492,inputdataWeek!$A:$A,$A492)))</f>
        <v>3</v>
      </c>
      <c r="F492" s="181">
        <f t="shared" si="40"/>
        <v>0.97744360902255645</v>
      </c>
      <c r="G492" s="180">
        <f>IF($A492&lt;=MonthDate,IF(RIGHT($B492,8)="Scotland",SUMIFS(inputdata!J:J,inputdata!$B:$B,$B492,inputdata!$A:$A,$A492),SUMIFS(inputdata!J:J,inputdata!$D:$D,$B492,inputdata!$A:$A,$A492)),IF(RIGHT($B492,8)="Scotland",SUMIFS(inputdataWeek!J:J,inputdataWeek!$B:$B,$B492,inputdataWeek!$A:$A,$A492),SUMIFS(inputdataWeek!J:J,inputdataWeek!$D:$D,$B492,inputdataWeek!$A:$A,$A492)))</f>
        <v>0</v>
      </c>
      <c r="H492" s="181">
        <f t="shared" si="41"/>
        <v>1</v>
      </c>
      <c r="I492" s="180">
        <f>IF($A492&lt;=MonthDate,IF(RIGHT($B492,8)="Scotland",SUMIFS(inputdata!K:K,inputdata!$B:$B,$B492,inputdata!$A:$A,$A492),SUMIFS(inputdata!K:K,inputdata!$D:$D,$B492,inputdata!$A:$A,$A492)),IF(RIGHT(B492,8)="Scotland",SUMIFS(inputdataWeek!K:K,inputdataWeek!$B:$B,$B492,inputdataWeek!$A:$A,$A492),SUMIFS(inputdataWeek!K:K,inputdataWeek!$D:$D,$B492,inputdataWeek!$A:$A,$A492)))</f>
        <v>0</v>
      </c>
      <c r="J492" s="181">
        <f t="shared" si="39"/>
        <v>1</v>
      </c>
      <c r="K492" s="194" t="str">
        <f t="shared" si="38"/>
        <v>ISD A&amp;E Datamart</v>
      </c>
    </row>
    <row r="493" spans="1:11">
      <c r="A493" s="178">
        <f t="shared" si="42"/>
        <v>42540</v>
      </c>
      <c r="B493" s="179" t="s">
        <v>141</v>
      </c>
      <c r="C493" s="180">
        <f>IF($A493&lt;=MonthDate,IF(RIGHT($B493,8)="Scotland",SUMIFS(inputdata!G:G,inputdata!$B:$B,$B493,inputdata!$A:$A,$A493),SUMIFS(inputdata!G:G,inputdata!$D:$D,$B493,inputdata!$A:$A,$A493)),IF(RIGHT($B493,8)="Scotland",SUMIFS(inputdataWeek!G:G,inputdataWeek!$B:$B,$B493,inputdataWeek!$A:$A,$A493),SUMIFS(inputdataWeek!G:G,inputdataWeek!$D:$D,$B493,inputdataWeek!$A:$A,$A493)))</f>
        <v>177</v>
      </c>
      <c r="D493" s="180">
        <f>IF($A493&lt;=MonthDate,IF(RIGHT($B493,8)="Scotland",SUMIFS(inputdata!H:H,inputdata!$B:$B,$B493,inputdata!$A:$A,$A493),SUMIFS(inputdata!H:H,inputdata!$D:$D,$B493,inputdata!$A:$A,$A493)),IF(RIGHT($B493,8)="Scotland",SUMIFS(inputdataWeek!H:H,inputdataWeek!$B:$B,$B493,inputdataWeek!$A:$A,$A493),SUMIFS(inputdataWeek!H:H,inputdataWeek!$D:$D,$B493,inputdataWeek!$A:$A,$A493)))</f>
        <v>167</v>
      </c>
      <c r="E493" s="180">
        <f>IF($A493&lt;=MonthDate,IF(RIGHT($B493,8)="Scotland",SUMIFS(inputdata!I:I,inputdata!$B:$B,$B493,inputdata!$A:$A,$A493),SUMIFS(inputdata!I:I,inputdata!$D:$D,$B493,inputdata!$A:$A,$A493)),IF(RIGHT($B493,8)="Scotland",SUMIFS(inputdataWeek!I:I,inputdataWeek!$B:$B,$B493,inputdataWeek!$A:$A,$A493),SUMIFS(inputdataWeek!I:I,inputdataWeek!$D:$D,$B493,inputdataWeek!$A:$A,$A493)))</f>
        <v>10</v>
      </c>
      <c r="F493" s="181">
        <f t="shared" si="40"/>
        <v>0.94350282485875703</v>
      </c>
      <c r="G493" s="180">
        <f>IF($A493&lt;=MonthDate,IF(RIGHT($B493,8)="Scotland",SUMIFS(inputdata!J:J,inputdata!$B:$B,$B493,inputdata!$A:$A,$A493),SUMIFS(inputdata!J:J,inputdata!$D:$D,$B493,inputdata!$A:$A,$A493)),IF(RIGHT($B493,8)="Scotland",SUMIFS(inputdataWeek!J:J,inputdataWeek!$B:$B,$B493,inputdataWeek!$A:$A,$A493),SUMIFS(inputdataWeek!J:J,inputdataWeek!$D:$D,$B493,inputdataWeek!$A:$A,$A493)))</f>
        <v>0</v>
      </c>
      <c r="H493" s="181">
        <f t="shared" si="41"/>
        <v>1</v>
      </c>
      <c r="I493" s="180">
        <f>IF($A493&lt;=MonthDate,IF(RIGHT($B493,8)="Scotland",SUMIFS(inputdata!K:K,inputdata!$B:$B,$B493,inputdata!$A:$A,$A493),SUMIFS(inputdata!K:K,inputdata!$D:$D,$B493,inputdata!$A:$A,$A493)),IF(RIGHT(B493,8)="Scotland",SUMIFS(inputdataWeek!K:K,inputdataWeek!$B:$B,$B493,inputdataWeek!$A:$A,$A493),SUMIFS(inputdataWeek!K:K,inputdataWeek!$D:$D,$B493,inputdataWeek!$A:$A,$A493)))</f>
        <v>0</v>
      </c>
      <c r="J493" s="181">
        <f t="shared" si="39"/>
        <v>1</v>
      </c>
      <c r="K493" s="194" t="str">
        <f t="shared" si="38"/>
        <v>ISD A&amp;E Datamart</v>
      </c>
    </row>
    <row r="494" spans="1:11">
      <c r="A494" s="178">
        <f t="shared" si="42"/>
        <v>42540</v>
      </c>
      <c r="B494" s="179" t="s">
        <v>136</v>
      </c>
      <c r="C494" s="180">
        <f>IF($A494&lt;=MonthDate,IF(RIGHT($B494,8)="Scotland",SUMIFS(inputdata!G:G,inputdata!$B:$B,$B494,inputdata!$A:$A,$A494),SUMIFS(inputdata!G:G,inputdata!$D:$D,$B494,inputdata!$A:$A,$A494)),IF(RIGHT($B494,8)="Scotland",SUMIFS(inputdataWeek!G:G,inputdataWeek!$B:$B,$B494,inputdataWeek!$A:$A,$A494),SUMIFS(inputdataWeek!G:G,inputdataWeek!$D:$D,$B494,inputdataWeek!$A:$A,$A494)))</f>
        <v>1364</v>
      </c>
      <c r="D494" s="180">
        <f>IF($A494&lt;=MonthDate,IF(RIGHT($B494,8)="Scotland",SUMIFS(inputdata!H:H,inputdata!$B:$B,$B494,inputdata!$A:$A,$A494),SUMIFS(inputdata!H:H,inputdata!$D:$D,$B494,inputdata!$A:$A,$A494)),IF(RIGHT($B494,8)="Scotland",SUMIFS(inputdataWeek!H:H,inputdataWeek!$B:$B,$B494,inputdataWeek!$A:$A,$A494),SUMIFS(inputdataWeek!H:H,inputdataWeek!$D:$D,$B494,inputdataWeek!$A:$A,$A494)))</f>
        <v>1356</v>
      </c>
      <c r="E494" s="180">
        <f>IF($A494&lt;=MonthDate,IF(RIGHT($B494,8)="Scotland",SUMIFS(inputdata!I:I,inputdata!$B:$B,$B494,inputdata!$A:$A,$A494),SUMIFS(inputdata!I:I,inputdata!$D:$D,$B494,inputdata!$A:$A,$A494)),IF(RIGHT($B494,8)="Scotland",SUMIFS(inputdataWeek!I:I,inputdataWeek!$B:$B,$B494,inputdataWeek!$A:$A,$A494),SUMIFS(inputdataWeek!I:I,inputdataWeek!$D:$D,$B494,inputdataWeek!$A:$A,$A494)))</f>
        <v>8</v>
      </c>
      <c r="F494" s="181">
        <f t="shared" si="40"/>
        <v>0.99413489736070382</v>
      </c>
      <c r="G494" s="180">
        <f>IF($A494&lt;=MonthDate,IF(RIGHT($B494,8)="Scotland",SUMIFS(inputdata!J:J,inputdata!$B:$B,$B494,inputdata!$A:$A,$A494),SUMIFS(inputdata!J:J,inputdata!$D:$D,$B494,inputdata!$A:$A,$A494)),IF(RIGHT($B494,8)="Scotland",SUMIFS(inputdataWeek!J:J,inputdataWeek!$B:$B,$B494,inputdataWeek!$A:$A,$A494),SUMIFS(inputdataWeek!J:J,inputdataWeek!$D:$D,$B494,inputdataWeek!$A:$A,$A494)))</f>
        <v>0</v>
      </c>
      <c r="H494" s="181">
        <f t="shared" si="41"/>
        <v>1</v>
      </c>
      <c r="I494" s="180">
        <f>IF($A494&lt;=MonthDate,IF(RIGHT($B494,8)="Scotland",SUMIFS(inputdata!K:K,inputdata!$B:$B,$B494,inputdata!$A:$A,$A494),SUMIFS(inputdata!K:K,inputdata!$D:$D,$B494,inputdata!$A:$A,$A494)),IF(RIGHT(B494,8)="Scotland",SUMIFS(inputdataWeek!K:K,inputdataWeek!$B:$B,$B494,inputdataWeek!$A:$A,$A494),SUMIFS(inputdataWeek!K:K,inputdataWeek!$D:$D,$B494,inputdataWeek!$A:$A,$A494)))</f>
        <v>0</v>
      </c>
      <c r="J494" s="181">
        <f t="shared" si="39"/>
        <v>1</v>
      </c>
      <c r="K494" s="194" t="str">
        <f t="shared" si="38"/>
        <v>ISD A&amp;E Datamart</v>
      </c>
    </row>
    <row r="495" spans="1:11">
      <c r="A495" s="178">
        <f t="shared" si="42"/>
        <v>42540</v>
      </c>
      <c r="B495" s="179" t="s">
        <v>139</v>
      </c>
      <c r="C495" s="180">
        <f>IF($A495&lt;=MonthDate,IF(RIGHT($B495,8)="Scotland",SUMIFS(inputdata!G:G,inputdata!$B:$B,$B495,inputdata!$A:$A,$A495),SUMIFS(inputdata!G:G,inputdata!$D:$D,$B495,inputdata!$A:$A,$A495)),IF(RIGHT($B495,8)="Scotland",SUMIFS(inputdataWeek!G:G,inputdataWeek!$B:$B,$B495,inputdataWeek!$A:$A,$A495),SUMIFS(inputdataWeek!G:G,inputdataWeek!$D:$D,$B495,inputdataWeek!$A:$A,$A495)))</f>
        <v>135</v>
      </c>
      <c r="D495" s="180">
        <f>IF($A495&lt;=MonthDate,IF(RIGHT($B495,8)="Scotland",SUMIFS(inputdata!H:H,inputdata!$B:$B,$B495,inputdata!$A:$A,$A495),SUMIFS(inputdata!H:H,inputdata!$D:$D,$B495,inputdata!$A:$A,$A495)),IF(RIGHT($B495,8)="Scotland",SUMIFS(inputdataWeek!H:H,inputdataWeek!$B:$B,$B495,inputdataWeek!$A:$A,$A495),SUMIFS(inputdataWeek!H:H,inputdataWeek!$D:$D,$B495,inputdataWeek!$A:$A,$A495)))</f>
        <v>133</v>
      </c>
      <c r="E495" s="180">
        <f>IF($A495&lt;=MonthDate,IF(RIGHT($B495,8)="Scotland",SUMIFS(inputdata!I:I,inputdata!$B:$B,$B495,inputdata!$A:$A,$A495),SUMIFS(inputdata!I:I,inputdata!$D:$D,$B495,inputdata!$A:$A,$A495)),IF(RIGHT($B495,8)="Scotland",SUMIFS(inputdataWeek!I:I,inputdataWeek!$B:$B,$B495,inputdataWeek!$A:$A,$A495),SUMIFS(inputdataWeek!I:I,inputdataWeek!$D:$D,$B495,inputdataWeek!$A:$A,$A495)))</f>
        <v>2</v>
      </c>
      <c r="F495" s="181">
        <f t="shared" si="40"/>
        <v>0.98518518518518516</v>
      </c>
      <c r="G495" s="180">
        <f>IF($A495&lt;=MonthDate,IF(RIGHT($B495,8)="Scotland",SUMIFS(inputdata!J:J,inputdata!$B:$B,$B495,inputdata!$A:$A,$A495),SUMIFS(inputdata!J:J,inputdata!$D:$D,$B495,inputdata!$A:$A,$A495)),IF(RIGHT($B495,8)="Scotland",SUMIFS(inputdataWeek!J:J,inputdataWeek!$B:$B,$B495,inputdataWeek!$A:$A,$A495),SUMIFS(inputdataWeek!J:J,inputdataWeek!$D:$D,$B495,inputdataWeek!$A:$A,$A495)))</f>
        <v>0</v>
      </c>
      <c r="H495" s="181">
        <f t="shared" si="41"/>
        <v>1</v>
      </c>
      <c r="I495" s="180">
        <f>IF($A495&lt;=MonthDate,IF(RIGHT($B495,8)="Scotland",SUMIFS(inputdata!K:K,inputdata!$B:$B,$B495,inputdata!$A:$A,$A495),SUMIFS(inputdata!K:K,inputdata!$D:$D,$B495,inputdata!$A:$A,$A495)),IF(RIGHT(B495,8)="Scotland",SUMIFS(inputdataWeek!K:K,inputdataWeek!$B:$B,$B495,inputdataWeek!$A:$A,$A495),SUMIFS(inputdataWeek!K:K,inputdataWeek!$D:$D,$B495,inputdataWeek!$A:$A,$A495)))</f>
        <v>0</v>
      </c>
      <c r="J495" s="181">
        <f t="shared" si="39"/>
        <v>1</v>
      </c>
      <c r="K495" s="194" t="str">
        <f t="shared" si="38"/>
        <v>ISD A&amp;E Datamart</v>
      </c>
    </row>
    <row r="496" spans="1:11">
      <c r="A496" s="178">
        <f t="shared" si="42"/>
        <v>42540</v>
      </c>
      <c r="B496" s="179" t="s">
        <v>277</v>
      </c>
      <c r="C496" s="180">
        <f>IF($A496&lt;=MonthDate,IF(RIGHT($B496,8)="Scotland",SUMIFS(inputdata!G:G,inputdata!$B:$B,$B496,inputdata!$A:$A,$A496),SUMIFS(inputdata!G:G,inputdata!$D:$D,$B496,inputdata!$A:$A,$A496)),IF(RIGHT($B496,8)="Scotland",SUMIFS(inputdataWeek!G:G,inputdataWeek!$B:$B,$B496,inputdataWeek!$A:$A,$A496),SUMIFS(inputdataWeek!G:G,inputdataWeek!$D:$D,$B496,inputdataWeek!$A:$A,$A496)))</f>
        <v>25556</v>
      </c>
      <c r="D496" s="180">
        <f>IF($A496&lt;=MonthDate,IF(RIGHT($B496,8)="Scotland",SUMIFS(inputdata!H:H,inputdata!$B:$B,$B496,inputdata!$A:$A,$A496),SUMIFS(inputdata!H:H,inputdata!$D:$D,$B496,inputdata!$A:$A,$A496)),IF(RIGHT($B496,8)="Scotland",SUMIFS(inputdataWeek!H:H,inputdataWeek!$B:$B,$B496,inputdataWeek!$A:$A,$A496),SUMIFS(inputdataWeek!H:H,inputdataWeek!$D:$D,$B496,inputdataWeek!$A:$A,$A496)))</f>
        <v>24013</v>
      </c>
      <c r="E496" s="180">
        <f>IF($A496&lt;=MonthDate,IF(RIGHT($B496,8)="Scotland",SUMIFS(inputdata!I:I,inputdata!$B:$B,$B496,inputdata!$A:$A,$A496),SUMIFS(inputdata!I:I,inputdata!$D:$D,$B496,inputdata!$A:$A,$A496)),IF(RIGHT($B496,8)="Scotland",SUMIFS(inputdataWeek!I:I,inputdataWeek!$B:$B,$B496,inputdataWeek!$A:$A,$A496),SUMIFS(inputdataWeek!I:I,inputdataWeek!$D:$D,$B496,inputdataWeek!$A:$A,$A496)))</f>
        <v>1543</v>
      </c>
      <c r="F496" s="181">
        <f t="shared" si="40"/>
        <v>0.93962278916888398</v>
      </c>
      <c r="G496" s="180">
        <f>IF($A496&lt;=MonthDate,IF(RIGHT($B496,8)="Scotland",SUMIFS(inputdata!J:J,inputdata!$B:$B,$B496,inputdata!$A:$A,$A496),SUMIFS(inputdata!J:J,inputdata!$D:$D,$B496,inputdata!$A:$A,$A496)),IF(RIGHT($B496,8)="Scotland",SUMIFS(inputdataWeek!J:J,inputdataWeek!$B:$B,$B496,inputdataWeek!$A:$A,$A496),SUMIFS(inputdataWeek!J:J,inputdataWeek!$D:$D,$B496,inputdataWeek!$A:$A,$A496)))</f>
        <v>107</v>
      </c>
      <c r="H496" s="181">
        <f t="shared" si="41"/>
        <v>0.99581311629362967</v>
      </c>
      <c r="I496" s="180">
        <f>IF($A496&lt;=MonthDate,IF(RIGHT($B496,8)="Scotland",SUMIFS(inputdata!K:K,inputdata!$B:$B,$B496,inputdata!$A:$A,$A496),SUMIFS(inputdata!K:K,inputdata!$D:$D,$B496,inputdata!$A:$A,$A496)),IF(RIGHT(B496,8)="Scotland",SUMIFS(inputdataWeek!K:K,inputdataWeek!$B:$B,$B496,inputdataWeek!$A:$A,$A496),SUMIFS(inputdataWeek!K:K,inputdataWeek!$D:$D,$B496,inputdataWeek!$A:$A,$A496)))</f>
        <v>14</v>
      </c>
      <c r="J496" s="181">
        <f t="shared" si="39"/>
        <v>0.99945218344028797</v>
      </c>
      <c r="K496" s="194" t="str">
        <f t="shared" ref="K496:K559" si="43">IF($A496&lt;=MonthDate,"ISD A&amp;E Datamart","Weekly aggregate data")</f>
        <v>ISD A&amp;E Datamart</v>
      </c>
    </row>
    <row r="497" spans="1:11">
      <c r="A497" s="178">
        <f t="shared" si="42"/>
        <v>42547</v>
      </c>
      <c r="B497" s="179" t="s">
        <v>121</v>
      </c>
      <c r="C497" s="180">
        <f>IF($A497&lt;=MonthDate,IF(RIGHT($B497,8)="Scotland",SUMIFS(inputdata!G:G,inputdata!$B:$B,$B497,inputdata!$A:$A,$A497),SUMIFS(inputdata!G:G,inputdata!$D:$D,$B497,inputdata!$A:$A,$A497)),IF(RIGHT($B497,8)="Scotland",SUMIFS(inputdataWeek!G:G,inputdataWeek!$B:$B,$B497,inputdataWeek!$A:$A,$A497),SUMIFS(inputdataWeek!G:G,inputdataWeek!$D:$D,$B497,inputdataWeek!$A:$A,$A497)))</f>
        <v>2338</v>
      </c>
      <c r="D497" s="180">
        <f>IF($A497&lt;=MonthDate,IF(RIGHT($B497,8)="Scotland",SUMIFS(inputdata!H:H,inputdata!$B:$B,$B497,inputdata!$A:$A,$A497),SUMIFS(inputdata!H:H,inputdata!$D:$D,$B497,inputdata!$A:$A,$A497)),IF(RIGHT($B497,8)="Scotland",SUMIFS(inputdataWeek!H:H,inputdataWeek!$B:$B,$B497,inputdataWeek!$A:$A,$A497),SUMIFS(inputdataWeek!H:H,inputdataWeek!$D:$D,$B497,inputdataWeek!$A:$A,$A497)))</f>
        <v>2205</v>
      </c>
      <c r="E497" s="180">
        <f>IF($A497&lt;=MonthDate,IF(RIGHT($B497,8)="Scotland",SUMIFS(inputdata!I:I,inputdata!$B:$B,$B497,inputdata!$A:$A,$A497),SUMIFS(inputdata!I:I,inputdata!$D:$D,$B497,inputdata!$A:$A,$A497)),IF(RIGHT($B497,8)="Scotland",SUMIFS(inputdataWeek!I:I,inputdataWeek!$B:$B,$B497,inputdataWeek!$A:$A,$A497),SUMIFS(inputdataWeek!I:I,inputdataWeek!$D:$D,$B497,inputdataWeek!$A:$A,$A497)))</f>
        <v>133</v>
      </c>
      <c r="F497" s="181">
        <f t="shared" si="40"/>
        <v>0.94311377245508987</v>
      </c>
      <c r="G497" s="180">
        <f>IF($A497&lt;=MonthDate,IF(RIGHT($B497,8)="Scotland",SUMIFS(inputdata!J:J,inputdata!$B:$B,$B497,inputdata!$A:$A,$A497),SUMIFS(inputdata!J:J,inputdata!$D:$D,$B497,inputdata!$A:$A,$A497)),IF(RIGHT($B497,8)="Scotland",SUMIFS(inputdataWeek!J:J,inputdataWeek!$B:$B,$B497,inputdataWeek!$A:$A,$A497),SUMIFS(inputdataWeek!J:J,inputdataWeek!$D:$D,$B497,inputdataWeek!$A:$A,$A497)))</f>
        <v>20</v>
      </c>
      <c r="H497" s="181">
        <f t="shared" si="41"/>
        <v>0.99144568006843459</v>
      </c>
      <c r="I497" s="180">
        <f>IF($A497&lt;=MonthDate,IF(RIGHT($B497,8)="Scotland",SUMIFS(inputdata!K:K,inputdata!$B:$B,$B497,inputdata!$A:$A,$A497),SUMIFS(inputdata!K:K,inputdata!$D:$D,$B497,inputdata!$A:$A,$A497)),IF(RIGHT(B497,8)="Scotland",SUMIFS(inputdataWeek!K:K,inputdataWeek!$B:$B,$B497,inputdataWeek!$A:$A,$A497),SUMIFS(inputdataWeek!K:K,inputdataWeek!$D:$D,$B497,inputdataWeek!$A:$A,$A497)))</f>
        <v>3</v>
      </c>
      <c r="J497" s="181">
        <f t="shared" si="39"/>
        <v>0.99871685201026517</v>
      </c>
      <c r="K497" s="194" t="str">
        <f t="shared" si="43"/>
        <v>ISD A&amp;E Datamart</v>
      </c>
    </row>
    <row r="498" spans="1:11">
      <c r="A498" s="178">
        <f t="shared" si="42"/>
        <v>42547</v>
      </c>
      <c r="B498" s="179" t="s">
        <v>70</v>
      </c>
      <c r="C498" s="180">
        <f>IF($A498&lt;=MonthDate,IF(RIGHT($B498,8)="Scotland",SUMIFS(inputdata!G:G,inputdata!$B:$B,$B498,inputdata!$A:$A,$A498),SUMIFS(inputdata!G:G,inputdata!$D:$D,$B498,inputdata!$A:$A,$A498)),IF(RIGHT($B498,8)="Scotland",SUMIFS(inputdataWeek!G:G,inputdataWeek!$B:$B,$B498,inputdataWeek!$A:$A,$A498),SUMIFS(inputdataWeek!G:G,inputdataWeek!$D:$D,$B498,inputdataWeek!$A:$A,$A498)))</f>
        <v>609</v>
      </c>
      <c r="D498" s="180">
        <f>IF($A498&lt;=MonthDate,IF(RIGHT($B498,8)="Scotland",SUMIFS(inputdata!H:H,inputdata!$B:$B,$B498,inputdata!$A:$A,$A498),SUMIFS(inputdata!H:H,inputdata!$D:$D,$B498,inputdata!$A:$A,$A498)),IF(RIGHT($B498,8)="Scotland",SUMIFS(inputdataWeek!H:H,inputdataWeek!$B:$B,$B498,inputdataWeek!$A:$A,$A498),SUMIFS(inputdataWeek!H:H,inputdataWeek!$D:$D,$B498,inputdataWeek!$A:$A,$A498)))</f>
        <v>574</v>
      </c>
      <c r="E498" s="180">
        <f>IF($A498&lt;=MonthDate,IF(RIGHT($B498,8)="Scotland",SUMIFS(inputdata!I:I,inputdata!$B:$B,$B498,inputdata!$A:$A,$A498),SUMIFS(inputdata!I:I,inputdata!$D:$D,$B498,inputdata!$A:$A,$A498)),IF(RIGHT($B498,8)="Scotland",SUMIFS(inputdataWeek!I:I,inputdataWeek!$B:$B,$B498,inputdataWeek!$A:$A,$A498),SUMIFS(inputdataWeek!I:I,inputdataWeek!$D:$D,$B498,inputdataWeek!$A:$A,$A498)))</f>
        <v>35</v>
      </c>
      <c r="F498" s="181">
        <f t="shared" si="40"/>
        <v>0.94252873563218387</v>
      </c>
      <c r="G498" s="180">
        <f>IF($A498&lt;=MonthDate,IF(RIGHT($B498,8)="Scotland",SUMIFS(inputdata!J:J,inputdata!$B:$B,$B498,inputdata!$A:$A,$A498),SUMIFS(inputdata!J:J,inputdata!$D:$D,$B498,inputdata!$A:$A,$A498)),IF(RIGHT($B498,8)="Scotland",SUMIFS(inputdataWeek!J:J,inputdataWeek!$B:$B,$B498,inputdataWeek!$A:$A,$A498),SUMIFS(inputdataWeek!J:J,inputdataWeek!$D:$D,$B498,inputdataWeek!$A:$A,$A498)))</f>
        <v>0</v>
      </c>
      <c r="H498" s="181">
        <f t="shared" si="41"/>
        <v>1</v>
      </c>
      <c r="I498" s="180">
        <f>IF($A498&lt;=MonthDate,IF(RIGHT($B498,8)="Scotland",SUMIFS(inputdata!K:K,inputdata!$B:$B,$B498,inputdata!$A:$A,$A498),SUMIFS(inputdata!K:K,inputdata!$D:$D,$B498,inputdata!$A:$A,$A498)),IF(RIGHT(B498,8)="Scotland",SUMIFS(inputdataWeek!K:K,inputdataWeek!$B:$B,$B498,inputdataWeek!$A:$A,$A498),SUMIFS(inputdataWeek!K:K,inputdataWeek!$D:$D,$B498,inputdataWeek!$A:$A,$A498)))</f>
        <v>0</v>
      </c>
      <c r="J498" s="181">
        <f t="shared" si="39"/>
        <v>1</v>
      </c>
      <c r="K498" s="194" t="str">
        <f t="shared" si="43"/>
        <v>ISD A&amp;E Datamart</v>
      </c>
    </row>
    <row r="499" spans="1:11">
      <c r="A499" s="178">
        <f t="shared" si="42"/>
        <v>42547</v>
      </c>
      <c r="B499" s="179" t="s">
        <v>140</v>
      </c>
      <c r="C499" s="180">
        <f>IF($A499&lt;=MonthDate,IF(RIGHT($B499,8)="Scotland",SUMIFS(inputdata!G:G,inputdata!$B:$B,$B499,inputdata!$A:$A,$A499),SUMIFS(inputdata!G:G,inputdata!$D:$D,$B499,inputdata!$A:$A,$A499)),IF(RIGHT($B499,8)="Scotland",SUMIFS(inputdataWeek!G:G,inputdataWeek!$B:$B,$B499,inputdataWeek!$A:$A,$A499),SUMIFS(inputdataWeek!G:G,inputdataWeek!$D:$D,$B499,inputdataWeek!$A:$A,$A499)))</f>
        <v>1011</v>
      </c>
      <c r="D499" s="180">
        <f>IF($A499&lt;=MonthDate,IF(RIGHT($B499,8)="Scotland",SUMIFS(inputdata!H:H,inputdata!$B:$B,$B499,inputdata!$A:$A,$A499),SUMIFS(inputdata!H:H,inputdata!$D:$D,$B499,inputdata!$A:$A,$A499)),IF(RIGHT($B499,8)="Scotland",SUMIFS(inputdataWeek!H:H,inputdataWeek!$B:$B,$B499,inputdataWeek!$A:$A,$A499),SUMIFS(inputdataWeek!H:H,inputdataWeek!$D:$D,$B499,inputdataWeek!$A:$A,$A499)))</f>
        <v>976</v>
      </c>
      <c r="E499" s="180">
        <f>IF($A499&lt;=MonthDate,IF(RIGHT($B499,8)="Scotland",SUMIFS(inputdata!I:I,inputdata!$B:$B,$B499,inputdata!$A:$A,$A499),SUMIFS(inputdata!I:I,inputdata!$D:$D,$B499,inputdata!$A:$A,$A499)),IF(RIGHT($B499,8)="Scotland",SUMIFS(inputdataWeek!I:I,inputdataWeek!$B:$B,$B499,inputdataWeek!$A:$A,$A499),SUMIFS(inputdataWeek!I:I,inputdataWeek!$D:$D,$B499,inputdataWeek!$A:$A,$A499)))</f>
        <v>35</v>
      </c>
      <c r="F499" s="181">
        <f t="shared" si="40"/>
        <v>0.96538081107814044</v>
      </c>
      <c r="G499" s="180">
        <f>IF($A499&lt;=MonthDate,IF(RIGHT($B499,8)="Scotland",SUMIFS(inputdata!J:J,inputdata!$B:$B,$B499,inputdata!$A:$A,$A499),SUMIFS(inputdata!J:J,inputdata!$D:$D,$B499,inputdata!$A:$A,$A499)),IF(RIGHT($B499,8)="Scotland",SUMIFS(inputdataWeek!J:J,inputdataWeek!$B:$B,$B499,inputdataWeek!$A:$A,$A499),SUMIFS(inputdataWeek!J:J,inputdataWeek!$D:$D,$B499,inputdataWeek!$A:$A,$A499)))</f>
        <v>1</v>
      </c>
      <c r="H499" s="181">
        <f t="shared" si="41"/>
        <v>0.9990108803165183</v>
      </c>
      <c r="I499" s="180">
        <f>IF($A499&lt;=MonthDate,IF(RIGHT($B499,8)="Scotland",SUMIFS(inputdata!K:K,inputdata!$B:$B,$B499,inputdata!$A:$A,$A499),SUMIFS(inputdata!K:K,inputdata!$D:$D,$B499,inputdata!$A:$A,$A499)),IF(RIGHT(B499,8)="Scotland",SUMIFS(inputdataWeek!K:K,inputdataWeek!$B:$B,$B499,inputdataWeek!$A:$A,$A499),SUMIFS(inputdataWeek!K:K,inputdataWeek!$D:$D,$B499,inputdataWeek!$A:$A,$A499)))</f>
        <v>0</v>
      </c>
      <c r="J499" s="181">
        <f t="shared" si="39"/>
        <v>1</v>
      </c>
      <c r="K499" s="194" t="str">
        <f t="shared" si="43"/>
        <v>ISD A&amp;E Datamart</v>
      </c>
    </row>
    <row r="500" spans="1:11">
      <c r="A500" s="178">
        <f t="shared" si="42"/>
        <v>42547</v>
      </c>
      <c r="B500" s="179" t="s">
        <v>71</v>
      </c>
      <c r="C500" s="180">
        <f>IF($A500&lt;=MonthDate,IF(RIGHT($B500,8)="Scotland",SUMIFS(inputdata!G:G,inputdata!$B:$B,$B500,inputdata!$A:$A,$A500),SUMIFS(inputdata!G:G,inputdata!$D:$D,$B500,inputdata!$A:$A,$A500)),IF(RIGHT($B500,8)="Scotland",SUMIFS(inputdataWeek!G:G,inputdataWeek!$B:$B,$B500,inputdataWeek!$A:$A,$A500),SUMIFS(inputdataWeek!G:G,inputdataWeek!$D:$D,$B500,inputdataWeek!$A:$A,$A500)))</f>
        <v>1285</v>
      </c>
      <c r="D500" s="180">
        <f>IF($A500&lt;=MonthDate,IF(RIGHT($B500,8)="Scotland",SUMIFS(inputdata!H:H,inputdata!$B:$B,$B500,inputdata!$A:$A,$A500),SUMIFS(inputdata!H:H,inputdata!$D:$D,$B500,inputdata!$A:$A,$A500)),IF(RIGHT($B500,8)="Scotland",SUMIFS(inputdataWeek!H:H,inputdataWeek!$B:$B,$B500,inputdataWeek!$A:$A,$A500),SUMIFS(inputdataWeek!H:H,inputdataWeek!$D:$D,$B500,inputdataWeek!$A:$A,$A500)))</f>
        <v>1248</v>
      </c>
      <c r="E500" s="180">
        <f>IF($A500&lt;=MonthDate,IF(RIGHT($B500,8)="Scotland",SUMIFS(inputdata!I:I,inputdata!$B:$B,$B500,inputdata!$A:$A,$A500),SUMIFS(inputdata!I:I,inputdata!$D:$D,$B500,inputdata!$A:$A,$A500)),IF(RIGHT($B500,8)="Scotland",SUMIFS(inputdataWeek!I:I,inputdataWeek!$B:$B,$B500,inputdataWeek!$A:$A,$A500),SUMIFS(inputdataWeek!I:I,inputdataWeek!$D:$D,$B500,inputdataWeek!$A:$A,$A500)))</f>
        <v>37</v>
      </c>
      <c r="F500" s="181">
        <f t="shared" si="40"/>
        <v>0.97120622568093384</v>
      </c>
      <c r="G500" s="180">
        <f>IF($A500&lt;=MonthDate,IF(RIGHT($B500,8)="Scotland",SUMIFS(inputdata!J:J,inputdata!$B:$B,$B500,inputdata!$A:$A,$A500),SUMIFS(inputdata!J:J,inputdata!$D:$D,$B500,inputdata!$A:$A,$A500)),IF(RIGHT($B500,8)="Scotland",SUMIFS(inputdataWeek!J:J,inputdataWeek!$B:$B,$B500,inputdataWeek!$A:$A,$A500),SUMIFS(inputdataWeek!J:J,inputdataWeek!$D:$D,$B500,inputdataWeek!$A:$A,$A500)))</f>
        <v>3</v>
      </c>
      <c r="H500" s="181">
        <f t="shared" si="41"/>
        <v>0.99766536964980546</v>
      </c>
      <c r="I500" s="180">
        <f>IF($A500&lt;=MonthDate,IF(RIGHT($B500,8)="Scotland",SUMIFS(inputdata!K:K,inputdata!$B:$B,$B500,inputdata!$A:$A,$A500),SUMIFS(inputdata!K:K,inputdata!$D:$D,$B500,inputdata!$A:$A,$A500)),IF(RIGHT(B500,8)="Scotland",SUMIFS(inputdataWeek!K:K,inputdataWeek!$B:$B,$B500,inputdataWeek!$A:$A,$A500),SUMIFS(inputdataWeek!K:K,inputdataWeek!$D:$D,$B500,inputdataWeek!$A:$A,$A500)))</f>
        <v>0</v>
      </c>
      <c r="J500" s="181">
        <f t="shared" si="39"/>
        <v>1</v>
      </c>
      <c r="K500" s="194" t="str">
        <f t="shared" si="43"/>
        <v>ISD A&amp;E Datamart</v>
      </c>
    </row>
    <row r="501" spans="1:11">
      <c r="A501" s="178">
        <f t="shared" si="42"/>
        <v>42547</v>
      </c>
      <c r="B501" s="179" t="s">
        <v>69</v>
      </c>
      <c r="C501" s="180">
        <f>IF($A501&lt;=MonthDate,IF(RIGHT($B501,8)="Scotland",SUMIFS(inputdata!G:G,inputdata!$B:$B,$B501,inputdata!$A:$A,$A501),SUMIFS(inputdata!G:G,inputdata!$D:$D,$B501,inputdata!$A:$A,$A501)),IF(RIGHT($B501,8)="Scotland",SUMIFS(inputdataWeek!G:G,inputdataWeek!$B:$B,$B501,inputdataWeek!$A:$A,$A501),SUMIFS(inputdataWeek!G:G,inputdataWeek!$D:$D,$B501,inputdataWeek!$A:$A,$A501)))</f>
        <v>1216</v>
      </c>
      <c r="D501" s="180">
        <f>IF($A501&lt;=MonthDate,IF(RIGHT($B501,8)="Scotland",SUMIFS(inputdata!H:H,inputdata!$B:$B,$B501,inputdata!$A:$A,$A501),SUMIFS(inputdata!H:H,inputdata!$D:$D,$B501,inputdata!$A:$A,$A501)),IF(RIGHT($B501,8)="Scotland",SUMIFS(inputdataWeek!H:H,inputdataWeek!$B:$B,$B501,inputdataWeek!$A:$A,$A501),SUMIFS(inputdataWeek!H:H,inputdataWeek!$D:$D,$B501,inputdataWeek!$A:$A,$A501)))</f>
        <v>1162</v>
      </c>
      <c r="E501" s="180">
        <f>IF($A501&lt;=MonthDate,IF(RIGHT($B501,8)="Scotland",SUMIFS(inputdata!I:I,inputdata!$B:$B,$B501,inputdata!$A:$A,$A501),SUMIFS(inputdata!I:I,inputdata!$D:$D,$B501,inputdata!$A:$A,$A501)),IF(RIGHT($B501,8)="Scotland",SUMIFS(inputdataWeek!I:I,inputdataWeek!$B:$B,$B501,inputdataWeek!$A:$A,$A501),SUMIFS(inputdataWeek!I:I,inputdataWeek!$D:$D,$B501,inputdataWeek!$A:$A,$A501)))</f>
        <v>54</v>
      </c>
      <c r="F501" s="181">
        <f t="shared" si="40"/>
        <v>0.95559210526315785</v>
      </c>
      <c r="G501" s="180">
        <f>IF($A501&lt;=MonthDate,IF(RIGHT($B501,8)="Scotland",SUMIFS(inputdata!J:J,inputdata!$B:$B,$B501,inputdata!$A:$A,$A501),SUMIFS(inputdata!J:J,inputdata!$D:$D,$B501,inputdata!$A:$A,$A501)),IF(RIGHT($B501,8)="Scotland",SUMIFS(inputdataWeek!J:J,inputdataWeek!$B:$B,$B501,inputdataWeek!$A:$A,$A501),SUMIFS(inputdataWeek!J:J,inputdataWeek!$D:$D,$B501,inputdataWeek!$A:$A,$A501)))</f>
        <v>3</v>
      </c>
      <c r="H501" s="181">
        <f t="shared" si="41"/>
        <v>0.99753289473684215</v>
      </c>
      <c r="I501" s="180">
        <f>IF($A501&lt;=MonthDate,IF(RIGHT($B501,8)="Scotland",SUMIFS(inputdata!K:K,inputdata!$B:$B,$B501,inputdata!$A:$A,$A501),SUMIFS(inputdata!K:K,inputdata!$D:$D,$B501,inputdata!$A:$A,$A501)),IF(RIGHT(B501,8)="Scotland",SUMIFS(inputdataWeek!K:K,inputdataWeek!$B:$B,$B501,inputdataWeek!$A:$A,$A501),SUMIFS(inputdataWeek!K:K,inputdataWeek!$D:$D,$B501,inputdataWeek!$A:$A,$A501)))</f>
        <v>0</v>
      </c>
      <c r="J501" s="181">
        <f t="shared" si="39"/>
        <v>1</v>
      </c>
      <c r="K501" s="194" t="str">
        <f t="shared" si="43"/>
        <v>ISD A&amp;E Datamart</v>
      </c>
    </row>
    <row r="502" spans="1:11">
      <c r="A502" s="178">
        <f t="shared" si="42"/>
        <v>42547</v>
      </c>
      <c r="B502" s="179" t="s">
        <v>122</v>
      </c>
      <c r="C502" s="180">
        <f>IF($A502&lt;=MonthDate,IF(RIGHT($B502,8)="Scotland",SUMIFS(inputdata!G:G,inputdata!$B:$B,$B502,inputdata!$A:$A,$A502),SUMIFS(inputdata!G:G,inputdata!$D:$D,$B502,inputdata!$A:$A,$A502)),IF(RIGHT($B502,8)="Scotland",SUMIFS(inputdataWeek!G:G,inputdataWeek!$B:$B,$B502,inputdataWeek!$A:$A,$A502),SUMIFS(inputdataWeek!G:G,inputdataWeek!$D:$D,$B502,inputdataWeek!$A:$A,$A502)))</f>
        <v>1980</v>
      </c>
      <c r="D502" s="180">
        <f>IF($A502&lt;=MonthDate,IF(RIGHT($B502,8)="Scotland",SUMIFS(inputdata!H:H,inputdata!$B:$B,$B502,inputdata!$A:$A,$A502),SUMIFS(inputdata!H:H,inputdata!$D:$D,$B502,inputdata!$A:$A,$A502)),IF(RIGHT($B502,8)="Scotland",SUMIFS(inputdataWeek!H:H,inputdataWeek!$B:$B,$B502,inputdataWeek!$A:$A,$A502),SUMIFS(inputdataWeek!H:H,inputdataWeek!$D:$D,$B502,inputdataWeek!$A:$A,$A502)))</f>
        <v>1886</v>
      </c>
      <c r="E502" s="180">
        <f>IF($A502&lt;=MonthDate,IF(RIGHT($B502,8)="Scotland",SUMIFS(inputdata!I:I,inputdata!$B:$B,$B502,inputdata!$A:$A,$A502),SUMIFS(inputdata!I:I,inputdata!$D:$D,$B502,inputdata!$A:$A,$A502)),IF(RIGHT($B502,8)="Scotland",SUMIFS(inputdataWeek!I:I,inputdataWeek!$B:$B,$B502,inputdataWeek!$A:$A,$A502),SUMIFS(inputdataWeek!I:I,inputdataWeek!$D:$D,$B502,inputdataWeek!$A:$A,$A502)))</f>
        <v>94</v>
      </c>
      <c r="F502" s="181">
        <f t="shared" si="40"/>
        <v>0.95252525252525255</v>
      </c>
      <c r="G502" s="180">
        <f>IF($A502&lt;=MonthDate,IF(RIGHT($B502,8)="Scotland",SUMIFS(inputdata!J:J,inputdata!$B:$B,$B502,inputdata!$A:$A,$A502),SUMIFS(inputdata!J:J,inputdata!$D:$D,$B502,inputdata!$A:$A,$A502)),IF(RIGHT($B502,8)="Scotland",SUMIFS(inputdataWeek!J:J,inputdataWeek!$B:$B,$B502,inputdataWeek!$A:$A,$A502),SUMIFS(inputdataWeek!J:J,inputdataWeek!$D:$D,$B502,inputdataWeek!$A:$A,$A502)))</f>
        <v>0</v>
      </c>
      <c r="H502" s="181">
        <f t="shared" si="41"/>
        <v>1</v>
      </c>
      <c r="I502" s="180">
        <f>IF($A502&lt;=MonthDate,IF(RIGHT($B502,8)="Scotland",SUMIFS(inputdata!K:K,inputdata!$B:$B,$B502,inputdata!$A:$A,$A502),SUMIFS(inputdata!K:K,inputdata!$D:$D,$B502,inputdata!$A:$A,$A502)),IF(RIGHT(B502,8)="Scotland",SUMIFS(inputdataWeek!K:K,inputdataWeek!$B:$B,$B502,inputdataWeek!$A:$A,$A502),SUMIFS(inputdataWeek!K:K,inputdataWeek!$D:$D,$B502,inputdataWeek!$A:$A,$A502)))</f>
        <v>0</v>
      </c>
      <c r="J502" s="181">
        <f t="shared" si="39"/>
        <v>1</v>
      </c>
      <c r="K502" s="194" t="str">
        <f t="shared" si="43"/>
        <v>ISD A&amp;E Datamart</v>
      </c>
    </row>
    <row r="503" spans="1:11">
      <c r="A503" s="178">
        <f t="shared" si="42"/>
        <v>42547</v>
      </c>
      <c r="B503" s="179" t="s">
        <v>72</v>
      </c>
      <c r="C503" s="180">
        <f>IF($A503&lt;=MonthDate,IF(RIGHT($B503,8)="Scotland",SUMIFS(inputdata!G:G,inputdata!$B:$B,$B503,inputdata!$A:$A,$A503),SUMIFS(inputdata!G:G,inputdata!$D:$D,$B503,inputdata!$A:$A,$A503)),IF(RIGHT($B503,8)="Scotland",SUMIFS(inputdataWeek!G:G,inputdataWeek!$B:$B,$B503,inputdataWeek!$A:$A,$A503),SUMIFS(inputdataWeek!G:G,inputdataWeek!$D:$D,$B503,inputdataWeek!$A:$A,$A503)))</f>
        <v>6496</v>
      </c>
      <c r="D503" s="180">
        <f>IF($A503&lt;=MonthDate,IF(RIGHT($B503,8)="Scotland",SUMIFS(inputdata!H:H,inputdata!$B:$B,$B503,inputdata!$A:$A,$A503),SUMIFS(inputdata!H:H,inputdata!$D:$D,$B503,inputdata!$A:$A,$A503)),IF(RIGHT($B503,8)="Scotland",SUMIFS(inputdataWeek!H:H,inputdataWeek!$B:$B,$B503,inputdataWeek!$A:$A,$A503),SUMIFS(inputdataWeek!H:H,inputdataWeek!$D:$D,$B503,inputdataWeek!$A:$A,$A503)))</f>
        <v>6131</v>
      </c>
      <c r="E503" s="180">
        <f>IF($A503&lt;=MonthDate,IF(RIGHT($B503,8)="Scotland",SUMIFS(inputdata!I:I,inputdata!$B:$B,$B503,inputdata!$A:$A,$A503),SUMIFS(inputdata!I:I,inputdata!$D:$D,$B503,inputdata!$A:$A,$A503)),IF(RIGHT($B503,8)="Scotland",SUMIFS(inputdataWeek!I:I,inputdataWeek!$B:$B,$B503,inputdataWeek!$A:$A,$A503),SUMIFS(inputdataWeek!I:I,inputdataWeek!$D:$D,$B503,inputdataWeek!$A:$A,$A503)))</f>
        <v>365</v>
      </c>
      <c r="F503" s="181">
        <f t="shared" si="40"/>
        <v>0.94381157635467983</v>
      </c>
      <c r="G503" s="180">
        <f>IF($A503&lt;=MonthDate,IF(RIGHT($B503,8)="Scotland",SUMIFS(inputdata!J:J,inputdata!$B:$B,$B503,inputdata!$A:$A,$A503),SUMIFS(inputdata!J:J,inputdata!$D:$D,$B503,inputdata!$A:$A,$A503)),IF(RIGHT($B503,8)="Scotland",SUMIFS(inputdataWeek!J:J,inputdataWeek!$B:$B,$B503,inputdataWeek!$A:$A,$A503),SUMIFS(inputdataWeek!J:J,inputdataWeek!$D:$D,$B503,inputdataWeek!$A:$A,$A503)))</f>
        <v>6</v>
      </c>
      <c r="H503" s="181">
        <f t="shared" si="41"/>
        <v>0.99907635467980294</v>
      </c>
      <c r="I503" s="180">
        <f>IF($A503&lt;=MonthDate,IF(RIGHT($B503,8)="Scotland",SUMIFS(inputdata!K:K,inputdata!$B:$B,$B503,inputdata!$A:$A,$A503),SUMIFS(inputdata!K:K,inputdata!$D:$D,$B503,inputdata!$A:$A,$A503)),IF(RIGHT(B503,8)="Scotland",SUMIFS(inputdataWeek!K:K,inputdataWeek!$B:$B,$B503,inputdataWeek!$A:$A,$A503),SUMIFS(inputdataWeek!K:K,inputdataWeek!$D:$D,$B503,inputdataWeek!$A:$A,$A503)))</f>
        <v>0</v>
      </c>
      <c r="J503" s="181">
        <f t="shared" si="39"/>
        <v>1</v>
      </c>
      <c r="K503" s="194" t="str">
        <f t="shared" si="43"/>
        <v>ISD A&amp;E Datamart</v>
      </c>
    </row>
    <row r="504" spans="1:11">
      <c r="A504" s="178">
        <f t="shared" si="42"/>
        <v>42547</v>
      </c>
      <c r="B504" s="179" t="s">
        <v>129</v>
      </c>
      <c r="C504" s="180">
        <f>IF($A504&lt;=MonthDate,IF(RIGHT($B504,8)="Scotland",SUMIFS(inputdata!G:G,inputdata!$B:$B,$B504,inputdata!$A:$A,$A504),SUMIFS(inputdata!G:G,inputdata!$D:$D,$B504,inputdata!$A:$A,$A504)),IF(RIGHT($B504,8)="Scotland",SUMIFS(inputdataWeek!G:G,inputdataWeek!$B:$B,$B504,inputdataWeek!$A:$A,$A504),SUMIFS(inputdataWeek!G:G,inputdataWeek!$D:$D,$B504,inputdataWeek!$A:$A,$A504)))</f>
        <v>1185</v>
      </c>
      <c r="D504" s="180">
        <f>IF($A504&lt;=MonthDate,IF(RIGHT($B504,8)="Scotland",SUMIFS(inputdata!H:H,inputdata!$B:$B,$B504,inputdata!$A:$A,$A504),SUMIFS(inputdata!H:H,inputdata!$D:$D,$B504,inputdata!$A:$A,$A504)),IF(RIGHT($B504,8)="Scotland",SUMIFS(inputdataWeek!H:H,inputdataWeek!$B:$B,$B504,inputdataWeek!$A:$A,$A504),SUMIFS(inputdataWeek!H:H,inputdataWeek!$D:$D,$B504,inputdataWeek!$A:$A,$A504)))</f>
        <v>1153</v>
      </c>
      <c r="E504" s="180">
        <f>IF($A504&lt;=MonthDate,IF(RIGHT($B504,8)="Scotland",SUMIFS(inputdata!I:I,inputdata!$B:$B,$B504,inputdata!$A:$A,$A504),SUMIFS(inputdata!I:I,inputdata!$D:$D,$B504,inputdata!$A:$A,$A504)),IF(RIGHT($B504,8)="Scotland",SUMIFS(inputdataWeek!I:I,inputdataWeek!$B:$B,$B504,inputdataWeek!$A:$A,$A504),SUMIFS(inputdataWeek!I:I,inputdataWeek!$D:$D,$B504,inputdataWeek!$A:$A,$A504)))</f>
        <v>32</v>
      </c>
      <c r="F504" s="181">
        <f t="shared" si="40"/>
        <v>0.97299578059071734</v>
      </c>
      <c r="G504" s="180">
        <f>IF($A504&lt;=MonthDate,IF(RIGHT($B504,8)="Scotland",SUMIFS(inputdata!J:J,inputdata!$B:$B,$B504,inputdata!$A:$A,$A504),SUMIFS(inputdata!J:J,inputdata!$D:$D,$B504,inputdata!$A:$A,$A504)),IF(RIGHT($B504,8)="Scotland",SUMIFS(inputdataWeek!J:J,inputdataWeek!$B:$B,$B504,inputdataWeek!$A:$A,$A504),SUMIFS(inputdataWeek!J:J,inputdataWeek!$D:$D,$B504,inputdataWeek!$A:$A,$A504)))</f>
        <v>0</v>
      </c>
      <c r="H504" s="181">
        <f t="shared" si="41"/>
        <v>1</v>
      </c>
      <c r="I504" s="180">
        <f>IF($A504&lt;=MonthDate,IF(RIGHT($B504,8)="Scotland",SUMIFS(inputdata!K:K,inputdata!$B:$B,$B504,inputdata!$A:$A,$A504),SUMIFS(inputdata!K:K,inputdata!$D:$D,$B504,inputdata!$A:$A,$A504)),IF(RIGHT(B504,8)="Scotland",SUMIFS(inputdataWeek!K:K,inputdataWeek!$B:$B,$B504,inputdataWeek!$A:$A,$A504),SUMIFS(inputdataWeek!K:K,inputdataWeek!$D:$D,$B504,inputdataWeek!$A:$A,$A504)))</f>
        <v>0</v>
      </c>
      <c r="J504" s="181">
        <f t="shared" si="39"/>
        <v>1</v>
      </c>
      <c r="K504" s="194" t="str">
        <f t="shared" si="43"/>
        <v>ISD A&amp;E Datamart</v>
      </c>
    </row>
    <row r="505" spans="1:11">
      <c r="A505" s="178">
        <f t="shared" si="42"/>
        <v>42547</v>
      </c>
      <c r="B505" s="179" t="s">
        <v>73</v>
      </c>
      <c r="C505" s="180">
        <f>IF($A505&lt;=MonthDate,IF(RIGHT($B505,8)="Scotland",SUMIFS(inputdata!G:G,inputdata!$B:$B,$B505,inputdata!$A:$A,$A505),SUMIFS(inputdata!G:G,inputdata!$D:$D,$B505,inputdata!$A:$A,$A505)),IF(RIGHT($B505,8)="Scotland",SUMIFS(inputdataWeek!G:G,inputdataWeek!$B:$B,$B505,inputdataWeek!$A:$A,$A505),SUMIFS(inputdataWeek!G:G,inputdataWeek!$D:$D,$B505,inputdataWeek!$A:$A,$A505)))</f>
        <v>3833</v>
      </c>
      <c r="D505" s="180">
        <f>IF($A505&lt;=MonthDate,IF(RIGHT($B505,8)="Scotland",SUMIFS(inputdata!H:H,inputdata!$B:$B,$B505,inputdata!$A:$A,$A505),SUMIFS(inputdata!H:H,inputdata!$D:$D,$B505,inputdata!$A:$A,$A505)),IF(RIGHT($B505,8)="Scotland",SUMIFS(inputdataWeek!H:H,inputdataWeek!$B:$B,$B505,inputdataWeek!$A:$A,$A505),SUMIFS(inputdataWeek!H:H,inputdataWeek!$D:$D,$B505,inputdataWeek!$A:$A,$A505)))</f>
        <v>3643</v>
      </c>
      <c r="E505" s="180">
        <f>IF($A505&lt;=MonthDate,IF(RIGHT($B505,8)="Scotland",SUMIFS(inputdata!I:I,inputdata!$B:$B,$B505,inputdata!$A:$A,$A505),SUMIFS(inputdata!I:I,inputdata!$D:$D,$B505,inputdata!$A:$A,$A505)),IF(RIGHT($B505,8)="Scotland",SUMIFS(inputdataWeek!I:I,inputdataWeek!$B:$B,$B505,inputdataWeek!$A:$A,$A505),SUMIFS(inputdataWeek!I:I,inputdataWeek!$D:$D,$B505,inputdataWeek!$A:$A,$A505)))</f>
        <v>190</v>
      </c>
      <c r="F505" s="181">
        <f t="shared" si="40"/>
        <v>0.95043047221497523</v>
      </c>
      <c r="G505" s="180">
        <f>IF($A505&lt;=MonthDate,IF(RIGHT($B505,8)="Scotland",SUMIFS(inputdata!J:J,inputdata!$B:$B,$B505,inputdata!$A:$A,$A505),SUMIFS(inputdata!J:J,inputdata!$D:$D,$B505,inputdata!$A:$A,$A505)),IF(RIGHT($B505,8)="Scotland",SUMIFS(inputdataWeek!J:J,inputdataWeek!$B:$B,$B505,inputdataWeek!$A:$A,$A505),SUMIFS(inputdataWeek!J:J,inputdataWeek!$D:$D,$B505,inputdataWeek!$A:$A,$A505)))</f>
        <v>12</v>
      </c>
      <c r="H505" s="181">
        <f t="shared" si="41"/>
        <v>0.99686929298199844</v>
      </c>
      <c r="I505" s="180">
        <f>IF($A505&lt;=MonthDate,IF(RIGHT($B505,8)="Scotland",SUMIFS(inputdata!K:K,inputdata!$B:$B,$B505,inputdata!$A:$A,$A505),SUMIFS(inputdata!K:K,inputdata!$D:$D,$B505,inputdata!$A:$A,$A505)),IF(RIGHT(B505,8)="Scotland",SUMIFS(inputdataWeek!K:K,inputdataWeek!$B:$B,$B505,inputdataWeek!$A:$A,$A505),SUMIFS(inputdataWeek!K:K,inputdataWeek!$D:$D,$B505,inputdataWeek!$A:$A,$A505)))</f>
        <v>0</v>
      </c>
      <c r="J505" s="181">
        <f t="shared" si="39"/>
        <v>1</v>
      </c>
      <c r="K505" s="194" t="str">
        <f t="shared" si="43"/>
        <v>ISD A&amp;E Datamart</v>
      </c>
    </row>
    <row r="506" spans="1:11">
      <c r="A506" s="178">
        <f t="shared" si="42"/>
        <v>42547</v>
      </c>
      <c r="B506" s="179" t="s">
        <v>123</v>
      </c>
      <c r="C506" s="180">
        <f>IF($A506&lt;=MonthDate,IF(RIGHT($B506,8)="Scotland",SUMIFS(inputdata!G:G,inputdata!$B:$B,$B506,inputdata!$A:$A,$A506),SUMIFS(inputdata!G:G,inputdata!$D:$D,$B506,inputdata!$A:$A,$A506)),IF(RIGHT($B506,8)="Scotland",SUMIFS(inputdataWeek!G:G,inputdataWeek!$B:$B,$B506,inputdataWeek!$A:$A,$A506),SUMIFS(inputdataWeek!G:G,inputdataWeek!$D:$D,$B506,inputdataWeek!$A:$A,$A506)))</f>
        <v>4282</v>
      </c>
      <c r="D506" s="180">
        <f>IF($A506&lt;=MonthDate,IF(RIGHT($B506,8)="Scotland",SUMIFS(inputdata!H:H,inputdata!$B:$B,$B506,inputdata!$A:$A,$A506),SUMIFS(inputdata!H:H,inputdata!$D:$D,$B506,inputdata!$A:$A,$A506)),IF(RIGHT($B506,8)="Scotland",SUMIFS(inputdataWeek!H:H,inputdataWeek!$B:$B,$B506,inputdataWeek!$A:$A,$A506),SUMIFS(inputdataWeek!H:H,inputdataWeek!$D:$D,$B506,inputdataWeek!$A:$A,$A506)))</f>
        <v>4191</v>
      </c>
      <c r="E506" s="180">
        <f>IF($A506&lt;=MonthDate,IF(RIGHT($B506,8)="Scotland",SUMIFS(inputdata!I:I,inputdata!$B:$B,$B506,inputdata!$A:$A,$A506),SUMIFS(inputdata!I:I,inputdata!$D:$D,$B506,inputdata!$A:$A,$A506)),IF(RIGHT($B506,8)="Scotland",SUMIFS(inputdataWeek!I:I,inputdataWeek!$B:$B,$B506,inputdataWeek!$A:$A,$A506),SUMIFS(inputdataWeek!I:I,inputdataWeek!$D:$D,$B506,inputdataWeek!$A:$A,$A506)))</f>
        <v>91</v>
      </c>
      <c r="F506" s="181">
        <f t="shared" si="40"/>
        <v>0.9787482484820178</v>
      </c>
      <c r="G506" s="180">
        <f>IF($A506&lt;=MonthDate,IF(RIGHT($B506,8)="Scotland",SUMIFS(inputdata!J:J,inputdata!$B:$B,$B506,inputdata!$A:$A,$A506),SUMIFS(inputdata!J:J,inputdata!$D:$D,$B506,inputdata!$A:$A,$A506)),IF(RIGHT($B506,8)="Scotland",SUMIFS(inputdataWeek!J:J,inputdataWeek!$B:$B,$B506,inputdataWeek!$A:$A,$A506),SUMIFS(inputdataWeek!J:J,inputdataWeek!$D:$D,$B506,inputdataWeek!$A:$A,$A506)))</f>
        <v>1</v>
      </c>
      <c r="H506" s="181">
        <f t="shared" si="41"/>
        <v>0.99976646426903315</v>
      </c>
      <c r="I506" s="180">
        <f>IF($A506&lt;=MonthDate,IF(RIGHT($B506,8)="Scotland",SUMIFS(inputdata!K:K,inputdata!$B:$B,$B506,inputdata!$A:$A,$A506),SUMIFS(inputdata!K:K,inputdata!$D:$D,$B506,inputdata!$A:$A,$A506)),IF(RIGHT(B506,8)="Scotland",SUMIFS(inputdataWeek!K:K,inputdataWeek!$B:$B,$B506,inputdataWeek!$A:$A,$A506),SUMIFS(inputdataWeek!K:K,inputdataWeek!$D:$D,$B506,inputdataWeek!$A:$A,$A506)))</f>
        <v>0</v>
      </c>
      <c r="J506" s="181">
        <f t="shared" si="39"/>
        <v>1</v>
      </c>
      <c r="K506" s="194" t="str">
        <f t="shared" si="43"/>
        <v>ISD A&amp;E Datamart</v>
      </c>
    </row>
    <row r="507" spans="1:11">
      <c r="A507" s="178">
        <f t="shared" si="42"/>
        <v>42547</v>
      </c>
      <c r="B507" s="179" t="s">
        <v>117</v>
      </c>
      <c r="C507" s="180">
        <f>IF($A507&lt;=MonthDate,IF(RIGHT($B507,8)="Scotland",SUMIFS(inputdata!G:G,inputdata!$B:$B,$B507,inputdata!$A:$A,$A507),SUMIFS(inputdata!G:G,inputdata!$D:$D,$B507,inputdata!$A:$A,$A507)),IF(RIGHT($B507,8)="Scotland",SUMIFS(inputdataWeek!G:G,inputdataWeek!$B:$B,$B507,inputdataWeek!$A:$A,$A507),SUMIFS(inputdataWeek!G:G,inputdataWeek!$D:$D,$B507,inputdataWeek!$A:$A,$A507)))</f>
        <v>110</v>
      </c>
      <c r="D507" s="180">
        <f>IF($A507&lt;=MonthDate,IF(RIGHT($B507,8)="Scotland",SUMIFS(inputdata!H:H,inputdata!$B:$B,$B507,inputdata!$A:$A,$A507),SUMIFS(inputdata!H:H,inputdata!$D:$D,$B507,inputdata!$A:$A,$A507)),IF(RIGHT($B507,8)="Scotland",SUMIFS(inputdataWeek!H:H,inputdataWeek!$B:$B,$B507,inputdataWeek!$A:$A,$A507),SUMIFS(inputdataWeek!H:H,inputdataWeek!$D:$D,$B507,inputdataWeek!$A:$A,$A507)))</f>
        <v>105</v>
      </c>
      <c r="E507" s="180">
        <f>IF($A507&lt;=MonthDate,IF(RIGHT($B507,8)="Scotland",SUMIFS(inputdata!I:I,inputdata!$B:$B,$B507,inputdata!$A:$A,$A507),SUMIFS(inputdata!I:I,inputdata!$D:$D,$B507,inputdata!$A:$A,$A507)),IF(RIGHT($B507,8)="Scotland",SUMIFS(inputdataWeek!I:I,inputdataWeek!$B:$B,$B507,inputdataWeek!$A:$A,$A507),SUMIFS(inputdataWeek!I:I,inputdataWeek!$D:$D,$B507,inputdataWeek!$A:$A,$A507)))</f>
        <v>5</v>
      </c>
      <c r="F507" s="181">
        <f t="shared" si="40"/>
        <v>0.95454545454545459</v>
      </c>
      <c r="G507" s="180">
        <f>IF($A507&lt;=MonthDate,IF(RIGHT($B507,8)="Scotland",SUMIFS(inputdata!J:J,inputdata!$B:$B,$B507,inputdata!$A:$A,$A507),SUMIFS(inputdata!J:J,inputdata!$D:$D,$B507,inputdata!$A:$A,$A507)),IF(RIGHT($B507,8)="Scotland",SUMIFS(inputdataWeek!J:J,inputdataWeek!$B:$B,$B507,inputdataWeek!$A:$A,$A507),SUMIFS(inputdataWeek!J:J,inputdataWeek!$D:$D,$B507,inputdataWeek!$A:$A,$A507)))</f>
        <v>0</v>
      </c>
      <c r="H507" s="181">
        <f t="shared" si="41"/>
        <v>1</v>
      </c>
      <c r="I507" s="180">
        <f>IF($A507&lt;=MonthDate,IF(RIGHT($B507,8)="Scotland",SUMIFS(inputdata!K:K,inputdata!$B:$B,$B507,inputdata!$A:$A,$A507),SUMIFS(inputdata!K:K,inputdata!$D:$D,$B507,inputdata!$A:$A,$A507)),IF(RIGHT(B507,8)="Scotland",SUMIFS(inputdataWeek!K:K,inputdataWeek!$B:$B,$B507,inputdataWeek!$A:$A,$A507),SUMIFS(inputdataWeek!K:K,inputdataWeek!$D:$D,$B507,inputdataWeek!$A:$A,$A507)))</f>
        <v>0</v>
      </c>
      <c r="J507" s="181">
        <f t="shared" si="39"/>
        <v>1</v>
      </c>
      <c r="K507" s="194" t="str">
        <f t="shared" si="43"/>
        <v>ISD A&amp;E Datamart</v>
      </c>
    </row>
    <row r="508" spans="1:11">
      <c r="A508" s="178">
        <f t="shared" si="42"/>
        <v>42547</v>
      </c>
      <c r="B508" s="179" t="s">
        <v>141</v>
      </c>
      <c r="C508" s="180">
        <f>IF($A508&lt;=MonthDate,IF(RIGHT($B508,8)="Scotland",SUMIFS(inputdata!G:G,inputdata!$B:$B,$B508,inputdata!$A:$A,$A508),SUMIFS(inputdata!G:G,inputdata!$D:$D,$B508,inputdata!$A:$A,$A508)),IF(RIGHT($B508,8)="Scotland",SUMIFS(inputdataWeek!G:G,inputdataWeek!$B:$B,$B508,inputdataWeek!$A:$A,$A508),SUMIFS(inputdataWeek!G:G,inputdataWeek!$D:$D,$B508,inputdataWeek!$A:$A,$A508)))</f>
        <v>168</v>
      </c>
      <c r="D508" s="180">
        <f>IF($A508&lt;=MonthDate,IF(RIGHT($B508,8)="Scotland",SUMIFS(inputdata!H:H,inputdata!$B:$B,$B508,inputdata!$A:$A,$A508),SUMIFS(inputdata!H:H,inputdata!$D:$D,$B508,inputdata!$A:$A,$A508)),IF(RIGHT($B508,8)="Scotland",SUMIFS(inputdataWeek!H:H,inputdataWeek!$B:$B,$B508,inputdataWeek!$A:$A,$A508),SUMIFS(inputdataWeek!H:H,inputdataWeek!$D:$D,$B508,inputdataWeek!$A:$A,$A508)))</f>
        <v>162</v>
      </c>
      <c r="E508" s="180">
        <f>IF($A508&lt;=MonthDate,IF(RIGHT($B508,8)="Scotland",SUMIFS(inputdata!I:I,inputdata!$B:$B,$B508,inputdata!$A:$A,$A508),SUMIFS(inputdata!I:I,inputdata!$D:$D,$B508,inputdata!$A:$A,$A508)),IF(RIGHT($B508,8)="Scotland",SUMIFS(inputdataWeek!I:I,inputdataWeek!$B:$B,$B508,inputdataWeek!$A:$A,$A508),SUMIFS(inputdataWeek!I:I,inputdataWeek!$D:$D,$B508,inputdataWeek!$A:$A,$A508)))</f>
        <v>6</v>
      </c>
      <c r="F508" s="181">
        <f t="shared" si="40"/>
        <v>0.9642857142857143</v>
      </c>
      <c r="G508" s="180">
        <f>IF($A508&lt;=MonthDate,IF(RIGHT($B508,8)="Scotland",SUMIFS(inputdata!J:J,inputdata!$B:$B,$B508,inputdata!$A:$A,$A508),SUMIFS(inputdata!J:J,inputdata!$D:$D,$B508,inputdata!$A:$A,$A508)),IF(RIGHT($B508,8)="Scotland",SUMIFS(inputdataWeek!J:J,inputdataWeek!$B:$B,$B508,inputdataWeek!$A:$A,$A508),SUMIFS(inputdataWeek!J:J,inputdataWeek!$D:$D,$B508,inputdataWeek!$A:$A,$A508)))</f>
        <v>0</v>
      </c>
      <c r="H508" s="181">
        <f t="shared" si="41"/>
        <v>1</v>
      </c>
      <c r="I508" s="180">
        <f>IF($A508&lt;=MonthDate,IF(RIGHT($B508,8)="Scotland",SUMIFS(inputdata!K:K,inputdata!$B:$B,$B508,inputdata!$A:$A,$A508),SUMIFS(inputdata!K:K,inputdata!$D:$D,$B508,inputdata!$A:$A,$A508)),IF(RIGHT(B508,8)="Scotland",SUMIFS(inputdataWeek!K:K,inputdataWeek!$B:$B,$B508,inputdataWeek!$A:$A,$A508),SUMIFS(inputdataWeek!K:K,inputdataWeek!$D:$D,$B508,inputdataWeek!$A:$A,$A508)))</f>
        <v>0</v>
      </c>
      <c r="J508" s="181">
        <f t="shared" si="39"/>
        <v>1</v>
      </c>
      <c r="K508" s="194" t="str">
        <f t="shared" si="43"/>
        <v>ISD A&amp;E Datamart</v>
      </c>
    </row>
    <row r="509" spans="1:11">
      <c r="A509" s="178">
        <f t="shared" si="42"/>
        <v>42547</v>
      </c>
      <c r="B509" s="179" t="s">
        <v>136</v>
      </c>
      <c r="C509" s="180">
        <f>IF($A509&lt;=MonthDate,IF(RIGHT($B509,8)="Scotland",SUMIFS(inputdata!G:G,inputdata!$B:$B,$B509,inputdata!$A:$A,$A509),SUMIFS(inputdata!G:G,inputdata!$D:$D,$B509,inputdata!$A:$A,$A509)),IF(RIGHT($B509,8)="Scotland",SUMIFS(inputdataWeek!G:G,inputdataWeek!$B:$B,$B509,inputdataWeek!$A:$A,$A509),SUMIFS(inputdataWeek!G:G,inputdataWeek!$D:$D,$B509,inputdataWeek!$A:$A,$A509)))</f>
        <v>1458</v>
      </c>
      <c r="D509" s="180">
        <f>IF($A509&lt;=MonthDate,IF(RIGHT($B509,8)="Scotland",SUMIFS(inputdata!H:H,inputdata!$B:$B,$B509,inputdata!$A:$A,$A509),SUMIFS(inputdata!H:H,inputdata!$D:$D,$B509,inputdata!$A:$A,$A509)),IF(RIGHT($B509,8)="Scotland",SUMIFS(inputdataWeek!H:H,inputdataWeek!$B:$B,$B509,inputdataWeek!$A:$A,$A509),SUMIFS(inputdataWeek!H:H,inputdataWeek!$D:$D,$B509,inputdataWeek!$A:$A,$A509)))</f>
        <v>1429</v>
      </c>
      <c r="E509" s="180">
        <f>IF($A509&lt;=MonthDate,IF(RIGHT($B509,8)="Scotland",SUMIFS(inputdata!I:I,inputdata!$B:$B,$B509,inputdata!$A:$A,$A509),SUMIFS(inputdata!I:I,inputdata!$D:$D,$B509,inputdata!$A:$A,$A509)),IF(RIGHT($B509,8)="Scotland",SUMIFS(inputdataWeek!I:I,inputdataWeek!$B:$B,$B509,inputdataWeek!$A:$A,$A509),SUMIFS(inputdataWeek!I:I,inputdataWeek!$D:$D,$B509,inputdataWeek!$A:$A,$A509)))</f>
        <v>29</v>
      </c>
      <c r="F509" s="181">
        <f t="shared" si="40"/>
        <v>0.98010973936899859</v>
      </c>
      <c r="G509" s="180">
        <f>IF($A509&lt;=MonthDate,IF(RIGHT($B509,8)="Scotland",SUMIFS(inputdata!J:J,inputdata!$B:$B,$B509,inputdata!$A:$A,$A509),SUMIFS(inputdata!J:J,inputdata!$D:$D,$B509,inputdata!$A:$A,$A509)),IF(RIGHT($B509,8)="Scotland",SUMIFS(inputdataWeek!J:J,inputdataWeek!$B:$B,$B509,inputdataWeek!$A:$A,$A509),SUMIFS(inputdataWeek!J:J,inputdataWeek!$D:$D,$B509,inputdataWeek!$A:$A,$A509)))</f>
        <v>1</v>
      </c>
      <c r="H509" s="181">
        <f t="shared" si="41"/>
        <v>0.9993141289437586</v>
      </c>
      <c r="I509" s="180">
        <f>IF($A509&lt;=MonthDate,IF(RIGHT($B509,8)="Scotland",SUMIFS(inputdata!K:K,inputdata!$B:$B,$B509,inputdata!$A:$A,$A509),SUMIFS(inputdata!K:K,inputdata!$D:$D,$B509,inputdata!$A:$A,$A509)),IF(RIGHT(B509,8)="Scotland",SUMIFS(inputdataWeek!K:K,inputdataWeek!$B:$B,$B509,inputdataWeek!$A:$A,$A509),SUMIFS(inputdataWeek!K:K,inputdataWeek!$D:$D,$B509,inputdataWeek!$A:$A,$A509)))</f>
        <v>0</v>
      </c>
      <c r="J509" s="181">
        <f t="shared" si="39"/>
        <v>1</v>
      </c>
      <c r="K509" s="194" t="str">
        <f t="shared" si="43"/>
        <v>ISD A&amp;E Datamart</v>
      </c>
    </row>
    <row r="510" spans="1:11">
      <c r="A510" s="178">
        <f t="shared" si="42"/>
        <v>42547</v>
      </c>
      <c r="B510" s="179" t="s">
        <v>139</v>
      </c>
      <c r="C510" s="180">
        <f>IF($A510&lt;=MonthDate,IF(RIGHT($B510,8)="Scotland",SUMIFS(inputdata!G:G,inputdata!$B:$B,$B510,inputdata!$A:$A,$A510),SUMIFS(inputdata!G:G,inputdata!$D:$D,$B510,inputdata!$A:$A,$A510)),IF(RIGHT($B510,8)="Scotland",SUMIFS(inputdataWeek!G:G,inputdataWeek!$B:$B,$B510,inputdataWeek!$A:$A,$A510),SUMIFS(inputdataWeek!G:G,inputdataWeek!$D:$D,$B510,inputdataWeek!$A:$A,$A510)))</f>
        <v>139</v>
      </c>
      <c r="D510" s="180">
        <f>IF($A510&lt;=MonthDate,IF(RIGHT($B510,8)="Scotland",SUMIFS(inputdata!H:H,inputdata!$B:$B,$B510,inputdata!$A:$A,$A510),SUMIFS(inputdata!H:H,inputdata!$D:$D,$B510,inputdata!$A:$A,$A510)),IF(RIGHT($B510,8)="Scotland",SUMIFS(inputdataWeek!H:H,inputdataWeek!$B:$B,$B510,inputdataWeek!$A:$A,$A510),SUMIFS(inputdataWeek!H:H,inputdataWeek!$D:$D,$B510,inputdataWeek!$A:$A,$A510)))</f>
        <v>136</v>
      </c>
      <c r="E510" s="180">
        <f>IF($A510&lt;=MonthDate,IF(RIGHT($B510,8)="Scotland",SUMIFS(inputdata!I:I,inputdata!$B:$B,$B510,inputdata!$A:$A,$A510),SUMIFS(inputdata!I:I,inputdata!$D:$D,$B510,inputdata!$A:$A,$A510)),IF(RIGHT($B510,8)="Scotland",SUMIFS(inputdataWeek!I:I,inputdataWeek!$B:$B,$B510,inputdataWeek!$A:$A,$A510),SUMIFS(inputdataWeek!I:I,inputdataWeek!$D:$D,$B510,inputdataWeek!$A:$A,$A510)))</f>
        <v>3</v>
      </c>
      <c r="F510" s="181">
        <f t="shared" si="40"/>
        <v>0.97841726618705038</v>
      </c>
      <c r="G510" s="180">
        <f>IF($A510&lt;=MonthDate,IF(RIGHT($B510,8)="Scotland",SUMIFS(inputdata!J:J,inputdata!$B:$B,$B510,inputdata!$A:$A,$A510),SUMIFS(inputdata!J:J,inputdata!$D:$D,$B510,inputdata!$A:$A,$A510)),IF(RIGHT($B510,8)="Scotland",SUMIFS(inputdataWeek!J:J,inputdataWeek!$B:$B,$B510,inputdataWeek!$A:$A,$A510),SUMIFS(inputdataWeek!J:J,inputdataWeek!$D:$D,$B510,inputdataWeek!$A:$A,$A510)))</f>
        <v>0</v>
      </c>
      <c r="H510" s="181">
        <f t="shared" si="41"/>
        <v>1</v>
      </c>
      <c r="I510" s="180">
        <f>IF($A510&lt;=MonthDate,IF(RIGHT($B510,8)="Scotland",SUMIFS(inputdata!K:K,inputdata!$B:$B,$B510,inputdata!$A:$A,$A510),SUMIFS(inputdata!K:K,inputdata!$D:$D,$B510,inputdata!$A:$A,$A510)),IF(RIGHT(B510,8)="Scotland",SUMIFS(inputdataWeek!K:K,inputdataWeek!$B:$B,$B510,inputdataWeek!$A:$A,$A510),SUMIFS(inputdataWeek!K:K,inputdataWeek!$D:$D,$B510,inputdataWeek!$A:$A,$A510)))</f>
        <v>0</v>
      </c>
      <c r="J510" s="181">
        <f t="shared" si="39"/>
        <v>1</v>
      </c>
      <c r="K510" s="194" t="str">
        <f t="shared" si="43"/>
        <v>ISD A&amp;E Datamart</v>
      </c>
    </row>
    <row r="511" spans="1:11">
      <c r="A511" s="178">
        <f t="shared" si="42"/>
        <v>42547</v>
      </c>
      <c r="B511" s="179" t="s">
        <v>277</v>
      </c>
      <c r="C511" s="180">
        <f>IF($A511&lt;=MonthDate,IF(RIGHT($B511,8)="Scotland",SUMIFS(inputdata!G:G,inputdata!$B:$B,$B511,inputdata!$A:$A,$A511),SUMIFS(inputdata!G:G,inputdata!$D:$D,$B511,inputdata!$A:$A,$A511)),IF(RIGHT($B511,8)="Scotland",SUMIFS(inputdataWeek!G:G,inputdataWeek!$B:$B,$B511,inputdataWeek!$A:$A,$A511),SUMIFS(inputdataWeek!G:G,inputdataWeek!$D:$D,$B511,inputdataWeek!$A:$A,$A511)))</f>
        <v>26110</v>
      </c>
      <c r="D511" s="180">
        <f>IF($A511&lt;=MonthDate,IF(RIGHT($B511,8)="Scotland",SUMIFS(inputdata!H:H,inputdata!$B:$B,$B511,inputdata!$A:$A,$A511),SUMIFS(inputdata!H:H,inputdata!$D:$D,$B511,inputdata!$A:$A,$A511)),IF(RIGHT($B511,8)="Scotland",SUMIFS(inputdataWeek!H:H,inputdataWeek!$B:$B,$B511,inputdataWeek!$A:$A,$A511),SUMIFS(inputdataWeek!H:H,inputdataWeek!$D:$D,$B511,inputdataWeek!$A:$A,$A511)))</f>
        <v>25001</v>
      </c>
      <c r="E511" s="180">
        <f>IF($A511&lt;=MonthDate,IF(RIGHT($B511,8)="Scotland",SUMIFS(inputdata!I:I,inputdata!$B:$B,$B511,inputdata!$A:$A,$A511),SUMIFS(inputdata!I:I,inputdata!$D:$D,$B511,inputdata!$A:$A,$A511)),IF(RIGHT($B511,8)="Scotland",SUMIFS(inputdataWeek!I:I,inputdataWeek!$B:$B,$B511,inputdataWeek!$A:$A,$A511),SUMIFS(inputdataWeek!I:I,inputdataWeek!$D:$D,$B511,inputdataWeek!$A:$A,$A511)))</f>
        <v>1109</v>
      </c>
      <c r="F511" s="181">
        <f t="shared" si="40"/>
        <v>0.95752585216392183</v>
      </c>
      <c r="G511" s="180">
        <f>IF($A511&lt;=MonthDate,IF(RIGHT($B511,8)="Scotland",SUMIFS(inputdata!J:J,inputdata!$B:$B,$B511,inputdata!$A:$A,$A511),SUMIFS(inputdata!J:J,inputdata!$D:$D,$B511,inputdata!$A:$A,$A511)),IF(RIGHT($B511,8)="Scotland",SUMIFS(inputdataWeek!J:J,inputdataWeek!$B:$B,$B511,inputdataWeek!$A:$A,$A511),SUMIFS(inputdataWeek!J:J,inputdataWeek!$D:$D,$B511,inputdataWeek!$A:$A,$A511)))</f>
        <v>47</v>
      </c>
      <c r="H511" s="181">
        <f t="shared" si="41"/>
        <v>0.99819992340099584</v>
      </c>
      <c r="I511" s="180">
        <f>IF($A511&lt;=MonthDate,IF(RIGHT($B511,8)="Scotland",SUMIFS(inputdata!K:K,inputdata!$B:$B,$B511,inputdata!$A:$A,$A511),SUMIFS(inputdata!K:K,inputdata!$D:$D,$B511,inputdata!$A:$A,$A511)),IF(RIGHT(B511,8)="Scotland",SUMIFS(inputdataWeek!K:K,inputdataWeek!$B:$B,$B511,inputdataWeek!$A:$A,$A511),SUMIFS(inputdataWeek!K:K,inputdataWeek!$D:$D,$B511,inputdataWeek!$A:$A,$A511)))</f>
        <v>3</v>
      </c>
      <c r="J511" s="181">
        <f t="shared" si="39"/>
        <v>0.99988510149368059</v>
      </c>
      <c r="K511" s="194" t="str">
        <f t="shared" si="43"/>
        <v>ISD A&amp;E Datamart</v>
      </c>
    </row>
    <row r="512" spans="1:11">
      <c r="A512" s="178">
        <f t="shared" si="42"/>
        <v>42554</v>
      </c>
      <c r="B512" s="179" t="s">
        <v>121</v>
      </c>
      <c r="C512" s="180">
        <f>IF($A512&lt;=MonthDate,IF(RIGHT($B512,8)="Scotland",SUMIFS(inputdata!G:G,inputdata!$B:$B,$B512,inputdata!$A:$A,$A512),SUMIFS(inputdata!G:G,inputdata!$D:$D,$B512,inputdata!$A:$A,$A512)),IF(RIGHT($B512,8)="Scotland",SUMIFS(inputdataWeek!G:G,inputdataWeek!$B:$B,$B512,inputdataWeek!$A:$A,$A512),SUMIFS(inputdataWeek!G:G,inputdataWeek!$D:$D,$B512,inputdataWeek!$A:$A,$A512)))</f>
        <v>2129</v>
      </c>
      <c r="D512" s="180">
        <f>IF($A512&lt;=MonthDate,IF(RIGHT($B512,8)="Scotland",SUMIFS(inputdata!H:H,inputdata!$B:$B,$B512,inputdata!$A:$A,$A512),SUMIFS(inputdata!H:H,inputdata!$D:$D,$B512,inputdata!$A:$A,$A512)),IF(RIGHT($B512,8)="Scotland",SUMIFS(inputdataWeek!H:H,inputdataWeek!$B:$B,$B512,inputdataWeek!$A:$A,$A512),SUMIFS(inputdataWeek!H:H,inputdataWeek!$D:$D,$B512,inputdataWeek!$A:$A,$A512)))</f>
        <v>2097</v>
      </c>
      <c r="E512" s="180">
        <f>IF($A512&lt;=MonthDate,IF(RIGHT($B512,8)="Scotland",SUMIFS(inputdata!I:I,inputdata!$B:$B,$B512,inputdata!$A:$A,$A512),SUMIFS(inputdata!I:I,inputdata!$D:$D,$B512,inputdata!$A:$A,$A512)),IF(RIGHT($B512,8)="Scotland",SUMIFS(inputdataWeek!I:I,inputdataWeek!$B:$B,$B512,inputdataWeek!$A:$A,$A512),SUMIFS(inputdataWeek!I:I,inputdataWeek!$D:$D,$B512,inputdataWeek!$A:$A,$A512)))</f>
        <v>32</v>
      </c>
      <c r="F512" s="181">
        <f t="shared" si="40"/>
        <v>0.98496946923438233</v>
      </c>
      <c r="G512" s="180">
        <f>IF($A512&lt;=MonthDate,IF(RIGHT($B512,8)="Scotland",SUMIFS(inputdata!J:J,inputdata!$B:$B,$B512,inputdata!$A:$A,$A512),SUMIFS(inputdata!J:J,inputdata!$D:$D,$B512,inputdata!$A:$A,$A512)),IF(RIGHT($B512,8)="Scotland",SUMIFS(inputdataWeek!J:J,inputdataWeek!$B:$B,$B512,inputdataWeek!$A:$A,$A512),SUMIFS(inputdataWeek!J:J,inputdataWeek!$D:$D,$B512,inputdataWeek!$A:$A,$A512)))</f>
        <v>0</v>
      </c>
      <c r="H512" s="181">
        <f t="shared" si="41"/>
        <v>1</v>
      </c>
      <c r="I512" s="180">
        <f>IF($A512&lt;=MonthDate,IF(RIGHT($B512,8)="Scotland",SUMIFS(inputdata!K:K,inputdata!$B:$B,$B512,inputdata!$A:$A,$A512),SUMIFS(inputdata!K:K,inputdata!$D:$D,$B512,inputdata!$A:$A,$A512)),IF(RIGHT(B512,8)="Scotland",SUMIFS(inputdataWeek!K:K,inputdataWeek!$B:$B,$B512,inputdataWeek!$A:$A,$A512),SUMIFS(inputdataWeek!K:K,inputdataWeek!$D:$D,$B512,inputdataWeek!$A:$A,$A512)))</f>
        <v>0</v>
      </c>
      <c r="J512" s="181">
        <f t="shared" ref="J512:J575" si="44">1-I512/$C512</f>
        <v>1</v>
      </c>
      <c r="K512" s="194" t="str">
        <f t="shared" si="43"/>
        <v>ISD A&amp;E Datamart</v>
      </c>
    </row>
    <row r="513" spans="1:11">
      <c r="A513" s="178">
        <f t="shared" si="42"/>
        <v>42554</v>
      </c>
      <c r="B513" s="179" t="s">
        <v>70</v>
      </c>
      <c r="C513" s="180">
        <f>IF($A513&lt;=MonthDate,IF(RIGHT($B513,8)="Scotland",SUMIFS(inputdata!G:G,inputdata!$B:$B,$B513,inputdata!$A:$A,$A513),SUMIFS(inputdata!G:G,inputdata!$D:$D,$B513,inputdata!$A:$A,$A513)),IF(RIGHT($B513,8)="Scotland",SUMIFS(inputdataWeek!G:G,inputdataWeek!$B:$B,$B513,inputdataWeek!$A:$A,$A513),SUMIFS(inputdataWeek!G:G,inputdataWeek!$D:$D,$B513,inputdataWeek!$A:$A,$A513)))</f>
        <v>535</v>
      </c>
      <c r="D513" s="180">
        <f>IF($A513&lt;=MonthDate,IF(RIGHT($B513,8)="Scotland",SUMIFS(inputdata!H:H,inputdata!$B:$B,$B513,inputdata!$A:$A,$A513),SUMIFS(inputdata!H:H,inputdata!$D:$D,$B513,inputdata!$A:$A,$A513)),IF(RIGHT($B513,8)="Scotland",SUMIFS(inputdataWeek!H:H,inputdataWeek!$B:$B,$B513,inputdataWeek!$A:$A,$A513),SUMIFS(inputdataWeek!H:H,inputdataWeek!$D:$D,$B513,inputdataWeek!$A:$A,$A513)))</f>
        <v>520</v>
      </c>
      <c r="E513" s="180">
        <f>IF($A513&lt;=MonthDate,IF(RIGHT($B513,8)="Scotland",SUMIFS(inputdata!I:I,inputdata!$B:$B,$B513,inputdata!$A:$A,$A513),SUMIFS(inputdata!I:I,inputdata!$D:$D,$B513,inputdata!$A:$A,$A513)),IF(RIGHT($B513,8)="Scotland",SUMIFS(inputdataWeek!I:I,inputdataWeek!$B:$B,$B513,inputdataWeek!$A:$A,$A513),SUMIFS(inputdataWeek!I:I,inputdataWeek!$D:$D,$B513,inputdataWeek!$A:$A,$A513)))</f>
        <v>15</v>
      </c>
      <c r="F513" s="181">
        <f t="shared" si="40"/>
        <v>0.9719626168224299</v>
      </c>
      <c r="G513" s="180">
        <f>IF($A513&lt;=MonthDate,IF(RIGHT($B513,8)="Scotland",SUMIFS(inputdata!J:J,inputdata!$B:$B,$B513,inputdata!$A:$A,$A513),SUMIFS(inputdata!J:J,inputdata!$D:$D,$B513,inputdata!$A:$A,$A513)),IF(RIGHT($B513,8)="Scotland",SUMIFS(inputdataWeek!J:J,inputdataWeek!$B:$B,$B513,inputdataWeek!$A:$A,$A513),SUMIFS(inputdataWeek!J:J,inputdataWeek!$D:$D,$B513,inputdataWeek!$A:$A,$A513)))</f>
        <v>0</v>
      </c>
      <c r="H513" s="181">
        <f t="shared" si="41"/>
        <v>1</v>
      </c>
      <c r="I513" s="180">
        <f>IF($A513&lt;=MonthDate,IF(RIGHT($B513,8)="Scotland",SUMIFS(inputdata!K:K,inputdata!$B:$B,$B513,inputdata!$A:$A,$A513),SUMIFS(inputdata!K:K,inputdata!$D:$D,$B513,inputdata!$A:$A,$A513)),IF(RIGHT(B513,8)="Scotland",SUMIFS(inputdataWeek!K:K,inputdataWeek!$B:$B,$B513,inputdataWeek!$A:$A,$A513),SUMIFS(inputdataWeek!K:K,inputdataWeek!$D:$D,$B513,inputdataWeek!$A:$A,$A513)))</f>
        <v>0</v>
      </c>
      <c r="J513" s="181">
        <f t="shared" si="44"/>
        <v>1</v>
      </c>
      <c r="K513" s="194" t="str">
        <f t="shared" si="43"/>
        <v>ISD A&amp;E Datamart</v>
      </c>
    </row>
    <row r="514" spans="1:11">
      <c r="A514" s="178">
        <f t="shared" si="42"/>
        <v>42554</v>
      </c>
      <c r="B514" s="179" t="s">
        <v>140</v>
      </c>
      <c r="C514" s="180">
        <f>IF($A514&lt;=MonthDate,IF(RIGHT($B514,8)="Scotland",SUMIFS(inputdata!G:G,inputdata!$B:$B,$B514,inputdata!$A:$A,$A514),SUMIFS(inputdata!G:G,inputdata!$D:$D,$B514,inputdata!$A:$A,$A514)),IF(RIGHT($B514,8)="Scotland",SUMIFS(inputdataWeek!G:G,inputdataWeek!$B:$B,$B514,inputdataWeek!$A:$A,$A514),SUMIFS(inputdataWeek!G:G,inputdataWeek!$D:$D,$B514,inputdataWeek!$A:$A,$A514)))</f>
        <v>963</v>
      </c>
      <c r="D514" s="180">
        <f>IF($A514&lt;=MonthDate,IF(RIGHT($B514,8)="Scotland",SUMIFS(inputdata!H:H,inputdata!$B:$B,$B514,inputdata!$A:$A,$A514),SUMIFS(inputdata!H:H,inputdata!$D:$D,$B514,inputdata!$A:$A,$A514)),IF(RIGHT($B514,8)="Scotland",SUMIFS(inputdataWeek!H:H,inputdataWeek!$B:$B,$B514,inputdataWeek!$A:$A,$A514),SUMIFS(inputdataWeek!H:H,inputdataWeek!$D:$D,$B514,inputdataWeek!$A:$A,$A514)))</f>
        <v>936</v>
      </c>
      <c r="E514" s="180">
        <f>IF($A514&lt;=MonthDate,IF(RIGHT($B514,8)="Scotland",SUMIFS(inputdata!I:I,inputdata!$B:$B,$B514,inputdata!$A:$A,$A514),SUMIFS(inputdata!I:I,inputdata!$D:$D,$B514,inputdata!$A:$A,$A514)),IF(RIGHT($B514,8)="Scotland",SUMIFS(inputdataWeek!I:I,inputdataWeek!$B:$B,$B514,inputdataWeek!$A:$A,$A514),SUMIFS(inputdataWeek!I:I,inputdataWeek!$D:$D,$B514,inputdataWeek!$A:$A,$A514)))</f>
        <v>27</v>
      </c>
      <c r="F514" s="181">
        <f t="shared" si="40"/>
        <v>0.9719626168224299</v>
      </c>
      <c r="G514" s="180">
        <f>IF($A514&lt;=MonthDate,IF(RIGHT($B514,8)="Scotland",SUMIFS(inputdata!J:J,inputdata!$B:$B,$B514,inputdata!$A:$A,$A514),SUMIFS(inputdata!J:J,inputdata!$D:$D,$B514,inputdata!$A:$A,$A514)),IF(RIGHT($B514,8)="Scotland",SUMIFS(inputdataWeek!J:J,inputdataWeek!$B:$B,$B514,inputdataWeek!$A:$A,$A514),SUMIFS(inputdataWeek!J:J,inputdataWeek!$D:$D,$B514,inputdataWeek!$A:$A,$A514)))</f>
        <v>1</v>
      </c>
      <c r="H514" s="181">
        <f t="shared" si="41"/>
        <v>0.99896157840083077</v>
      </c>
      <c r="I514" s="180">
        <f>IF($A514&lt;=MonthDate,IF(RIGHT($B514,8)="Scotland",SUMIFS(inputdata!K:K,inputdata!$B:$B,$B514,inputdata!$A:$A,$A514),SUMIFS(inputdata!K:K,inputdata!$D:$D,$B514,inputdata!$A:$A,$A514)),IF(RIGHT(B514,8)="Scotland",SUMIFS(inputdataWeek!K:K,inputdataWeek!$B:$B,$B514,inputdataWeek!$A:$A,$A514),SUMIFS(inputdataWeek!K:K,inputdataWeek!$D:$D,$B514,inputdataWeek!$A:$A,$A514)))</f>
        <v>0</v>
      </c>
      <c r="J514" s="181">
        <f t="shared" si="44"/>
        <v>1</v>
      </c>
      <c r="K514" s="194" t="str">
        <f t="shared" si="43"/>
        <v>ISD A&amp;E Datamart</v>
      </c>
    </row>
    <row r="515" spans="1:11">
      <c r="A515" s="178">
        <f t="shared" si="42"/>
        <v>42554</v>
      </c>
      <c r="B515" s="179" t="s">
        <v>71</v>
      </c>
      <c r="C515" s="180">
        <f>IF($A515&lt;=MonthDate,IF(RIGHT($B515,8)="Scotland",SUMIFS(inputdata!G:G,inputdata!$B:$B,$B515,inputdata!$A:$A,$A515),SUMIFS(inputdata!G:G,inputdata!$D:$D,$B515,inputdata!$A:$A,$A515)),IF(RIGHT($B515,8)="Scotland",SUMIFS(inputdataWeek!G:G,inputdataWeek!$B:$B,$B515,inputdataWeek!$A:$A,$A515),SUMIFS(inputdataWeek!G:G,inputdataWeek!$D:$D,$B515,inputdataWeek!$A:$A,$A515)))</f>
        <v>1283</v>
      </c>
      <c r="D515" s="180">
        <f>IF($A515&lt;=MonthDate,IF(RIGHT($B515,8)="Scotland",SUMIFS(inputdata!H:H,inputdata!$B:$B,$B515,inputdata!$A:$A,$A515),SUMIFS(inputdata!H:H,inputdata!$D:$D,$B515,inputdata!$A:$A,$A515)),IF(RIGHT($B515,8)="Scotland",SUMIFS(inputdataWeek!H:H,inputdataWeek!$B:$B,$B515,inputdataWeek!$A:$A,$A515),SUMIFS(inputdataWeek!H:H,inputdataWeek!$D:$D,$B515,inputdataWeek!$A:$A,$A515)))</f>
        <v>1206</v>
      </c>
      <c r="E515" s="180">
        <f>IF($A515&lt;=MonthDate,IF(RIGHT($B515,8)="Scotland",SUMIFS(inputdata!I:I,inputdata!$B:$B,$B515,inputdata!$A:$A,$A515),SUMIFS(inputdata!I:I,inputdata!$D:$D,$B515,inputdata!$A:$A,$A515)),IF(RIGHT($B515,8)="Scotland",SUMIFS(inputdataWeek!I:I,inputdataWeek!$B:$B,$B515,inputdataWeek!$A:$A,$A515),SUMIFS(inputdataWeek!I:I,inputdataWeek!$D:$D,$B515,inputdataWeek!$A:$A,$A515)))</f>
        <v>77</v>
      </c>
      <c r="F515" s="181">
        <f t="shared" si="40"/>
        <v>0.93998441153546375</v>
      </c>
      <c r="G515" s="180">
        <f>IF($A515&lt;=MonthDate,IF(RIGHT($B515,8)="Scotland",SUMIFS(inputdata!J:J,inputdata!$B:$B,$B515,inputdata!$A:$A,$A515),SUMIFS(inputdata!J:J,inputdata!$D:$D,$B515,inputdata!$A:$A,$A515)),IF(RIGHT($B515,8)="Scotland",SUMIFS(inputdataWeek!J:J,inputdataWeek!$B:$B,$B515,inputdataWeek!$A:$A,$A515),SUMIFS(inputdataWeek!J:J,inputdataWeek!$D:$D,$B515,inputdataWeek!$A:$A,$A515)))</f>
        <v>6</v>
      </c>
      <c r="H515" s="181">
        <f t="shared" si="41"/>
        <v>0.99532346063912702</v>
      </c>
      <c r="I515" s="180">
        <f>IF($A515&lt;=MonthDate,IF(RIGHT($B515,8)="Scotland",SUMIFS(inputdata!K:K,inputdata!$B:$B,$B515,inputdata!$A:$A,$A515),SUMIFS(inputdata!K:K,inputdata!$D:$D,$B515,inputdata!$A:$A,$A515)),IF(RIGHT(B515,8)="Scotland",SUMIFS(inputdataWeek!K:K,inputdataWeek!$B:$B,$B515,inputdataWeek!$A:$A,$A515),SUMIFS(inputdataWeek!K:K,inputdataWeek!$D:$D,$B515,inputdataWeek!$A:$A,$A515)))</f>
        <v>0</v>
      </c>
      <c r="J515" s="181">
        <f t="shared" si="44"/>
        <v>1</v>
      </c>
      <c r="K515" s="194" t="str">
        <f t="shared" si="43"/>
        <v>ISD A&amp;E Datamart</v>
      </c>
    </row>
    <row r="516" spans="1:11">
      <c r="A516" s="178">
        <f t="shared" si="42"/>
        <v>42554</v>
      </c>
      <c r="B516" s="179" t="s">
        <v>69</v>
      </c>
      <c r="C516" s="180">
        <f>IF($A516&lt;=MonthDate,IF(RIGHT($B516,8)="Scotland",SUMIFS(inputdata!G:G,inputdata!$B:$B,$B516,inputdata!$A:$A,$A516),SUMIFS(inputdata!G:G,inputdata!$D:$D,$B516,inputdata!$A:$A,$A516)),IF(RIGHT($B516,8)="Scotland",SUMIFS(inputdataWeek!G:G,inputdataWeek!$B:$B,$B516,inputdataWeek!$A:$A,$A516),SUMIFS(inputdataWeek!G:G,inputdataWeek!$D:$D,$B516,inputdataWeek!$A:$A,$A516)))</f>
        <v>1215</v>
      </c>
      <c r="D516" s="180">
        <f>IF($A516&lt;=MonthDate,IF(RIGHT($B516,8)="Scotland",SUMIFS(inputdata!H:H,inputdata!$B:$B,$B516,inputdata!$A:$A,$A516),SUMIFS(inputdata!H:H,inputdata!$D:$D,$B516,inputdata!$A:$A,$A516)),IF(RIGHT($B516,8)="Scotland",SUMIFS(inputdataWeek!H:H,inputdataWeek!$B:$B,$B516,inputdataWeek!$A:$A,$A516),SUMIFS(inputdataWeek!H:H,inputdataWeek!$D:$D,$B516,inputdataWeek!$A:$A,$A516)))</f>
        <v>1160</v>
      </c>
      <c r="E516" s="180">
        <f>IF($A516&lt;=MonthDate,IF(RIGHT($B516,8)="Scotland",SUMIFS(inputdata!I:I,inputdata!$B:$B,$B516,inputdata!$A:$A,$A516),SUMIFS(inputdata!I:I,inputdata!$D:$D,$B516,inputdata!$A:$A,$A516)),IF(RIGHT($B516,8)="Scotland",SUMIFS(inputdataWeek!I:I,inputdataWeek!$B:$B,$B516,inputdataWeek!$A:$A,$A516),SUMIFS(inputdataWeek!I:I,inputdataWeek!$D:$D,$B516,inputdataWeek!$A:$A,$A516)))</f>
        <v>55</v>
      </c>
      <c r="F516" s="181">
        <f t="shared" si="40"/>
        <v>0.95473251028806583</v>
      </c>
      <c r="G516" s="180">
        <f>IF($A516&lt;=MonthDate,IF(RIGHT($B516,8)="Scotland",SUMIFS(inputdata!J:J,inputdata!$B:$B,$B516,inputdata!$A:$A,$A516),SUMIFS(inputdata!J:J,inputdata!$D:$D,$B516,inputdata!$A:$A,$A516)),IF(RIGHT($B516,8)="Scotland",SUMIFS(inputdataWeek!J:J,inputdataWeek!$B:$B,$B516,inputdataWeek!$A:$A,$A516),SUMIFS(inputdataWeek!J:J,inputdataWeek!$D:$D,$B516,inputdataWeek!$A:$A,$A516)))</f>
        <v>0</v>
      </c>
      <c r="H516" s="181">
        <f t="shared" si="41"/>
        <v>1</v>
      </c>
      <c r="I516" s="180">
        <f>IF($A516&lt;=MonthDate,IF(RIGHT($B516,8)="Scotland",SUMIFS(inputdata!K:K,inputdata!$B:$B,$B516,inputdata!$A:$A,$A516),SUMIFS(inputdata!K:K,inputdata!$D:$D,$B516,inputdata!$A:$A,$A516)),IF(RIGHT(B516,8)="Scotland",SUMIFS(inputdataWeek!K:K,inputdataWeek!$B:$B,$B516,inputdataWeek!$A:$A,$A516),SUMIFS(inputdataWeek!K:K,inputdataWeek!$D:$D,$B516,inputdataWeek!$A:$A,$A516)))</f>
        <v>0</v>
      </c>
      <c r="J516" s="181">
        <f t="shared" si="44"/>
        <v>1</v>
      </c>
      <c r="K516" s="194" t="str">
        <f t="shared" si="43"/>
        <v>ISD A&amp;E Datamart</v>
      </c>
    </row>
    <row r="517" spans="1:11">
      <c r="A517" s="178">
        <f t="shared" si="42"/>
        <v>42554</v>
      </c>
      <c r="B517" s="179" t="s">
        <v>122</v>
      </c>
      <c r="C517" s="180">
        <f>IF($A517&lt;=MonthDate,IF(RIGHT($B517,8)="Scotland",SUMIFS(inputdata!G:G,inputdata!$B:$B,$B517,inputdata!$A:$A,$A517),SUMIFS(inputdata!G:G,inputdata!$D:$D,$B517,inputdata!$A:$A,$A517)),IF(RIGHT($B517,8)="Scotland",SUMIFS(inputdataWeek!G:G,inputdataWeek!$B:$B,$B517,inputdataWeek!$A:$A,$A517),SUMIFS(inputdataWeek!G:G,inputdataWeek!$D:$D,$B517,inputdataWeek!$A:$A,$A517)))</f>
        <v>1859</v>
      </c>
      <c r="D517" s="180">
        <f>IF($A517&lt;=MonthDate,IF(RIGHT($B517,8)="Scotland",SUMIFS(inputdata!H:H,inputdata!$B:$B,$B517,inputdata!$A:$A,$A517),SUMIFS(inputdata!H:H,inputdata!$D:$D,$B517,inputdata!$A:$A,$A517)),IF(RIGHT($B517,8)="Scotland",SUMIFS(inputdataWeek!H:H,inputdataWeek!$B:$B,$B517,inputdataWeek!$A:$A,$A517),SUMIFS(inputdataWeek!H:H,inputdataWeek!$D:$D,$B517,inputdataWeek!$A:$A,$A517)))</f>
        <v>1813</v>
      </c>
      <c r="E517" s="180">
        <f>IF($A517&lt;=MonthDate,IF(RIGHT($B517,8)="Scotland",SUMIFS(inputdata!I:I,inputdata!$B:$B,$B517,inputdata!$A:$A,$A517),SUMIFS(inputdata!I:I,inputdata!$D:$D,$B517,inputdata!$A:$A,$A517)),IF(RIGHT($B517,8)="Scotland",SUMIFS(inputdataWeek!I:I,inputdataWeek!$B:$B,$B517,inputdataWeek!$A:$A,$A517),SUMIFS(inputdataWeek!I:I,inputdataWeek!$D:$D,$B517,inputdataWeek!$A:$A,$A517)))</f>
        <v>46</v>
      </c>
      <c r="F517" s="181">
        <f t="shared" si="40"/>
        <v>0.97525551371705221</v>
      </c>
      <c r="G517" s="180">
        <f>IF($A517&lt;=MonthDate,IF(RIGHT($B517,8)="Scotland",SUMIFS(inputdata!J:J,inputdata!$B:$B,$B517,inputdata!$A:$A,$A517),SUMIFS(inputdata!J:J,inputdata!$D:$D,$B517,inputdata!$A:$A,$A517)),IF(RIGHT($B517,8)="Scotland",SUMIFS(inputdataWeek!J:J,inputdataWeek!$B:$B,$B517,inputdataWeek!$A:$A,$A517),SUMIFS(inputdataWeek!J:J,inputdataWeek!$D:$D,$B517,inputdataWeek!$A:$A,$A517)))</f>
        <v>1</v>
      </c>
      <c r="H517" s="181">
        <f t="shared" si="41"/>
        <v>0.99946207638515328</v>
      </c>
      <c r="I517" s="180">
        <f>IF($A517&lt;=MonthDate,IF(RIGHT($B517,8)="Scotland",SUMIFS(inputdata!K:K,inputdata!$B:$B,$B517,inputdata!$A:$A,$A517),SUMIFS(inputdata!K:K,inputdata!$D:$D,$B517,inputdata!$A:$A,$A517)),IF(RIGHT(B517,8)="Scotland",SUMIFS(inputdataWeek!K:K,inputdataWeek!$B:$B,$B517,inputdataWeek!$A:$A,$A517),SUMIFS(inputdataWeek!K:K,inputdataWeek!$D:$D,$B517,inputdataWeek!$A:$A,$A517)))</f>
        <v>0</v>
      </c>
      <c r="J517" s="181">
        <f t="shared" si="44"/>
        <v>1</v>
      </c>
      <c r="K517" s="194" t="str">
        <f t="shared" si="43"/>
        <v>ISD A&amp;E Datamart</v>
      </c>
    </row>
    <row r="518" spans="1:11">
      <c r="A518" s="178">
        <f t="shared" si="42"/>
        <v>42554</v>
      </c>
      <c r="B518" s="179" t="s">
        <v>72</v>
      </c>
      <c r="C518" s="180">
        <f>IF($A518&lt;=MonthDate,IF(RIGHT($B518,8)="Scotland",SUMIFS(inputdata!G:G,inputdata!$B:$B,$B518,inputdata!$A:$A,$A518),SUMIFS(inputdata!G:G,inputdata!$D:$D,$B518,inputdata!$A:$A,$A518)),IF(RIGHT($B518,8)="Scotland",SUMIFS(inputdataWeek!G:G,inputdataWeek!$B:$B,$B518,inputdataWeek!$A:$A,$A518),SUMIFS(inputdataWeek!G:G,inputdataWeek!$D:$D,$B518,inputdataWeek!$A:$A,$A518)))</f>
        <v>6180</v>
      </c>
      <c r="D518" s="180">
        <f>IF($A518&lt;=MonthDate,IF(RIGHT($B518,8)="Scotland",SUMIFS(inputdata!H:H,inputdata!$B:$B,$B518,inputdata!$A:$A,$A518),SUMIFS(inputdata!H:H,inputdata!$D:$D,$B518,inputdata!$A:$A,$A518)),IF(RIGHT($B518,8)="Scotland",SUMIFS(inputdataWeek!H:H,inputdataWeek!$B:$B,$B518,inputdataWeek!$A:$A,$A518),SUMIFS(inputdataWeek!H:H,inputdataWeek!$D:$D,$B518,inputdataWeek!$A:$A,$A518)))</f>
        <v>5769</v>
      </c>
      <c r="E518" s="180">
        <f>IF($A518&lt;=MonthDate,IF(RIGHT($B518,8)="Scotland",SUMIFS(inputdata!I:I,inputdata!$B:$B,$B518,inputdata!$A:$A,$A518),SUMIFS(inputdata!I:I,inputdata!$D:$D,$B518,inputdata!$A:$A,$A518)),IF(RIGHT($B518,8)="Scotland",SUMIFS(inputdataWeek!I:I,inputdataWeek!$B:$B,$B518,inputdataWeek!$A:$A,$A518),SUMIFS(inputdataWeek!I:I,inputdataWeek!$D:$D,$B518,inputdataWeek!$A:$A,$A518)))</f>
        <v>411</v>
      </c>
      <c r="F518" s="181">
        <f t="shared" si="40"/>
        <v>0.93349514563106795</v>
      </c>
      <c r="G518" s="180">
        <f>IF($A518&lt;=MonthDate,IF(RIGHT($B518,8)="Scotland",SUMIFS(inputdata!J:J,inputdata!$B:$B,$B518,inputdata!$A:$A,$A518),SUMIFS(inputdata!J:J,inputdata!$D:$D,$B518,inputdata!$A:$A,$A518)),IF(RIGHT($B518,8)="Scotland",SUMIFS(inputdataWeek!J:J,inputdataWeek!$B:$B,$B518,inputdataWeek!$A:$A,$A518),SUMIFS(inputdataWeek!J:J,inputdataWeek!$D:$D,$B518,inputdataWeek!$A:$A,$A518)))</f>
        <v>8</v>
      </c>
      <c r="H518" s="181">
        <f t="shared" si="41"/>
        <v>0.99870550161812299</v>
      </c>
      <c r="I518" s="180">
        <f>IF($A518&lt;=MonthDate,IF(RIGHT($B518,8)="Scotland",SUMIFS(inputdata!K:K,inputdata!$B:$B,$B518,inputdata!$A:$A,$A518),SUMIFS(inputdata!K:K,inputdata!$D:$D,$B518,inputdata!$A:$A,$A518)),IF(RIGHT(B518,8)="Scotland",SUMIFS(inputdataWeek!K:K,inputdataWeek!$B:$B,$B518,inputdataWeek!$A:$A,$A518),SUMIFS(inputdataWeek!K:K,inputdataWeek!$D:$D,$B518,inputdataWeek!$A:$A,$A518)))</f>
        <v>0</v>
      </c>
      <c r="J518" s="181">
        <f t="shared" si="44"/>
        <v>1</v>
      </c>
      <c r="K518" s="194" t="str">
        <f t="shared" si="43"/>
        <v>ISD A&amp;E Datamart</v>
      </c>
    </row>
    <row r="519" spans="1:11">
      <c r="A519" s="178">
        <f t="shared" si="42"/>
        <v>42554</v>
      </c>
      <c r="B519" s="179" t="s">
        <v>129</v>
      </c>
      <c r="C519" s="180">
        <f>IF($A519&lt;=MonthDate,IF(RIGHT($B519,8)="Scotland",SUMIFS(inputdata!G:G,inputdata!$B:$B,$B519,inputdata!$A:$A,$A519),SUMIFS(inputdata!G:G,inputdata!$D:$D,$B519,inputdata!$A:$A,$A519)),IF(RIGHT($B519,8)="Scotland",SUMIFS(inputdataWeek!G:G,inputdataWeek!$B:$B,$B519,inputdataWeek!$A:$A,$A519),SUMIFS(inputdataWeek!G:G,inputdataWeek!$D:$D,$B519,inputdataWeek!$A:$A,$A519)))</f>
        <v>1187</v>
      </c>
      <c r="D519" s="180">
        <f>IF($A519&lt;=MonthDate,IF(RIGHT($B519,8)="Scotland",SUMIFS(inputdata!H:H,inputdata!$B:$B,$B519,inputdata!$A:$A,$A519),SUMIFS(inputdata!H:H,inputdata!$D:$D,$B519,inputdata!$A:$A,$A519)),IF(RIGHT($B519,8)="Scotland",SUMIFS(inputdataWeek!H:H,inputdataWeek!$B:$B,$B519,inputdataWeek!$A:$A,$A519),SUMIFS(inputdataWeek!H:H,inputdataWeek!$D:$D,$B519,inputdataWeek!$A:$A,$A519)))</f>
        <v>1135</v>
      </c>
      <c r="E519" s="180">
        <f>IF($A519&lt;=MonthDate,IF(RIGHT($B519,8)="Scotland",SUMIFS(inputdata!I:I,inputdata!$B:$B,$B519,inputdata!$A:$A,$A519),SUMIFS(inputdata!I:I,inputdata!$D:$D,$B519,inputdata!$A:$A,$A519)),IF(RIGHT($B519,8)="Scotland",SUMIFS(inputdataWeek!I:I,inputdataWeek!$B:$B,$B519,inputdataWeek!$A:$A,$A519),SUMIFS(inputdataWeek!I:I,inputdataWeek!$D:$D,$B519,inputdataWeek!$A:$A,$A519)))</f>
        <v>52</v>
      </c>
      <c r="F519" s="181">
        <f t="shared" si="40"/>
        <v>0.95619208087615837</v>
      </c>
      <c r="G519" s="180">
        <f>IF($A519&lt;=MonthDate,IF(RIGHT($B519,8)="Scotland",SUMIFS(inputdata!J:J,inputdata!$B:$B,$B519,inputdata!$A:$A,$A519),SUMIFS(inputdata!J:J,inputdata!$D:$D,$B519,inputdata!$A:$A,$A519)),IF(RIGHT($B519,8)="Scotland",SUMIFS(inputdataWeek!J:J,inputdataWeek!$B:$B,$B519,inputdataWeek!$A:$A,$A519),SUMIFS(inputdataWeek!J:J,inputdataWeek!$D:$D,$B519,inputdataWeek!$A:$A,$A519)))</f>
        <v>0</v>
      </c>
      <c r="H519" s="181">
        <f t="shared" si="41"/>
        <v>1</v>
      </c>
      <c r="I519" s="180">
        <f>IF($A519&lt;=MonthDate,IF(RIGHT($B519,8)="Scotland",SUMIFS(inputdata!K:K,inputdata!$B:$B,$B519,inputdata!$A:$A,$A519),SUMIFS(inputdata!K:K,inputdata!$D:$D,$B519,inputdata!$A:$A,$A519)),IF(RIGHT(B519,8)="Scotland",SUMIFS(inputdataWeek!K:K,inputdataWeek!$B:$B,$B519,inputdataWeek!$A:$A,$A519),SUMIFS(inputdataWeek!K:K,inputdataWeek!$D:$D,$B519,inputdataWeek!$A:$A,$A519)))</f>
        <v>0</v>
      </c>
      <c r="J519" s="181">
        <f t="shared" si="44"/>
        <v>1</v>
      </c>
      <c r="K519" s="194" t="str">
        <f t="shared" si="43"/>
        <v>ISD A&amp;E Datamart</v>
      </c>
    </row>
    <row r="520" spans="1:11">
      <c r="A520" s="178">
        <f t="shared" si="42"/>
        <v>42554</v>
      </c>
      <c r="B520" s="179" t="s">
        <v>73</v>
      </c>
      <c r="C520" s="180">
        <f>IF($A520&lt;=MonthDate,IF(RIGHT($B520,8)="Scotland",SUMIFS(inputdata!G:G,inputdata!$B:$B,$B520,inputdata!$A:$A,$A520),SUMIFS(inputdata!G:G,inputdata!$D:$D,$B520,inputdata!$A:$A,$A520)),IF(RIGHT($B520,8)="Scotland",SUMIFS(inputdataWeek!G:G,inputdataWeek!$B:$B,$B520,inputdataWeek!$A:$A,$A520),SUMIFS(inputdataWeek!G:G,inputdataWeek!$D:$D,$B520,inputdataWeek!$A:$A,$A520)))</f>
        <v>3498</v>
      </c>
      <c r="D520" s="180">
        <f>IF($A520&lt;=MonthDate,IF(RIGHT($B520,8)="Scotland",SUMIFS(inputdata!H:H,inputdata!$B:$B,$B520,inputdata!$A:$A,$A520),SUMIFS(inputdata!H:H,inputdata!$D:$D,$B520,inputdata!$A:$A,$A520)),IF(RIGHT($B520,8)="Scotland",SUMIFS(inputdataWeek!H:H,inputdataWeek!$B:$B,$B520,inputdataWeek!$A:$A,$A520),SUMIFS(inputdataWeek!H:H,inputdataWeek!$D:$D,$B520,inputdataWeek!$A:$A,$A520)))</f>
        <v>3358</v>
      </c>
      <c r="E520" s="180">
        <f>IF($A520&lt;=MonthDate,IF(RIGHT($B520,8)="Scotland",SUMIFS(inputdata!I:I,inputdata!$B:$B,$B520,inputdata!$A:$A,$A520),SUMIFS(inputdata!I:I,inputdata!$D:$D,$B520,inputdata!$A:$A,$A520)),IF(RIGHT($B520,8)="Scotland",SUMIFS(inputdataWeek!I:I,inputdataWeek!$B:$B,$B520,inputdataWeek!$A:$A,$A520),SUMIFS(inputdataWeek!I:I,inputdataWeek!$D:$D,$B520,inputdataWeek!$A:$A,$A520)))</f>
        <v>140</v>
      </c>
      <c r="F520" s="181">
        <f t="shared" si="40"/>
        <v>0.95997712978845051</v>
      </c>
      <c r="G520" s="180">
        <f>IF($A520&lt;=MonthDate,IF(RIGHT($B520,8)="Scotland",SUMIFS(inputdata!J:J,inputdata!$B:$B,$B520,inputdata!$A:$A,$A520),SUMIFS(inputdata!J:J,inputdata!$D:$D,$B520,inputdata!$A:$A,$A520)),IF(RIGHT($B520,8)="Scotland",SUMIFS(inputdataWeek!J:J,inputdataWeek!$B:$B,$B520,inputdataWeek!$A:$A,$A520),SUMIFS(inputdataWeek!J:J,inputdataWeek!$D:$D,$B520,inputdataWeek!$A:$A,$A520)))</f>
        <v>4</v>
      </c>
      <c r="H520" s="181">
        <f t="shared" si="41"/>
        <v>0.99885648942252714</v>
      </c>
      <c r="I520" s="180">
        <f>IF($A520&lt;=MonthDate,IF(RIGHT($B520,8)="Scotland",SUMIFS(inputdata!K:K,inputdata!$B:$B,$B520,inputdata!$A:$A,$A520),SUMIFS(inputdata!K:K,inputdata!$D:$D,$B520,inputdata!$A:$A,$A520)),IF(RIGHT(B520,8)="Scotland",SUMIFS(inputdataWeek!K:K,inputdataWeek!$B:$B,$B520,inputdataWeek!$A:$A,$A520),SUMIFS(inputdataWeek!K:K,inputdataWeek!$D:$D,$B520,inputdataWeek!$A:$A,$A520)))</f>
        <v>0</v>
      </c>
      <c r="J520" s="181">
        <f t="shared" si="44"/>
        <v>1</v>
      </c>
      <c r="K520" s="194" t="str">
        <f t="shared" si="43"/>
        <v>ISD A&amp;E Datamart</v>
      </c>
    </row>
    <row r="521" spans="1:11">
      <c r="A521" s="178">
        <f t="shared" si="42"/>
        <v>42554</v>
      </c>
      <c r="B521" s="179" t="s">
        <v>123</v>
      </c>
      <c r="C521" s="180">
        <f>IF($A521&lt;=MonthDate,IF(RIGHT($B521,8)="Scotland",SUMIFS(inputdata!G:G,inputdata!$B:$B,$B521,inputdata!$A:$A,$A521),SUMIFS(inputdata!G:G,inputdata!$D:$D,$B521,inputdata!$A:$A,$A521)),IF(RIGHT($B521,8)="Scotland",SUMIFS(inputdataWeek!G:G,inputdataWeek!$B:$B,$B521,inputdataWeek!$A:$A,$A521),SUMIFS(inputdataWeek!G:G,inputdataWeek!$D:$D,$B521,inputdataWeek!$A:$A,$A521)))</f>
        <v>4066</v>
      </c>
      <c r="D521" s="180">
        <f>IF($A521&lt;=MonthDate,IF(RIGHT($B521,8)="Scotland",SUMIFS(inputdata!H:H,inputdata!$B:$B,$B521,inputdata!$A:$A,$A521),SUMIFS(inputdata!H:H,inputdata!$D:$D,$B521,inputdata!$A:$A,$A521)),IF(RIGHT($B521,8)="Scotland",SUMIFS(inputdataWeek!H:H,inputdataWeek!$B:$B,$B521,inputdataWeek!$A:$A,$A521),SUMIFS(inputdataWeek!H:H,inputdataWeek!$D:$D,$B521,inputdataWeek!$A:$A,$A521)))</f>
        <v>3872</v>
      </c>
      <c r="E521" s="180">
        <f>IF($A521&lt;=MonthDate,IF(RIGHT($B521,8)="Scotland",SUMIFS(inputdata!I:I,inputdata!$B:$B,$B521,inputdata!$A:$A,$A521),SUMIFS(inputdata!I:I,inputdata!$D:$D,$B521,inputdata!$A:$A,$A521)),IF(RIGHT($B521,8)="Scotland",SUMIFS(inputdataWeek!I:I,inputdataWeek!$B:$B,$B521,inputdataWeek!$A:$A,$A521),SUMIFS(inputdataWeek!I:I,inputdataWeek!$D:$D,$B521,inputdataWeek!$A:$A,$A521)))</f>
        <v>194</v>
      </c>
      <c r="F521" s="181">
        <f t="shared" si="40"/>
        <v>0.95228726020659127</v>
      </c>
      <c r="G521" s="180">
        <f>IF($A521&lt;=MonthDate,IF(RIGHT($B521,8)="Scotland",SUMIFS(inputdata!J:J,inputdata!$B:$B,$B521,inputdata!$A:$A,$A521),SUMIFS(inputdata!J:J,inputdata!$D:$D,$B521,inputdata!$A:$A,$A521)),IF(RIGHT($B521,8)="Scotland",SUMIFS(inputdataWeek!J:J,inputdataWeek!$B:$B,$B521,inputdataWeek!$A:$A,$A521),SUMIFS(inputdataWeek!J:J,inputdataWeek!$D:$D,$B521,inputdataWeek!$A:$A,$A521)))</f>
        <v>21</v>
      </c>
      <c r="H521" s="181">
        <f t="shared" si="41"/>
        <v>0.99483521888834237</v>
      </c>
      <c r="I521" s="180">
        <f>IF($A521&lt;=MonthDate,IF(RIGHT($B521,8)="Scotland",SUMIFS(inputdata!K:K,inputdata!$B:$B,$B521,inputdata!$A:$A,$A521),SUMIFS(inputdata!K:K,inputdata!$D:$D,$B521,inputdata!$A:$A,$A521)),IF(RIGHT(B521,8)="Scotland",SUMIFS(inputdataWeek!K:K,inputdataWeek!$B:$B,$B521,inputdataWeek!$A:$A,$A521),SUMIFS(inputdataWeek!K:K,inputdataWeek!$D:$D,$B521,inputdataWeek!$A:$A,$A521)))</f>
        <v>0</v>
      </c>
      <c r="J521" s="181">
        <f t="shared" si="44"/>
        <v>1</v>
      </c>
      <c r="K521" s="194" t="str">
        <f t="shared" si="43"/>
        <v>ISD A&amp;E Datamart</v>
      </c>
    </row>
    <row r="522" spans="1:11">
      <c r="A522" s="178">
        <f t="shared" si="42"/>
        <v>42554</v>
      </c>
      <c r="B522" s="179" t="s">
        <v>117</v>
      </c>
      <c r="C522" s="180">
        <f>IF($A522&lt;=MonthDate,IF(RIGHT($B522,8)="Scotland",SUMIFS(inputdata!G:G,inputdata!$B:$B,$B522,inputdata!$A:$A,$A522),SUMIFS(inputdata!G:G,inputdata!$D:$D,$B522,inputdata!$A:$A,$A522)),IF(RIGHT($B522,8)="Scotland",SUMIFS(inputdataWeek!G:G,inputdataWeek!$B:$B,$B522,inputdataWeek!$A:$A,$A522),SUMIFS(inputdataWeek!G:G,inputdataWeek!$D:$D,$B522,inputdataWeek!$A:$A,$A522)))</f>
        <v>104</v>
      </c>
      <c r="D522" s="180">
        <f>IF($A522&lt;=MonthDate,IF(RIGHT($B522,8)="Scotland",SUMIFS(inputdata!H:H,inputdata!$B:$B,$B522,inputdata!$A:$A,$A522),SUMIFS(inputdata!H:H,inputdata!$D:$D,$B522,inputdata!$A:$A,$A522)),IF(RIGHT($B522,8)="Scotland",SUMIFS(inputdataWeek!H:H,inputdataWeek!$B:$B,$B522,inputdataWeek!$A:$A,$A522),SUMIFS(inputdataWeek!H:H,inputdataWeek!$D:$D,$B522,inputdataWeek!$A:$A,$A522)))</f>
        <v>102</v>
      </c>
      <c r="E522" s="180">
        <f>IF($A522&lt;=MonthDate,IF(RIGHT($B522,8)="Scotland",SUMIFS(inputdata!I:I,inputdata!$B:$B,$B522,inputdata!$A:$A,$A522),SUMIFS(inputdata!I:I,inputdata!$D:$D,$B522,inputdata!$A:$A,$A522)),IF(RIGHT($B522,8)="Scotland",SUMIFS(inputdataWeek!I:I,inputdataWeek!$B:$B,$B522,inputdataWeek!$A:$A,$A522),SUMIFS(inputdataWeek!I:I,inputdataWeek!$D:$D,$B522,inputdataWeek!$A:$A,$A522)))</f>
        <v>2</v>
      </c>
      <c r="F522" s="181">
        <f t="shared" si="40"/>
        <v>0.98076923076923073</v>
      </c>
      <c r="G522" s="180">
        <f>IF($A522&lt;=MonthDate,IF(RIGHT($B522,8)="Scotland",SUMIFS(inputdata!J:J,inputdata!$B:$B,$B522,inputdata!$A:$A,$A522),SUMIFS(inputdata!J:J,inputdata!$D:$D,$B522,inputdata!$A:$A,$A522)),IF(RIGHT($B522,8)="Scotland",SUMIFS(inputdataWeek!J:J,inputdataWeek!$B:$B,$B522,inputdataWeek!$A:$A,$A522),SUMIFS(inputdataWeek!J:J,inputdataWeek!$D:$D,$B522,inputdataWeek!$A:$A,$A522)))</f>
        <v>0</v>
      </c>
      <c r="H522" s="181">
        <f t="shared" si="41"/>
        <v>1</v>
      </c>
      <c r="I522" s="180">
        <f>IF($A522&lt;=MonthDate,IF(RIGHT($B522,8)="Scotland",SUMIFS(inputdata!K:K,inputdata!$B:$B,$B522,inputdata!$A:$A,$A522),SUMIFS(inputdata!K:K,inputdata!$D:$D,$B522,inputdata!$A:$A,$A522)),IF(RIGHT(B522,8)="Scotland",SUMIFS(inputdataWeek!K:K,inputdataWeek!$B:$B,$B522,inputdataWeek!$A:$A,$A522),SUMIFS(inputdataWeek!K:K,inputdataWeek!$D:$D,$B522,inputdataWeek!$A:$A,$A522)))</f>
        <v>0</v>
      </c>
      <c r="J522" s="181">
        <f t="shared" si="44"/>
        <v>1</v>
      </c>
      <c r="K522" s="194" t="str">
        <f t="shared" si="43"/>
        <v>ISD A&amp;E Datamart</v>
      </c>
    </row>
    <row r="523" spans="1:11">
      <c r="A523" s="178">
        <f t="shared" si="42"/>
        <v>42554</v>
      </c>
      <c r="B523" s="179" t="s">
        <v>141</v>
      </c>
      <c r="C523" s="180">
        <f>IF($A523&lt;=MonthDate,IF(RIGHT($B523,8)="Scotland",SUMIFS(inputdata!G:G,inputdata!$B:$B,$B523,inputdata!$A:$A,$A523),SUMIFS(inputdata!G:G,inputdata!$D:$D,$B523,inputdata!$A:$A,$A523)),IF(RIGHT($B523,8)="Scotland",SUMIFS(inputdataWeek!G:G,inputdataWeek!$B:$B,$B523,inputdataWeek!$A:$A,$A523),SUMIFS(inputdataWeek!G:G,inputdataWeek!$D:$D,$B523,inputdataWeek!$A:$A,$A523)))</f>
        <v>139</v>
      </c>
      <c r="D523" s="180">
        <f>IF($A523&lt;=MonthDate,IF(RIGHT($B523,8)="Scotland",SUMIFS(inputdata!H:H,inputdata!$B:$B,$B523,inputdata!$A:$A,$A523),SUMIFS(inputdata!H:H,inputdata!$D:$D,$B523,inputdata!$A:$A,$A523)),IF(RIGHT($B523,8)="Scotland",SUMIFS(inputdataWeek!H:H,inputdataWeek!$B:$B,$B523,inputdataWeek!$A:$A,$A523),SUMIFS(inputdataWeek!H:H,inputdataWeek!$D:$D,$B523,inputdataWeek!$A:$A,$A523)))</f>
        <v>127</v>
      </c>
      <c r="E523" s="180">
        <f>IF($A523&lt;=MonthDate,IF(RIGHT($B523,8)="Scotland",SUMIFS(inputdata!I:I,inputdata!$B:$B,$B523,inputdata!$A:$A,$A523),SUMIFS(inputdata!I:I,inputdata!$D:$D,$B523,inputdata!$A:$A,$A523)),IF(RIGHT($B523,8)="Scotland",SUMIFS(inputdataWeek!I:I,inputdataWeek!$B:$B,$B523,inputdataWeek!$A:$A,$A523),SUMIFS(inputdataWeek!I:I,inputdataWeek!$D:$D,$B523,inputdataWeek!$A:$A,$A523)))</f>
        <v>12</v>
      </c>
      <c r="F523" s="181">
        <f t="shared" si="40"/>
        <v>0.91366906474820142</v>
      </c>
      <c r="G523" s="180">
        <f>IF($A523&lt;=MonthDate,IF(RIGHT($B523,8)="Scotland",SUMIFS(inputdata!J:J,inputdata!$B:$B,$B523,inputdata!$A:$A,$A523),SUMIFS(inputdata!J:J,inputdata!$D:$D,$B523,inputdata!$A:$A,$A523)),IF(RIGHT($B523,8)="Scotland",SUMIFS(inputdataWeek!J:J,inputdataWeek!$B:$B,$B523,inputdataWeek!$A:$A,$A523),SUMIFS(inputdataWeek!J:J,inputdataWeek!$D:$D,$B523,inputdataWeek!$A:$A,$A523)))</f>
        <v>0</v>
      </c>
      <c r="H523" s="181">
        <f t="shared" si="41"/>
        <v>1</v>
      </c>
      <c r="I523" s="180">
        <f>IF($A523&lt;=MonthDate,IF(RIGHT($B523,8)="Scotland",SUMIFS(inputdata!K:K,inputdata!$B:$B,$B523,inputdata!$A:$A,$A523),SUMIFS(inputdata!K:K,inputdata!$D:$D,$B523,inputdata!$A:$A,$A523)),IF(RIGHT(B523,8)="Scotland",SUMIFS(inputdataWeek!K:K,inputdataWeek!$B:$B,$B523,inputdataWeek!$A:$A,$A523),SUMIFS(inputdataWeek!K:K,inputdataWeek!$D:$D,$B523,inputdataWeek!$A:$A,$A523)))</f>
        <v>0</v>
      </c>
      <c r="J523" s="181">
        <f t="shared" si="44"/>
        <v>1</v>
      </c>
      <c r="K523" s="194" t="str">
        <f t="shared" si="43"/>
        <v>ISD A&amp;E Datamart</v>
      </c>
    </row>
    <row r="524" spans="1:11">
      <c r="A524" s="178">
        <f t="shared" si="42"/>
        <v>42554</v>
      </c>
      <c r="B524" s="179" t="s">
        <v>136</v>
      </c>
      <c r="C524" s="180">
        <f>IF($A524&lt;=MonthDate,IF(RIGHT($B524,8)="Scotland",SUMIFS(inputdata!G:G,inputdata!$B:$B,$B524,inputdata!$A:$A,$A524),SUMIFS(inputdata!G:G,inputdata!$D:$D,$B524,inputdata!$A:$A,$A524)),IF(RIGHT($B524,8)="Scotland",SUMIFS(inputdataWeek!G:G,inputdataWeek!$B:$B,$B524,inputdataWeek!$A:$A,$A524),SUMIFS(inputdataWeek!G:G,inputdataWeek!$D:$D,$B524,inputdataWeek!$A:$A,$A524)))</f>
        <v>1437</v>
      </c>
      <c r="D524" s="180">
        <f>IF($A524&lt;=MonthDate,IF(RIGHT($B524,8)="Scotland",SUMIFS(inputdata!H:H,inputdata!$B:$B,$B524,inputdata!$A:$A,$A524),SUMIFS(inputdata!H:H,inputdata!$D:$D,$B524,inputdata!$A:$A,$A524)),IF(RIGHT($B524,8)="Scotland",SUMIFS(inputdataWeek!H:H,inputdataWeek!$B:$B,$B524,inputdataWeek!$A:$A,$A524),SUMIFS(inputdataWeek!H:H,inputdataWeek!$D:$D,$B524,inputdataWeek!$A:$A,$A524)))</f>
        <v>1421</v>
      </c>
      <c r="E524" s="180">
        <f>IF($A524&lt;=MonthDate,IF(RIGHT($B524,8)="Scotland",SUMIFS(inputdata!I:I,inputdata!$B:$B,$B524,inputdata!$A:$A,$A524),SUMIFS(inputdata!I:I,inputdata!$D:$D,$B524,inputdata!$A:$A,$A524)),IF(RIGHT($B524,8)="Scotland",SUMIFS(inputdataWeek!I:I,inputdataWeek!$B:$B,$B524,inputdataWeek!$A:$A,$A524),SUMIFS(inputdataWeek!I:I,inputdataWeek!$D:$D,$B524,inputdataWeek!$A:$A,$A524)))</f>
        <v>16</v>
      </c>
      <c r="F524" s="181">
        <f t="shared" si="40"/>
        <v>0.98886569241475297</v>
      </c>
      <c r="G524" s="180">
        <f>IF($A524&lt;=MonthDate,IF(RIGHT($B524,8)="Scotland",SUMIFS(inputdata!J:J,inputdata!$B:$B,$B524,inputdata!$A:$A,$A524),SUMIFS(inputdata!J:J,inputdata!$D:$D,$B524,inputdata!$A:$A,$A524)),IF(RIGHT($B524,8)="Scotland",SUMIFS(inputdataWeek!J:J,inputdataWeek!$B:$B,$B524,inputdataWeek!$A:$A,$A524),SUMIFS(inputdataWeek!J:J,inputdataWeek!$D:$D,$B524,inputdataWeek!$A:$A,$A524)))</f>
        <v>0</v>
      </c>
      <c r="H524" s="181">
        <f t="shared" si="41"/>
        <v>1</v>
      </c>
      <c r="I524" s="180">
        <f>IF($A524&lt;=MonthDate,IF(RIGHT($B524,8)="Scotland",SUMIFS(inputdata!K:K,inputdata!$B:$B,$B524,inputdata!$A:$A,$A524),SUMIFS(inputdata!K:K,inputdata!$D:$D,$B524,inputdata!$A:$A,$A524)),IF(RIGHT(B524,8)="Scotland",SUMIFS(inputdataWeek!K:K,inputdataWeek!$B:$B,$B524,inputdataWeek!$A:$A,$A524),SUMIFS(inputdataWeek!K:K,inputdataWeek!$D:$D,$B524,inputdataWeek!$A:$A,$A524)))</f>
        <v>0</v>
      </c>
      <c r="J524" s="181">
        <f t="shared" si="44"/>
        <v>1</v>
      </c>
      <c r="K524" s="194" t="str">
        <f t="shared" si="43"/>
        <v>ISD A&amp;E Datamart</v>
      </c>
    </row>
    <row r="525" spans="1:11">
      <c r="A525" s="178">
        <f t="shared" si="42"/>
        <v>42554</v>
      </c>
      <c r="B525" s="179" t="s">
        <v>139</v>
      </c>
      <c r="C525" s="180">
        <f>IF($A525&lt;=MonthDate,IF(RIGHT($B525,8)="Scotland",SUMIFS(inputdata!G:G,inputdata!$B:$B,$B525,inputdata!$A:$A,$A525),SUMIFS(inputdata!G:G,inputdata!$D:$D,$B525,inputdata!$A:$A,$A525)),IF(RIGHT($B525,8)="Scotland",SUMIFS(inputdataWeek!G:G,inputdataWeek!$B:$B,$B525,inputdataWeek!$A:$A,$A525),SUMIFS(inputdataWeek!G:G,inputdataWeek!$D:$D,$B525,inputdataWeek!$A:$A,$A525)))</f>
        <v>135</v>
      </c>
      <c r="D525" s="180">
        <f>IF($A525&lt;=MonthDate,IF(RIGHT($B525,8)="Scotland",SUMIFS(inputdata!H:H,inputdata!$B:$B,$B525,inputdata!$A:$A,$A525),SUMIFS(inputdata!H:H,inputdata!$D:$D,$B525,inputdata!$A:$A,$A525)),IF(RIGHT($B525,8)="Scotland",SUMIFS(inputdataWeek!H:H,inputdataWeek!$B:$B,$B525,inputdataWeek!$A:$A,$A525),SUMIFS(inputdataWeek!H:H,inputdataWeek!$D:$D,$B525,inputdataWeek!$A:$A,$A525)))</f>
        <v>135</v>
      </c>
      <c r="E525" s="180">
        <f>IF($A525&lt;=MonthDate,IF(RIGHT($B525,8)="Scotland",SUMIFS(inputdata!I:I,inputdata!$B:$B,$B525,inputdata!$A:$A,$A525),SUMIFS(inputdata!I:I,inputdata!$D:$D,$B525,inputdata!$A:$A,$A525)),IF(RIGHT($B525,8)="Scotland",SUMIFS(inputdataWeek!I:I,inputdataWeek!$B:$B,$B525,inputdataWeek!$A:$A,$A525),SUMIFS(inputdataWeek!I:I,inputdataWeek!$D:$D,$B525,inputdataWeek!$A:$A,$A525)))</f>
        <v>0</v>
      </c>
      <c r="F525" s="181">
        <f t="shared" si="40"/>
        <v>1</v>
      </c>
      <c r="G525" s="180">
        <f>IF($A525&lt;=MonthDate,IF(RIGHT($B525,8)="Scotland",SUMIFS(inputdata!J:J,inputdata!$B:$B,$B525,inputdata!$A:$A,$A525),SUMIFS(inputdata!J:J,inputdata!$D:$D,$B525,inputdata!$A:$A,$A525)),IF(RIGHT($B525,8)="Scotland",SUMIFS(inputdataWeek!J:J,inputdataWeek!$B:$B,$B525,inputdataWeek!$A:$A,$A525),SUMIFS(inputdataWeek!J:J,inputdataWeek!$D:$D,$B525,inputdataWeek!$A:$A,$A525)))</f>
        <v>0</v>
      </c>
      <c r="H525" s="181">
        <f t="shared" si="41"/>
        <v>1</v>
      </c>
      <c r="I525" s="180">
        <f>IF($A525&lt;=MonthDate,IF(RIGHT($B525,8)="Scotland",SUMIFS(inputdata!K:K,inputdata!$B:$B,$B525,inputdata!$A:$A,$A525),SUMIFS(inputdata!K:K,inputdata!$D:$D,$B525,inputdata!$A:$A,$A525)),IF(RIGHT(B525,8)="Scotland",SUMIFS(inputdataWeek!K:K,inputdataWeek!$B:$B,$B525,inputdataWeek!$A:$A,$A525),SUMIFS(inputdataWeek!K:K,inputdataWeek!$D:$D,$B525,inputdataWeek!$A:$A,$A525)))</f>
        <v>0</v>
      </c>
      <c r="J525" s="181">
        <f t="shared" si="44"/>
        <v>1</v>
      </c>
      <c r="K525" s="194" t="str">
        <f t="shared" si="43"/>
        <v>ISD A&amp;E Datamart</v>
      </c>
    </row>
    <row r="526" spans="1:11">
      <c r="A526" s="178">
        <f t="shared" si="42"/>
        <v>42554</v>
      </c>
      <c r="B526" s="179" t="s">
        <v>277</v>
      </c>
      <c r="C526" s="180">
        <f>IF($A526&lt;=MonthDate,IF(RIGHT($B526,8)="Scotland",SUMIFS(inputdata!G:G,inputdata!$B:$B,$B526,inputdata!$A:$A,$A526),SUMIFS(inputdata!G:G,inputdata!$D:$D,$B526,inputdata!$A:$A,$A526)),IF(RIGHT($B526,8)="Scotland",SUMIFS(inputdataWeek!G:G,inputdataWeek!$B:$B,$B526,inputdataWeek!$A:$A,$A526),SUMIFS(inputdataWeek!G:G,inputdataWeek!$D:$D,$B526,inputdataWeek!$A:$A,$A526)))</f>
        <v>24730</v>
      </c>
      <c r="D526" s="180">
        <f>IF($A526&lt;=MonthDate,IF(RIGHT($B526,8)="Scotland",SUMIFS(inputdata!H:H,inputdata!$B:$B,$B526,inputdata!$A:$A,$A526),SUMIFS(inputdata!H:H,inputdata!$D:$D,$B526,inputdata!$A:$A,$A526)),IF(RIGHT($B526,8)="Scotland",SUMIFS(inputdataWeek!H:H,inputdataWeek!$B:$B,$B526,inputdataWeek!$A:$A,$A526),SUMIFS(inputdataWeek!H:H,inputdataWeek!$D:$D,$B526,inputdataWeek!$A:$A,$A526)))</f>
        <v>23651</v>
      </c>
      <c r="E526" s="180">
        <f>IF($A526&lt;=MonthDate,IF(RIGHT($B526,8)="Scotland",SUMIFS(inputdata!I:I,inputdata!$B:$B,$B526,inputdata!$A:$A,$A526),SUMIFS(inputdata!I:I,inputdata!$D:$D,$B526,inputdata!$A:$A,$A526)),IF(RIGHT($B526,8)="Scotland",SUMIFS(inputdataWeek!I:I,inputdataWeek!$B:$B,$B526,inputdataWeek!$A:$A,$A526),SUMIFS(inputdataWeek!I:I,inputdataWeek!$D:$D,$B526,inputdataWeek!$A:$A,$A526)))</f>
        <v>1079</v>
      </c>
      <c r="F526" s="181">
        <f t="shared" si="40"/>
        <v>0.95636878285483218</v>
      </c>
      <c r="G526" s="180">
        <f>IF($A526&lt;=MonthDate,IF(RIGHT($B526,8)="Scotland",SUMIFS(inputdata!J:J,inputdata!$B:$B,$B526,inputdata!$A:$A,$A526),SUMIFS(inputdata!J:J,inputdata!$D:$D,$B526,inputdata!$A:$A,$A526)),IF(RIGHT($B526,8)="Scotland",SUMIFS(inputdataWeek!J:J,inputdataWeek!$B:$B,$B526,inputdataWeek!$A:$A,$A526),SUMIFS(inputdataWeek!J:J,inputdataWeek!$D:$D,$B526,inputdataWeek!$A:$A,$A526)))</f>
        <v>41</v>
      </c>
      <c r="H526" s="181">
        <f t="shared" si="41"/>
        <v>0.9983420946219167</v>
      </c>
      <c r="I526" s="180">
        <f>IF($A526&lt;=MonthDate,IF(RIGHT($B526,8)="Scotland",SUMIFS(inputdata!K:K,inputdata!$B:$B,$B526,inputdata!$A:$A,$A526),SUMIFS(inputdata!K:K,inputdata!$D:$D,$B526,inputdata!$A:$A,$A526)),IF(RIGHT(B526,8)="Scotland",SUMIFS(inputdataWeek!K:K,inputdataWeek!$B:$B,$B526,inputdataWeek!$A:$A,$A526),SUMIFS(inputdataWeek!K:K,inputdataWeek!$D:$D,$B526,inputdataWeek!$A:$A,$A526)))</f>
        <v>0</v>
      </c>
      <c r="J526" s="181">
        <f t="shared" si="44"/>
        <v>1</v>
      </c>
      <c r="K526" s="194" t="str">
        <f t="shared" si="43"/>
        <v>ISD A&amp;E Datamart</v>
      </c>
    </row>
    <row r="527" spans="1:11">
      <c r="A527" s="178">
        <f t="shared" si="42"/>
        <v>42561</v>
      </c>
      <c r="B527" s="179" t="s">
        <v>121</v>
      </c>
      <c r="C527" s="180">
        <f>IF($A527&lt;=MonthDate,IF(RIGHT($B527,8)="Scotland",SUMIFS(inputdata!G:G,inputdata!$B:$B,$B527,inputdata!$A:$A,$A527),SUMIFS(inputdata!G:G,inputdata!$D:$D,$B527,inputdata!$A:$A,$A527)),IF(RIGHT($B527,8)="Scotland",SUMIFS(inputdataWeek!G:G,inputdataWeek!$B:$B,$B527,inputdataWeek!$A:$A,$A527),SUMIFS(inputdataWeek!G:G,inputdataWeek!$D:$D,$B527,inputdataWeek!$A:$A,$A527)))</f>
        <v>2105</v>
      </c>
      <c r="D527" s="180">
        <f>IF($A527&lt;=MonthDate,IF(RIGHT($B527,8)="Scotland",SUMIFS(inputdata!H:H,inputdata!$B:$B,$B527,inputdata!$A:$A,$A527),SUMIFS(inputdata!H:H,inputdata!$D:$D,$B527,inputdata!$A:$A,$A527)),IF(RIGHT($B527,8)="Scotland",SUMIFS(inputdataWeek!H:H,inputdataWeek!$B:$B,$B527,inputdataWeek!$A:$A,$A527),SUMIFS(inputdataWeek!H:H,inputdataWeek!$D:$D,$B527,inputdataWeek!$A:$A,$A527)))</f>
        <v>1948</v>
      </c>
      <c r="E527" s="180">
        <f>IF($A527&lt;=MonthDate,IF(RIGHT($B527,8)="Scotland",SUMIFS(inputdata!I:I,inputdata!$B:$B,$B527,inputdata!$A:$A,$A527),SUMIFS(inputdata!I:I,inputdata!$D:$D,$B527,inputdata!$A:$A,$A527)),IF(RIGHT($B527,8)="Scotland",SUMIFS(inputdataWeek!I:I,inputdataWeek!$B:$B,$B527,inputdataWeek!$A:$A,$A527),SUMIFS(inputdataWeek!I:I,inputdataWeek!$D:$D,$B527,inputdataWeek!$A:$A,$A527)))</f>
        <v>157</v>
      </c>
      <c r="F527" s="181">
        <f t="shared" si="40"/>
        <v>0.92541567695962001</v>
      </c>
      <c r="G527" s="180">
        <f>IF($A527&lt;=MonthDate,IF(RIGHT($B527,8)="Scotland",SUMIFS(inputdata!J:J,inputdata!$B:$B,$B527,inputdata!$A:$A,$A527),SUMIFS(inputdata!J:J,inputdata!$D:$D,$B527,inputdata!$A:$A,$A527)),IF(RIGHT($B527,8)="Scotland",SUMIFS(inputdataWeek!J:J,inputdataWeek!$B:$B,$B527,inputdataWeek!$A:$A,$A527),SUMIFS(inputdataWeek!J:J,inputdataWeek!$D:$D,$B527,inputdataWeek!$A:$A,$A527)))</f>
        <v>24</v>
      </c>
      <c r="H527" s="181">
        <f t="shared" si="41"/>
        <v>0.98859857482185276</v>
      </c>
      <c r="I527" s="180">
        <f>IF($A527&lt;=MonthDate,IF(RIGHT($B527,8)="Scotland",SUMIFS(inputdata!K:K,inputdata!$B:$B,$B527,inputdata!$A:$A,$A527),SUMIFS(inputdata!K:K,inputdata!$D:$D,$B527,inputdata!$A:$A,$A527)),IF(RIGHT(B527,8)="Scotland",SUMIFS(inputdataWeek!K:K,inputdataWeek!$B:$B,$B527,inputdataWeek!$A:$A,$A527),SUMIFS(inputdataWeek!K:K,inputdataWeek!$D:$D,$B527,inputdataWeek!$A:$A,$A527)))</f>
        <v>4</v>
      </c>
      <c r="J527" s="181">
        <f t="shared" si="44"/>
        <v>0.99809976247030874</v>
      </c>
      <c r="K527" s="194" t="str">
        <f t="shared" si="43"/>
        <v>ISD A&amp;E Datamart</v>
      </c>
    </row>
    <row r="528" spans="1:11">
      <c r="A528" s="178">
        <f t="shared" si="42"/>
        <v>42561</v>
      </c>
      <c r="B528" s="179" t="s">
        <v>70</v>
      </c>
      <c r="C528" s="180">
        <f>IF($A528&lt;=MonthDate,IF(RIGHT($B528,8)="Scotland",SUMIFS(inputdata!G:G,inputdata!$B:$B,$B528,inputdata!$A:$A,$A528),SUMIFS(inputdata!G:G,inputdata!$D:$D,$B528,inputdata!$A:$A,$A528)),IF(RIGHT($B528,8)="Scotland",SUMIFS(inputdataWeek!G:G,inputdataWeek!$B:$B,$B528,inputdataWeek!$A:$A,$A528),SUMIFS(inputdataWeek!G:G,inputdataWeek!$D:$D,$B528,inputdataWeek!$A:$A,$A528)))</f>
        <v>532</v>
      </c>
      <c r="D528" s="180">
        <f>IF($A528&lt;=MonthDate,IF(RIGHT($B528,8)="Scotland",SUMIFS(inputdata!H:H,inputdata!$B:$B,$B528,inputdata!$A:$A,$A528),SUMIFS(inputdata!H:H,inputdata!$D:$D,$B528,inputdata!$A:$A,$A528)),IF(RIGHT($B528,8)="Scotland",SUMIFS(inputdataWeek!H:H,inputdataWeek!$B:$B,$B528,inputdataWeek!$A:$A,$A528),SUMIFS(inputdataWeek!H:H,inputdataWeek!$D:$D,$B528,inputdataWeek!$A:$A,$A528)))</f>
        <v>518</v>
      </c>
      <c r="E528" s="180">
        <f>IF($A528&lt;=MonthDate,IF(RIGHT($B528,8)="Scotland",SUMIFS(inputdata!I:I,inputdata!$B:$B,$B528,inputdata!$A:$A,$A528),SUMIFS(inputdata!I:I,inputdata!$D:$D,$B528,inputdata!$A:$A,$A528)),IF(RIGHT($B528,8)="Scotland",SUMIFS(inputdataWeek!I:I,inputdataWeek!$B:$B,$B528,inputdataWeek!$A:$A,$A528),SUMIFS(inputdataWeek!I:I,inputdataWeek!$D:$D,$B528,inputdataWeek!$A:$A,$A528)))</f>
        <v>14</v>
      </c>
      <c r="F528" s="181">
        <f t="shared" ref="F528:F591" si="45">1-E528/$C528</f>
        <v>0.97368421052631582</v>
      </c>
      <c r="G528" s="180">
        <f>IF($A528&lt;=MonthDate,IF(RIGHT($B528,8)="Scotland",SUMIFS(inputdata!J:J,inputdata!$B:$B,$B528,inputdata!$A:$A,$A528),SUMIFS(inputdata!J:J,inputdata!$D:$D,$B528,inputdata!$A:$A,$A528)),IF(RIGHT($B528,8)="Scotland",SUMIFS(inputdataWeek!J:J,inputdataWeek!$B:$B,$B528,inputdataWeek!$A:$A,$A528),SUMIFS(inputdataWeek!J:J,inputdataWeek!$D:$D,$B528,inputdataWeek!$A:$A,$A528)))</f>
        <v>2</v>
      </c>
      <c r="H528" s="181">
        <f t="shared" ref="H528:H591" si="46">1-G528/$C528</f>
        <v>0.99624060150375937</v>
      </c>
      <c r="I528" s="180">
        <f>IF($A528&lt;=MonthDate,IF(RIGHT($B528,8)="Scotland",SUMIFS(inputdata!K:K,inputdata!$B:$B,$B528,inputdata!$A:$A,$A528),SUMIFS(inputdata!K:K,inputdata!$D:$D,$B528,inputdata!$A:$A,$A528)),IF(RIGHT(B528,8)="Scotland",SUMIFS(inputdataWeek!K:K,inputdataWeek!$B:$B,$B528,inputdataWeek!$A:$A,$A528),SUMIFS(inputdataWeek!K:K,inputdataWeek!$D:$D,$B528,inputdataWeek!$A:$A,$A528)))</f>
        <v>0</v>
      </c>
      <c r="J528" s="181">
        <f t="shared" si="44"/>
        <v>1</v>
      </c>
      <c r="K528" s="194" t="str">
        <f t="shared" si="43"/>
        <v>ISD A&amp;E Datamart</v>
      </c>
    </row>
    <row r="529" spans="1:11">
      <c r="A529" s="178">
        <f t="shared" si="42"/>
        <v>42561</v>
      </c>
      <c r="B529" s="179" t="s">
        <v>140</v>
      </c>
      <c r="C529" s="180">
        <f>IF($A529&lt;=MonthDate,IF(RIGHT($B529,8)="Scotland",SUMIFS(inputdata!G:G,inputdata!$B:$B,$B529,inputdata!$A:$A,$A529),SUMIFS(inputdata!G:G,inputdata!$D:$D,$B529,inputdata!$A:$A,$A529)),IF(RIGHT($B529,8)="Scotland",SUMIFS(inputdataWeek!G:G,inputdataWeek!$B:$B,$B529,inputdataWeek!$A:$A,$A529),SUMIFS(inputdataWeek!G:G,inputdataWeek!$D:$D,$B529,inputdataWeek!$A:$A,$A529)))</f>
        <v>993</v>
      </c>
      <c r="D529" s="180">
        <f>IF($A529&lt;=MonthDate,IF(RIGHT($B529,8)="Scotland",SUMIFS(inputdata!H:H,inputdata!$B:$B,$B529,inputdata!$A:$A,$A529),SUMIFS(inputdata!H:H,inputdata!$D:$D,$B529,inputdata!$A:$A,$A529)),IF(RIGHT($B529,8)="Scotland",SUMIFS(inputdataWeek!H:H,inputdataWeek!$B:$B,$B529,inputdataWeek!$A:$A,$A529),SUMIFS(inputdataWeek!H:H,inputdataWeek!$D:$D,$B529,inputdataWeek!$A:$A,$A529)))</f>
        <v>966</v>
      </c>
      <c r="E529" s="180">
        <f>IF($A529&lt;=MonthDate,IF(RIGHT($B529,8)="Scotland",SUMIFS(inputdata!I:I,inputdata!$B:$B,$B529,inputdata!$A:$A,$A529),SUMIFS(inputdata!I:I,inputdata!$D:$D,$B529,inputdata!$A:$A,$A529)),IF(RIGHT($B529,8)="Scotland",SUMIFS(inputdataWeek!I:I,inputdataWeek!$B:$B,$B529,inputdataWeek!$A:$A,$A529),SUMIFS(inputdataWeek!I:I,inputdataWeek!$D:$D,$B529,inputdataWeek!$A:$A,$A529)))</f>
        <v>27</v>
      </c>
      <c r="F529" s="181">
        <f t="shared" si="45"/>
        <v>0.97280966767371602</v>
      </c>
      <c r="G529" s="180">
        <f>IF($A529&lt;=MonthDate,IF(RIGHT($B529,8)="Scotland",SUMIFS(inputdata!J:J,inputdata!$B:$B,$B529,inputdata!$A:$A,$A529),SUMIFS(inputdata!J:J,inputdata!$D:$D,$B529,inputdata!$A:$A,$A529)),IF(RIGHT($B529,8)="Scotland",SUMIFS(inputdataWeek!J:J,inputdataWeek!$B:$B,$B529,inputdataWeek!$A:$A,$A529),SUMIFS(inputdataWeek!J:J,inputdataWeek!$D:$D,$B529,inputdataWeek!$A:$A,$A529)))</f>
        <v>2</v>
      </c>
      <c r="H529" s="181">
        <f t="shared" si="46"/>
        <v>0.9979859013091642</v>
      </c>
      <c r="I529" s="180">
        <f>IF($A529&lt;=MonthDate,IF(RIGHT($B529,8)="Scotland",SUMIFS(inputdata!K:K,inputdata!$B:$B,$B529,inputdata!$A:$A,$A529),SUMIFS(inputdata!K:K,inputdata!$D:$D,$B529,inputdata!$A:$A,$A529)),IF(RIGHT(B529,8)="Scotland",SUMIFS(inputdataWeek!K:K,inputdataWeek!$B:$B,$B529,inputdataWeek!$A:$A,$A529),SUMIFS(inputdataWeek!K:K,inputdataWeek!$D:$D,$B529,inputdataWeek!$A:$A,$A529)))</f>
        <v>0</v>
      </c>
      <c r="J529" s="181">
        <f t="shared" si="44"/>
        <v>1</v>
      </c>
      <c r="K529" s="194" t="str">
        <f t="shared" si="43"/>
        <v>ISD A&amp;E Datamart</v>
      </c>
    </row>
    <row r="530" spans="1:11">
      <c r="A530" s="178">
        <f t="shared" si="42"/>
        <v>42561</v>
      </c>
      <c r="B530" s="179" t="s">
        <v>71</v>
      </c>
      <c r="C530" s="180">
        <f>IF($A530&lt;=MonthDate,IF(RIGHT($B530,8)="Scotland",SUMIFS(inputdata!G:G,inputdata!$B:$B,$B530,inputdata!$A:$A,$A530),SUMIFS(inputdata!G:G,inputdata!$D:$D,$B530,inputdata!$A:$A,$A530)),IF(RIGHT($B530,8)="Scotland",SUMIFS(inputdataWeek!G:G,inputdataWeek!$B:$B,$B530,inputdataWeek!$A:$A,$A530),SUMIFS(inputdataWeek!G:G,inputdataWeek!$D:$D,$B530,inputdataWeek!$A:$A,$A530)))</f>
        <v>1151</v>
      </c>
      <c r="D530" s="180">
        <f>IF($A530&lt;=MonthDate,IF(RIGHT($B530,8)="Scotland",SUMIFS(inputdata!H:H,inputdata!$B:$B,$B530,inputdata!$A:$A,$A530),SUMIFS(inputdata!H:H,inputdata!$D:$D,$B530,inputdata!$A:$A,$A530)),IF(RIGHT($B530,8)="Scotland",SUMIFS(inputdataWeek!H:H,inputdataWeek!$B:$B,$B530,inputdataWeek!$A:$A,$A530),SUMIFS(inputdataWeek!H:H,inputdataWeek!$D:$D,$B530,inputdataWeek!$A:$A,$A530)))</f>
        <v>1134</v>
      </c>
      <c r="E530" s="180">
        <f>IF($A530&lt;=MonthDate,IF(RIGHT($B530,8)="Scotland",SUMIFS(inputdata!I:I,inputdata!$B:$B,$B530,inputdata!$A:$A,$A530),SUMIFS(inputdata!I:I,inputdata!$D:$D,$B530,inputdata!$A:$A,$A530)),IF(RIGHT($B530,8)="Scotland",SUMIFS(inputdataWeek!I:I,inputdataWeek!$B:$B,$B530,inputdataWeek!$A:$A,$A530),SUMIFS(inputdataWeek!I:I,inputdataWeek!$D:$D,$B530,inputdataWeek!$A:$A,$A530)))</f>
        <v>17</v>
      </c>
      <c r="F530" s="181">
        <f t="shared" si="45"/>
        <v>0.98523023457862724</v>
      </c>
      <c r="G530" s="180">
        <f>IF($A530&lt;=MonthDate,IF(RIGHT($B530,8)="Scotland",SUMIFS(inputdata!J:J,inputdata!$B:$B,$B530,inputdata!$A:$A,$A530),SUMIFS(inputdata!J:J,inputdata!$D:$D,$B530,inputdata!$A:$A,$A530)),IF(RIGHT($B530,8)="Scotland",SUMIFS(inputdataWeek!J:J,inputdataWeek!$B:$B,$B530,inputdataWeek!$A:$A,$A530),SUMIFS(inputdataWeek!J:J,inputdataWeek!$D:$D,$B530,inputdataWeek!$A:$A,$A530)))</f>
        <v>1</v>
      </c>
      <c r="H530" s="181">
        <f t="shared" si="46"/>
        <v>0.99913119026933106</v>
      </c>
      <c r="I530" s="180">
        <f>IF($A530&lt;=MonthDate,IF(RIGHT($B530,8)="Scotland",SUMIFS(inputdata!K:K,inputdata!$B:$B,$B530,inputdata!$A:$A,$A530),SUMIFS(inputdata!K:K,inputdata!$D:$D,$B530,inputdata!$A:$A,$A530)),IF(RIGHT(B530,8)="Scotland",SUMIFS(inputdataWeek!K:K,inputdataWeek!$B:$B,$B530,inputdataWeek!$A:$A,$A530),SUMIFS(inputdataWeek!K:K,inputdataWeek!$D:$D,$B530,inputdataWeek!$A:$A,$A530)))</f>
        <v>0</v>
      </c>
      <c r="J530" s="181">
        <f t="shared" si="44"/>
        <v>1</v>
      </c>
      <c r="K530" s="194" t="str">
        <f t="shared" si="43"/>
        <v>ISD A&amp;E Datamart</v>
      </c>
    </row>
    <row r="531" spans="1:11">
      <c r="A531" s="178">
        <f t="shared" si="42"/>
        <v>42561</v>
      </c>
      <c r="B531" s="179" t="s">
        <v>69</v>
      </c>
      <c r="C531" s="180">
        <f>IF($A531&lt;=MonthDate,IF(RIGHT($B531,8)="Scotland",SUMIFS(inputdata!G:G,inputdata!$B:$B,$B531,inputdata!$A:$A,$A531),SUMIFS(inputdata!G:G,inputdata!$D:$D,$B531,inputdata!$A:$A,$A531)),IF(RIGHT($B531,8)="Scotland",SUMIFS(inputdataWeek!G:G,inputdataWeek!$B:$B,$B531,inputdataWeek!$A:$A,$A531),SUMIFS(inputdataWeek!G:G,inputdataWeek!$D:$D,$B531,inputdataWeek!$A:$A,$A531)))</f>
        <v>1119</v>
      </c>
      <c r="D531" s="180">
        <f>IF($A531&lt;=MonthDate,IF(RIGHT($B531,8)="Scotland",SUMIFS(inputdata!H:H,inputdata!$B:$B,$B531,inputdata!$A:$A,$A531),SUMIFS(inputdata!H:H,inputdata!$D:$D,$B531,inputdata!$A:$A,$A531)),IF(RIGHT($B531,8)="Scotland",SUMIFS(inputdataWeek!H:H,inputdataWeek!$B:$B,$B531,inputdataWeek!$A:$A,$A531),SUMIFS(inputdataWeek!H:H,inputdataWeek!$D:$D,$B531,inputdataWeek!$A:$A,$A531)))</f>
        <v>1080</v>
      </c>
      <c r="E531" s="180">
        <f>IF($A531&lt;=MonthDate,IF(RIGHT($B531,8)="Scotland",SUMIFS(inputdata!I:I,inputdata!$B:$B,$B531,inputdata!$A:$A,$A531),SUMIFS(inputdata!I:I,inputdata!$D:$D,$B531,inputdata!$A:$A,$A531)),IF(RIGHT($B531,8)="Scotland",SUMIFS(inputdataWeek!I:I,inputdataWeek!$B:$B,$B531,inputdataWeek!$A:$A,$A531),SUMIFS(inputdataWeek!I:I,inputdataWeek!$D:$D,$B531,inputdataWeek!$A:$A,$A531)))</f>
        <v>39</v>
      </c>
      <c r="F531" s="181">
        <f t="shared" si="45"/>
        <v>0.9651474530831099</v>
      </c>
      <c r="G531" s="180">
        <f>IF($A531&lt;=MonthDate,IF(RIGHT($B531,8)="Scotland",SUMIFS(inputdata!J:J,inputdata!$B:$B,$B531,inputdata!$A:$A,$A531),SUMIFS(inputdata!J:J,inputdata!$D:$D,$B531,inputdata!$A:$A,$A531)),IF(RIGHT($B531,8)="Scotland",SUMIFS(inputdataWeek!J:J,inputdataWeek!$B:$B,$B531,inputdataWeek!$A:$A,$A531),SUMIFS(inputdataWeek!J:J,inputdataWeek!$D:$D,$B531,inputdataWeek!$A:$A,$A531)))</f>
        <v>0</v>
      </c>
      <c r="H531" s="181">
        <f t="shared" si="46"/>
        <v>1</v>
      </c>
      <c r="I531" s="180">
        <f>IF($A531&lt;=MonthDate,IF(RIGHT($B531,8)="Scotland",SUMIFS(inputdata!K:K,inputdata!$B:$B,$B531,inputdata!$A:$A,$A531),SUMIFS(inputdata!K:K,inputdata!$D:$D,$B531,inputdata!$A:$A,$A531)),IF(RIGHT(B531,8)="Scotland",SUMIFS(inputdataWeek!K:K,inputdataWeek!$B:$B,$B531,inputdataWeek!$A:$A,$A531),SUMIFS(inputdataWeek!K:K,inputdataWeek!$D:$D,$B531,inputdataWeek!$A:$A,$A531)))</f>
        <v>0</v>
      </c>
      <c r="J531" s="181">
        <f t="shared" si="44"/>
        <v>1</v>
      </c>
      <c r="K531" s="194" t="str">
        <f t="shared" si="43"/>
        <v>ISD A&amp;E Datamart</v>
      </c>
    </row>
    <row r="532" spans="1:11">
      <c r="A532" s="178">
        <f t="shared" si="42"/>
        <v>42561</v>
      </c>
      <c r="B532" s="179" t="s">
        <v>122</v>
      </c>
      <c r="C532" s="180">
        <f>IF($A532&lt;=MonthDate,IF(RIGHT($B532,8)="Scotland",SUMIFS(inputdata!G:G,inputdata!$B:$B,$B532,inputdata!$A:$A,$A532),SUMIFS(inputdata!G:G,inputdata!$D:$D,$B532,inputdata!$A:$A,$A532)),IF(RIGHT($B532,8)="Scotland",SUMIFS(inputdataWeek!G:G,inputdataWeek!$B:$B,$B532,inputdataWeek!$A:$A,$A532),SUMIFS(inputdataWeek!G:G,inputdataWeek!$D:$D,$B532,inputdataWeek!$A:$A,$A532)))</f>
        <v>1876</v>
      </c>
      <c r="D532" s="180">
        <f>IF($A532&lt;=MonthDate,IF(RIGHT($B532,8)="Scotland",SUMIFS(inputdata!H:H,inputdata!$B:$B,$B532,inputdata!$A:$A,$A532),SUMIFS(inputdata!H:H,inputdata!$D:$D,$B532,inputdata!$A:$A,$A532)),IF(RIGHT($B532,8)="Scotland",SUMIFS(inputdataWeek!H:H,inputdataWeek!$B:$B,$B532,inputdataWeek!$A:$A,$A532),SUMIFS(inputdataWeek!H:H,inputdataWeek!$D:$D,$B532,inputdataWeek!$A:$A,$A532)))</f>
        <v>1788</v>
      </c>
      <c r="E532" s="180">
        <f>IF($A532&lt;=MonthDate,IF(RIGHT($B532,8)="Scotland",SUMIFS(inputdata!I:I,inputdata!$B:$B,$B532,inputdata!$A:$A,$A532),SUMIFS(inputdata!I:I,inputdata!$D:$D,$B532,inputdata!$A:$A,$A532)),IF(RIGHT($B532,8)="Scotland",SUMIFS(inputdataWeek!I:I,inputdataWeek!$B:$B,$B532,inputdataWeek!$A:$A,$A532),SUMIFS(inputdataWeek!I:I,inputdataWeek!$D:$D,$B532,inputdataWeek!$A:$A,$A532)))</f>
        <v>88</v>
      </c>
      <c r="F532" s="181">
        <f t="shared" si="45"/>
        <v>0.95309168443496806</v>
      </c>
      <c r="G532" s="180">
        <f>IF($A532&lt;=MonthDate,IF(RIGHT($B532,8)="Scotland",SUMIFS(inputdata!J:J,inputdata!$B:$B,$B532,inputdata!$A:$A,$A532),SUMIFS(inputdata!J:J,inputdata!$D:$D,$B532,inputdata!$A:$A,$A532)),IF(RIGHT($B532,8)="Scotland",SUMIFS(inputdataWeek!J:J,inputdataWeek!$B:$B,$B532,inputdataWeek!$A:$A,$A532),SUMIFS(inputdataWeek!J:J,inputdataWeek!$D:$D,$B532,inputdataWeek!$A:$A,$A532)))</f>
        <v>4</v>
      </c>
      <c r="H532" s="181">
        <f t="shared" si="46"/>
        <v>0.99786780383795304</v>
      </c>
      <c r="I532" s="180">
        <f>IF($A532&lt;=MonthDate,IF(RIGHT($B532,8)="Scotland",SUMIFS(inputdata!K:K,inputdata!$B:$B,$B532,inputdata!$A:$A,$A532),SUMIFS(inputdata!K:K,inputdata!$D:$D,$B532,inputdata!$A:$A,$A532)),IF(RIGHT(B532,8)="Scotland",SUMIFS(inputdataWeek!K:K,inputdataWeek!$B:$B,$B532,inputdataWeek!$A:$A,$A532),SUMIFS(inputdataWeek!K:K,inputdataWeek!$D:$D,$B532,inputdataWeek!$A:$A,$A532)))</f>
        <v>0</v>
      </c>
      <c r="J532" s="181">
        <f t="shared" si="44"/>
        <v>1</v>
      </c>
      <c r="K532" s="194" t="str">
        <f t="shared" si="43"/>
        <v>ISD A&amp;E Datamart</v>
      </c>
    </row>
    <row r="533" spans="1:11">
      <c r="A533" s="178">
        <f t="shared" si="42"/>
        <v>42561</v>
      </c>
      <c r="B533" s="179" t="s">
        <v>72</v>
      </c>
      <c r="C533" s="180">
        <f>IF($A533&lt;=MonthDate,IF(RIGHT($B533,8)="Scotland",SUMIFS(inputdata!G:G,inputdata!$B:$B,$B533,inputdata!$A:$A,$A533),SUMIFS(inputdata!G:G,inputdata!$D:$D,$B533,inputdata!$A:$A,$A533)),IF(RIGHT($B533,8)="Scotland",SUMIFS(inputdataWeek!G:G,inputdataWeek!$B:$B,$B533,inputdataWeek!$A:$A,$A533),SUMIFS(inputdataWeek!G:G,inputdataWeek!$D:$D,$B533,inputdataWeek!$A:$A,$A533)))</f>
        <v>6048</v>
      </c>
      <c r="D533" s="180">
        <f>IF($A533&lt;=MonthDate,IF(RIGHT($B533,8)="Scotland",SUMIFS(inputdata!H:H,inputdata!$B:$B,$B533,inputdata!$A:$A,$A533),SUMIFS(inputdata!H:H,inputdata!$D:$D,$B533,inputdata!$A:$A,$A533)),IF(RIGHT($B533,8)="Scotland",SUMIFS(inputdataWeek!H:H,inputdataWeek!$B:$B,$B533,inputdataWeek!$A:$A,$A533),SUMIFS(inputdataWeek!H:H,inputdataWeek!$D:$D,$B533,inputdataWeek!$A:$A,$A533)))</f>
        <v>5538</v>
      </c>
      <c r="E533" s="180">
        <f>IF($A533&lt;=MonthDate,IF(RIGHT($B533,8)="Scotland",SUMIFS(inputdata!I:I,inputdata!$B:$B,$B533,inputdata!$A:$A,$A533),SUMIFS(inputdata!I:I,inputdata!$D:$D,$B533,inputdata!$A:$A,$A533)),IF(RIGHT($B533,8)="Scotland",SUMIFS(inputdataWeek!I:I,inputdataWeek!$B:$B,$B533,inputdataWeek!$A:$A,$A533),SUMIFS(inputdataWeek!I:I,inputdataWeek!$D:$D,$B533,inputdataWeek!$A:$A,$A533)))</f>
        <v>510</v>
      </c>
      <c r="F533" s="181">
        <f t="shared" si="45"/>
        <v>0.91567460317460314</v>
      </c>
      <c r="G533" s="180">
        <f>IF($A533&lt;=MonthDate,IF(RIGHT($B533,8)="Scotland",SUMIFS(inputdata!J:J,inputdata!$B:$B,$B533,inputdata!$A:$A,$A533),SUMIFS(inputdata!J:J,inputdata!$D:$D,$B533,inputdata!$A:$A,$A533)),IF(RIGHT($B533,8)="Scotland",SUMIFS(inputdataWeek!J:J,inputdataWeek!$B:$B,$B533,inputdataWeek!$A:$A,$A533),SUMIFS(inputdataWeek!J:J,inputdataWeek!$D:$D,$B533,inputdataWeek!$A:$A,$A533)))</f>
        <v>10</v>
      </c>
      <c r="H533" s="181">
        <f t="shared" si="46"/>
        <v>0.99834656084656082</v>
      </c>
      <c r="I533" s="180">
        <f>IF($A533&lt;=MonthDate,IF(RIGHT($B533,8)="Scotland",SUMIFS(inputdata!K:K,inputdata!$B:$B,$B533,inputdata!$A:$A,$A533),SUMIFS(inputdata!K:K,inputdata!$D:$D,$B533,inputdata!$A:$A,$A533)),IF(RIGHT(B533,8)="Scotland",SUMIFS(inputdataWeek!K:K,inputdataWeek!$B:$B,$B533,inputdataWeek!$A:$A,$A533),SUMIFS(inputdataWeek!K:K,inputdataWeek!$D:$D,$B533,inputdataWeek!$A:$A,$A533)))</f>
        <v>0</v>
      </c>
      <c r="J533" s="181">
        <f t="shared" si="44"/>
        <v>1</v>
      </c>
      <c r="K533" s="194" t="str">
        <f t="shared" si="43"/>
        <v>ISD A&amp;E Datamart</v>
      </c>
    </row>
    <row r="534" spans="1:11">
      <c r="A534" s="178">
        <f t="shared" si="42"/>
        <v>42561</v>
      </c>
      <c r="B534" s="179" t="s">
        <v>129</v>
      </c>
      <c r="C534" s="180">
        <f>IF($A534&lt;=MonthDate,IF(RIGHT($B534,8)="Scotland",SUMIFS(inputdata!G:G,inputdata!$B:$B,$B534,inputdata!$A:$A,$A534),SUMIFS(inputdata!G:G,inputdata!$D:$D,$B534,inputdata!$A:$A,$A534)),IF(RIGHT($B534,8)="Scotland",SUMIFS(inputdataWeek!G:G,inputdataWeek!$B:$B,$B534,inputdataWeek!$A:$A,$A534),SUMIFS(inputdataWeek!G:G,inputdataWeek!$D:$D,$B534,inputdataWeek!$A:$A,$A534)))</f>
        <v>1135</v>
      </c>
      <c r="D534" s="180">
        <f>IF($A534&lt;=MonthDate,IF(RIGHT($B534,8)="Scotland",SUMIFS(inputdata!H:H,inputdata!$B:$B,$B534,inputdata!$A:$A,$A534),SUMIFS(inputdata!H:H,inputdata!$D:$D,$B534,inputdata!$A:$A,$A534)),IF(RIGHT($B534,8)="Scotland",SUMIFS(inputdataWeek!H:H,inputdataWeek!$B:$B,$B534,inputdataWeek!$A:$A,$A534),SUMIFS(inputdataWeek!H:H,inputdataWeek!$D:$D,$B534,inputdataWeek!$A:$A,$A534)))</f>
        <v>1080</v>
      </c>
      <c r="E534" s="180">
        <f>IF($A534&lt;=MonthDate,IF(RIGHT($B534,8)="Scotland",SUMIFS(inputdata!I:I,inputdata!$B:$B,$B534,inputdata!$A:$A,$A534),SUMIFS(inputdata!I:I,inputdata!$D:$D,$B534,inputdata!$A:$A,$A534)),IF(RIGHT($B534,8)="Scotland",SUMIFS(inputdataWeek!I:I,inputdataWeek!$B:$B,$B534,inputdataWeek!$A:$A,$A534),SUMIFS(inputdataWeek!I:I,inputdataWeek!$D:$D,$B534,inputdataWeek!$A:$A,$A534)))</f>
        <v>55</v>
      </c>
      <c r="F534" s="181">
        <f t="shared" si="45"/>
        <v>0.95154185022026427</v>
      </c>
      <c r="G534" s="180">
        <f>IF($A534&lt;=MonthDate,IF(RIGHT($B534,8)="Scotland",SUMIFS(inputdata!J:J,inputdata!$B:$B,$B534,inputdata!$A:$A,$A534),SUMIFS(inputdata!J:J,inputdata!$D:$D,$B534,inputdata!$A:$A,$A534)),IF(RIGHT($B534,8)="Scotland",SUMIFS(inputdataWeek!J:J,inputdataWeek!$B:$B,$B534,inputdataWeek!$A:$A,$A534),SUMIFS(inputdataWeek!J:J,inputdataWeek!$D:$D,$B534,inputdataWeek!$A:$A,$A534)))</f>
        <v>1</v>
      </c>
      <c r="H534" s="181">
        <f t="shared" si="46"/>
        <v>0.99911894273127755</v>
      </c>
      <c r="I534" s="180">
        <f>IF($A534&lt;=MonthDate,IF(RIGHT($B534,8)="Scotland",SUMIFS(inputdata!K:K,inputdata!$B:$B,$B534,inputdata!$A:$A,$A534),SUMIFS(inputdata!K:K,inputdata!$D:$D,$B534,inputdata!$A:$A,$A534)),IF(RIGHT(B534,8)="Scotland",SUMIFS(inputdataWeek!K:K,inputdataWeek!$B:$B,$B534,inputdataWeek!$A:$A,$A534),SUMIFS(inputdataWeek!K:K,inputdataWeek!$D:$D,$B534,inputdataWeek!$A:$A,$A534)))</f>
        <v>0</v>
      </c>
      <c r="J534" s="181">
        <f t="shared" si="44"/>
        <v>1</v>
      </c>
      <c r="K534" s="194" t="str">
        <f t="shared" si="43"/>
        <v>ISD A&amp;E Datamart</v>
      </c>
    </row>
    <row r="535" spans="1:11">
      <c r="A535" s="178">
        <f t="shared" si="42"/>
        <v>42561</v>
      </c>
      <c r="B535" s="179" t="s">
        <v>73</v>
      </c>
      <c r="C535" s="180">
        <f>IF($A535&lt;=MonthDate,IF(RIGHT($B535,8)="Scotland",SUMIFS(inputdata!G:G,inputdata!$B:$B,$B535,inputdata!$A:$A,$A535),SUMIFS(inputdata!G:G,inputdata!$D:$D,$B535,inputdata!$A:$A,$A535)),IF(RIGHT($B535,8)="Scotland",SUMIFS(inputdataWeek!G:G,inputdataWeek!$B:$B,$B535,inputdataWeek!$A:$A,$A535),SUMIFS(inputdataWeek!G:G,inputdataWeek!$D:$D,$B535,inputdataWeek!$A:$A,$A535)))</f>
        <v>3491</v>
      </c>
      <c r="D535" s="180">
        <f>IF($A535&lt;=MonthDate,IF(RIGHT($B535,8)="Scotland",SUMIFS(inputdata!H:H,inputdata!$B:$B,$B535,inputdata!$A:$A,$A535),SUMIFS(inputdata!H:H,inputdata!$D:$D,$B535,inputdata!$A:$A,$A535)),IF(RIGHT($B535,8)="Scotland",SUMIFS(inputdataWeek!H:H,inputdataWeek!$B:$B,$B535,inputdataWeek!$A:$A,$A535),SUMIFS(inputdataWeek!H:H,inputdataWeek!$D:$D,$B535,inputdataWeek!$A:$A,$A535)))</f>
        <v>3350</v>
      </c>
      <c r="E535" s="180">
        <f>IF($A535&lt;=MonthDate,IF(RIGHT($B535,8)="Scotland",SUMIFS(inputdata!I:I,inputdata!$B:$B,$B535,inputdata!$A:$A,$A535),SUMIFS(inputdata!I:I,inputdata!$D:$D,$B535,inputdata!$A:$A,$A535)),IF(RIGHT($B535,8)="Scotland",SUMIFS(inputdataWeek!I:I,inputdataWeek!$B:$B,$B535,inputdataWeek!$A:$A,$A535),SUMIFS(inputdataWeek!I:I,inputdataWeek!$D:$D,$B535,inputdataWeek!$A:$A,$A535)))</f>
        <v>141</v>
      </c>
      <c r="F535" s="181">
        <f t="shared" si="45"/>
        <v>0.95961042681180175</v>
      </c>
      <c r="G535" s="180">
        <f>IF($A535&lt;=MonthDate,IF(RIGHT($B535,8)="Scotland",SUMIFS(inputdata!J:J,inputdata!$B:$B,$B535,inputdata!$A:$A,$A535),SUMIFS(inputdata!J:J,inputdata!$D:$D,$B535,inputdata!$A:$A,$A535)),IF(RIGHT($B535,8)="Scotland",SUMIFS(inputdataWeek!J:J,inputdataWeek!$B:$B,$B535,inputdataWeek!$A:$A,$A535),SUMIFS(inputdataWeek!J:J,inputdataWeek!$D:$D,$B535,inputdataWeek!$A:$A,$A535)))</f>
        <v>2</v>
      </c>
      <c r="H535" s="181">
        <f t="shared" si="46"/>
        <v>0.99942709825264964</v>
      </c>
      <c r="I535" s="180">
        <f>IF($A535&lt;=MonthDate,IF(RIGHT($B535,8)="Scotland",SUMIFS(inputdata!K:K,inputdata!$B:$B,$B535,inputdata!$A:$A,$A535),SUMIFS(inputdata!K:K,inputdata!$D:$D,$B535,inputdata!$A:$A,$A535)),IF(RIGHT(B535,8)="Scotland",SUMIFS(inputdataWeek!K:K,inputdataWeek!$B:$B,$B535,inputdataWeek!$A:$A,$A535),SUMIFS(inputdataWeek!K:K,inputdataWeek!$D:$D,$B535,inputdataWeek!$A:$A,$A535)))</f>
        <v>0</v>
      </c>
      <c r="J535" s="181">
        <f t="shared" si="44"/>
        <v>1</v>
      </c>
      <c r="K535" s="194" t="str">
        <f t="shared" si="43"/>
        <v>ISD A&amp;E Datamart</v>
      </c>
    </row>
    <row r="536" spans="1:11">
      <c r="A536" s="178">
        <f t="shared" si="42"/>
        <v>42561</v>
      </c>
      <c r="B536" s="179" t="s">
        <v>123</v>
      </c>
      <c r="C536" s="180">
        <f>IF($A536&lt;=MonthDate,IF(RIGHT($B536,8)="Scotland",SUMIFS(inputdata!G:G,inputdata!$B:$B,$B536,inputdata!$A:$A,$A536),SUMIFS(inputdata!G:G,inputdata!$D:$D,$B536,inputdata!$A:$A,$A536)),IF(RIGHT($B536,8)="Scotland",SUMIFS(inputdataWeek!G:G,inputdataWeek!$B:$B,$B536,inputdataWeek!$A:$A,$A536),SUMIFS(inputdataWeek!G:G,inputdataWeek!$D:$D,$B536,inputdataWeek!$A:$A,$A536)))</f>
        <v>3901</v>
      </c>
      <c r="D536" s="180">
        <f>IF($A536&lt;=MonthDate,IF(RIGHT($B536,8)="Scotland",SUMIFS(inputdata!H:H,inputdata!$B:$B,$B536,inputdata!$A:$A,$A536),SUMIFS(inputdata!H:H,inputdata!$D:$D,$B536,inputdata!$A:$A,$A536)),IF(RIGHT($B536,8)="Scotland",SUMIFS(inputdataWeek!H:H,inputdataWeek!$B:$B,$B536,inputdataWeek!$A:$A,$A536),SUMIFS(inputdataWeek!H:H,inputdataWeek!$D:$D,$B536,inputdataWeek!$A:$A,$A536)))</f>
        <v>3786</v>
      </c>
      <c r="E536" s="180">
        <f>IF($A536&lt;=MonthDate,IF(RIGHT($B536,8)="Scotland",SUMIFS(inputdata!I:I,inputdata!$B:$B,$B536,inputdata!$A:$A,$A536),SUMIFS(inputdata!I:I,inputdata!$D:$D,$B536,inputdata!$A:$A,$A536)),IF(RIGHT($B536,8)="Scotland",SUMIFS(inputdataWeek!I:I,inputdataWeek!$B:$B,$B536,inputdataWeek!$A:$A,$A536),SUMIFS(inputdataWeek!I:I,inputdataWeek!$D:$D,$B536,inputdataWeek!$A:$A,$A536)))</f>
        <v>115</v>
      </c>
      <c r="F536" s="181">
        <f t="shared" si="45"/>
        <v>0.97052037938989999</v>
      </c>
      <c r="G536" s="180">
        <f>IF($A536&lt;=MonthDate,IF(RIGHT($B536,8)="Scotland",SUMIFS(inputdata!J:J,inputdata!$B:$B,$B536,inputdata!$A:$A,$A536),SUMIFS(inputdata!J:J,inputdata!$D:$D,$B536,inputdata!$A:$A,$A536)),IF(RIGHT($B536,8)="Scotland",SUMIFS(inputdataWeek!J:J,inputdataWeek!$B:$B,$B536,inputdataWeek!$A:$A,$A536),SUMIFS(inputdataWeek!J:J,inputdataWeek!$D:$D,$B536,inputdataWeek!$A:$A,$A536)))</f>
        <v>5</v>
      </c>
      <c r="H536" s="181">
        <f t="shared" si="46"/>
        <v>0.99871827736477825</v>
      </c>
      <c r="I536" s="180">
        <f>IF($A536&lt;=MonthDate,IF(RIGHT($B536,8)="Scotland",SUMIFS(inputdata!K:K,inputdata!$B:$B,$B536,inputdata!$A:$A,$A536),SUMIFS(inputdata!K:K,inputdata!$D:$D,$B536,inputdata!$A:$A,$A536)),IF(RIGHT(B536,8)="Scotland",SUMIFS(inputdataWeek!K:K,inputdataWeek!$B:$B,$B536,inputdataWeek!$A:$A,$A536),SUMIFS(inputdataWeek!K:K,inputdataWeek!$D:$D,$B536,inputdataWeek!$A:$A,$A536)))</f>
        <v>0</v>
      </c>
      <c r="J536" s="181">
        <f t="shared" si="44"/>
        <v>1</v>
      </c>
      <c r="K536" s="194" t="str">
        <f t="shared" si="43"/>
        <v>ISD A&amp;E Datamart</v>
      </c>
    </row>
    <row r="537" spans="1:11">
      <c r="A537" s="178">
        <f t="shared" si="42"/>
        <v>42561</v>
      </c>
      <c r="B537" s="179" t="s">
        <v>117</v>
      </c>
      <c r="C537" s="180">
        <f>IF($A537&lt;=MonthDate,IF(RIGHT($B537,8)="Scotland",SUMIFS(inputdata!G:G,inputdata!$B:$B,$B537,inputdata!$A:$A,$A537),SUMIFS(inputdata!G:G,inputdata!$D:$D,$B537,inputdata!$A:$A,$A537)),IF(RIGHT($B537,8)="Scotland",SUMIFS(inputdataWeek!G:G,inputdataWeek!$B:$B,$B537,inputdataWeek!$A:$A,$A537),SUMIFS(inputdataWeek!G:G,inputdataWeek!$D:$D,$B537,inputdataWeek!$A:$A,$A537)))</f>
        <v>118</v>
      </c>
      <c r="D537" s="180">
        <f>IF($A537&lt;=MonthDate,IF(RIGHT($B537,8)="Scotland",SUMIFS(inputdata!H:H,inputdata!$B:$B,$B537,inputdata!$A:$A,$A537),SUMIFS(inputdata!H:H,inputdata!$D:$D,$B537,inputdata!$A:$A,$A537)),IF(RIGHT($B537,8)="Scotland",SUMIFS(inputdataWeek!H:H,inputdataWeek!$B:$B,$B537,inputdataWeek!$A:$A,$A537),SUMIFS(inputdataWeek!H:H,inputdataWeek!$D:$D,$B537,inputdataWeek!$A:$A,$A537)))</f>
        <v>113</v>
      </c>
      <c r="E537" s="180">
        <f>IF($A537&lt;=MonthDate,IF(RIGHT($B537,8)="Scotland",SUMIFS(inputdata!I:I,inputdata!$B:$B,$B537,inputdata!$A:$A,$A537),SUMIFS(inputdata!I:I,inputdata!$D:$D,$B537,inputdata!$A:$A,$A537)),IF(RIGHT($B537,8)="Scotland",SUMIFS(inputdataWeek!I:I,inputdataWeek!$B:$B,$B537,inputdataWeek!$A:$A,$A537),SUMIFS(inputdataWeek!I:I,inputdataWeek!$D:$D,$B537,inputdataWeek!$A:$A,$A537)))</f>
        <v>5</v>
      </c>
      <c r="F537" s="181">
        <f t="shared" si="45"/>
        <v>0.9576271186440678</v>
      </c>
      <c r="G537" s="180">
        <f>IF($A537&lt;=MonthDate,IF(RIGHT($B537,8)="Scotland",SUMIFS(inputdata!J:J,inputdata!$B:$B,$B537,inputdata!$A:$A,$A537),SUMIFS(inputdata!J:J,inputdata!$D:$D,$B537,inputdata!$A:$A,$A537)),IF(RIGHT($B537,8)="Scotland",SUMIFS(inputdataWeek!J:J,inputdataWeek!$B:$B,$B537,inputdataWeek!$A:$A,$A537),SUMIFS(inputdataWeek!J:J,inputdataWeek!$D:$D,$B537,inputdataWeek!$A:$A,$A537)))</f>
        <v>0</v>
      </c>
      <c r="H537" s="181">
        <f t="shared" si="46"/>
        <v>1</v>
      </c>
      <c r="I537" s="180">
        <f>IF($A537&lt;=MonthDate,IF(RIGHT($B537,8)="Scotland",SUMIFS(inputdata!K:K,inputdata!$B:$B,$B537,inputdata!$A:$A,$A537),SUMIFS(inputdata!K:K,inputdata!$D:$D,$B537,inputdata!$A:$A,$A537)),IF(RIGHT(B537,8)="Scotland",SUMIFS(inputdataWeek!K:K,inputdataWeek!$B:$B,$B537,inputdataWeek!$A:$A,$A537),SUMIFS(inputdataWeek!K:K,inputdataWeek!$D:$D,$B537,inputdataWeek!$A:$A,$A537)))</f>
        <v>0</v>
      </c>
      <c r="J537" s="181">
        <f t="shared" si="44"/>
        <v>1</v>
      </c>
      <c r="K537" s="194" t="str">
        <f t="shared" si="43"/>
        <v>ISD A&amp;E Datamart</v>
      </c>
    </row>
    <row r="538" spans="1:11">
      <c r="A538" s="178">
        <f t="shared" si="42"/>
        <v>42561</v>
      </c>
      <c r="B538" s="179" t="s">
        <v>141</v>
      </c>
      <c r="C538" s="180">
        <f>IF($A538&lt;=MonthDate,IF(RIGHT($B538,8)="Scotland",SUMIFS(inputdata!G:G,inputdata!$B:$B,$B538,inputdata!$A:$A,$A538),SUMIFS(inputdata!G:G,inputdata!$D:$D,$B538,inputdata!$A:$A,$A538)),IF(RIGHT($B538,8)="Scotland",SUMIFS(inputdataWeek!G:G,inputdataWeek!$B:$B,$B538,inputdataWeek!$A:$A,$A538),SUMIFS(inputdataWeek!G:G,inputdataWeek!$D:$D,$B538,inputdataWeek!$A:$A,$A538)))</f>
        <v>157</v>
      </c>
      <c r="D538" s="180">
        <f>IF($A538&lt;=MonthDate,IF(RIGHT($B538,8)="Scotland",SUMIFS(inputdata!H:H,inputdata!$B:$B,$B538,inputdata!$A:$A,$A538),SUMIFS(inputdata!H:H,inputdata!$D:$D,$B538,inputdata!$A:$A,$A538)),IF(RIGHT($B538,8)="Scotland",SUMIFS(inputdataWeek!H:H,inputdataWeek!$B:$B,$B538,inputdataWeek!$A:$A,$A538),SUMIFS(inputdataWeek!H:H,inputdataWeek!$D:$D,$B538,inputdataWeek!$A:$A,$A538)))</f>
        <v>149</v>
      </c>
      <c r="E538" s="180">
        <f>IF($A538&lt;=MonthDate,IF(RIGHT($B538,8)="Scotland",SUMIFS(inputdata!I:I,inputdata!$B:$B,$B538,inputdata!$A:$A,$A538),SUMIFS(inputdata!I:I,inputdata!$D:$D,$B538,inputdata!$A:$A,$A538)),IF(RIGHT($B538,8)="Scotland",SUMIFS(inputdataWeek!I:I,inputdataWeek!$B:$B,$B538,inputdataWeek!$A:$A,$A538),SUMIFS(inputdataWeek!I:I,inputdataWeek!$D:$D,$B538,inputdataWeek!$A:$A,$A538)))</f>
        <v>8</v>
      </c>
      <c r="F538" s="181">
        <f t="shared" si="45"/>
        <v>0.94904458598726116</v>
      </c>
      <c r="G538" s="180">
        <f>IF($A538&lt;=MonthDate,IF(RIGHT($B538,8)="Scotland",SUMIFS(inputdata!J:J,inputdata!$B:$B,$B538,inputdata!$A:$A,$A538),SUMIFS(inputdata!J:J,inputdata!$D:$D,$B538,inputdata!$A:$A,$A538)),IF(RIGHT($B538,8)="Scotland",SUMIFS(inputdataWeek!J:J,inputdataWeek!$B:$B,$B538,inputdataWeek!$A:$A,$A538),SUMIFS(inputdataWeek!J:J,inputdataWeek!$D:$D,$B538,inputdataWeek!$A:$A,$A538)))</f>
        <v>0</v>
      </c>
      <c r="H538" s="181">
        <f t="shared" si="46"/>
        <v>1</v>
      </c>
      <c r="I538" s="180">
        <f>IF($A538&lt;=MonthDate,IF(RIGHT($B538,8)="Scotland",SUMIFS(inputdata!K:K,inputdata!$B:$B,$B538,inputdata!$A:$A,$A538),SUMIFS(inputdata!K:K,inputdata!$D:$D,$B538,inputdata!$A:$A,$A538)),IF(RIGHT(B538,8)="Scotland",SUMIFS(inputdataWeek!K:K,inputdataWeek!$B:$B,$B538,inputdataWeek!$A:$A,$A538),SUMIFS(inputdataWeek!K:K,inputdataWeek!$D:$D,$B538,inputdataWeek!$A:$A,$A538)))</f>
        <v>0</v>
      </c>
      <c r="J538" s="181">
        <f t="shared" si="44"/>
        <v>1</v>
      </c>
      <c r="K538" s="194" t="str">
        <f t="shared" si="43"/>
        <v>ISD A&amp;E Datamart</v>
      </c>
    </row>
    <row r="539" spans="1:11">
      <c r="A539" s="178">
        <f t="shared" si="42"/>
        <v>42561</v>
      </c>
      <c r="B539" s="179" t="s">
        <v>136</v>
      </c>
      <c r="C539" s="180">
        <f>IF($A539&lt;=MonthDate,IF(RIGHT($B539,8)="Scotland",SUMIFS(inputdata!G:G,inputdata!$B:$B,$B539,inputdata!$A:$A,$A539),SUMIFS(inputdata!G:G,inputdata!$D:$D,$B539,inputdata!$A:$A,$A539)),IF(RIGHT($B539,8)="Scotland",SUMIFS(inputdataWeek!G:G,inputdataWeek!$B:$B,$B539,inputdataWeek!$A:$A,$A539),SUMIFS(inputdataWeek!G:G,inputdataWeek!$D:$D,$B539,inputdataWeek!$A:$A,$A539)))</f>
        <v>1323</v>
      </c>
      <c r="D539" s="180">
        <f>IF($A539&lt;=MonthDate,IF(RIGHT($B539,8)="Scotland",SUMIFS(inputdata!H:H,inputdata!$B:$B,$B539,inputdata!$A:$A,$A539),SUMIFS(inputdata!H:H,inputdata!$D:$D,$B539,inputdata!$A:$A,$A539)),IF(RIGHT($B539,8)="Scotland",SUMIFS(inputdataWeek!H:H,inputdataWeek!$B:$B,$B539,inputdataWeek!$A:$A,$A539),SUMIFS(inputdataWeek!H:H,inputdataWeek!$D:$D,$B539,inputdataWeek!$A:$A,$A539)))</f>
        <v>1314</v>
      </c>
      <c r="E539" s="180">
        <f>IF($A539&lt;=MonthDate,IF(RIGHT($B539,8)="Scotland",SUMIFS(inputdata!I:I,inputdata!$B:$B,$B539,inputdata!$A:$A,$A539),SUMIFS(inputdata!I:I,inputdata!$D:$D,$B539,inputdata!$A:$A,$A539)),IF(RIGHT($B539,8)="Scotland",SUMIFS(inputdataWeek!I:I,inputdataWeek!$B:$B,$B539,inputdataWeek!$A:$A,$A539),SUMIFS(inputdataWeek!I:I,inputdataWeek!$D:$D,$B539,inputdataWeek!$A:$A,$A539)))</f>
        <v>9</v>
      </c>
      <c r="F539" s="181">
        <f t="shared" si="45"/>
        <v>0.99319727891156462</v>
      </c>
      <c r="G539" s="180">
        <f>IF($A539&lt;=MonthDate,IF(RIGHT($B539,8)="Scotland",SUMIFS(inputdata!J:J,inputdata!$B:$B,$B539,inputdata!$A:$A,$A539),SUMIFS(inputdata!J:J,inputdata!$D:$D,$B539,inputdata!$A:$A,$A539)),IF(RIGHT($B539,8)="Scotland",SUMIFS(inputdataWeek!J:J,inputdataWeek!$B:$B,$B539,inputdataWeek!$A:$A,$A539),SUMIFS(inputdataWeek!J:J,inputdataWeek!$D:$D,$B539,inputdataWeek!$A:$A,$A539)))</f>
        <v>0</v>
      </c>
      <c r="H539" s="181">
        <f t="shared" si="46"/>
        <v>1</v>
      </c>
      <c r="I539" s="180">
        <f>IF($A539&lt;=MonthDate,IF(RIGHT($B539,8)="Scotland",SUMIFS(inputdata!K:K,inputdata!$B:$B,$B539,inputdata!$A:$A,$A539),SUMIFS(inputdata!K:K,inputdata!$D:$D,$B539,inputdata!$A:$A,$A539)),IF(RIGHT(B539,8)="Scotland",SUMIFS(inputdataWeek!K:K,inputdataWeek!$B:$B,$B539,inputdataWeek!$A:$A,$A539),SUMIFS(inputdataWeek!K:K,inputdataWeek!$D:$D,$B539,inputdataWeek!$A:$A,$A539)))</f>
        <v>0</v>
      </c>
      <c r="J539" s="181">
        <f t="shared" si="44"/>
        <v>1</v>
      </c>
      <c r="K539" s="194" t="str">
        <f t="shared" si="43"/>
        <v>ISD A&amp;E Datamart</v>
      </c>
    </row>
    <row r="540" spans="1:11">
      <c r="A540" s="178">
        <f t="shared" si="42"/>
        <v>42561</v>
      </c>
      <c r="B540" s="179" t="s">
        <v>139</v>
      </c>
      <c r="C540" s="180">
        <f>IF($A540&lt;=MonthDate,IF(RIGHT($B540,8)="Scotland",SUMIFS(inputdata!G:G,inputdata!$B:$B,$B540,inputdata!$A:$A,$A540),SUMIFS(inputdata!G:G,inputdata!$D:$D,$B540,inputdata!$A:$A,$A540)),IF(RIGHT($B540,8)="Scotland",SUMIFS(inputdataWeek!G:G,inputdataWeek!$B:$B,$B540,inputdataWeek!$A:$A,$A540),SUMIFS(inputdataWeek!G:G,inputdataWeek!$D:$D,$B540,inputdataWeek!$A:$A,$A540)))</f>
        <v>146</v>
      </c>
      <c r="D540" s="180">
        <f>IF($A540&lt;=MonthDate,IF(RIGHT($B540,8)="Scotland",SUMIFS(inputdata!H:H,inputdata!$B:$B,$B540,inputdata!$A:$A,$A540),SUMIFS(inputdata!H:H,inputdata!$D:$D,$B540,inputdata!$A:$A,$A540)),IF(RIGHT($B540,8)="Scotland",SUMIFS(inputdataWeek!H:H,inputdataWeek!$B:$B,$B540,inputdataWeek!$A:$A,$A540),SUMIFS(inputdataWeek!H:H,inputdataWeek!$D:$D,$B540,inputdataWeek!$A:$A,$A540)))</f>
        <v>146</v>
      </c>
      <c r="E540" s="180">
        <f>IF($A540&lt;=MonthDate,IF(RIGHT($B540,8)="Scotland",SUMIFS(inputdata!I:I,inputdata!$B:$B,$B540,inputdata!$A:$A,$A540),SUMIFS(inputdata!I:I,inputdata!$D:$D,$B540,inputdata!$A:$A,$A540)),IF(RIGHT($B540,8)="Scotland",SUMIFS(inputdataWeek!I:I,inputdataWeek!$B:$B,$B540,inputdataWeek!$A:$A,$A540),SUMIFS(inputdataWeek!I:I,inputdataWeek!$D:$D,$B540,inputdataWeek!$A:$A,$A540)))</f>
        <v>0</v>
      </c>
      <c r="F540" s="181">
        <f t="shared" si="45"/>
        <v>1</v>
      </c>
      <c r="G540" s="180">
        <f>IF($A540&lt;=MonthDate,IF(RIGHT($B540,8)="Scotland",SUMIFS(inputdata!J:J,inputdata!$B:$B,$B540,inputdata!$A:$A,$A540),SUMIFS(inputdata!J:J,inputdata!$D:$D,$B540,inputdata!$A:$A,$A540)),IF(RIGHT($B540,8)="Scotland",SUMIFS(inputdataWeek!J:J,inputdataWeek!$B:$B,$B540,inputdataWeek!$A:$A,$A540),SUMIFS(inputdataWeek!J:J,inputdataWeek!$D:$D,$B540,inputdataWeek!$A:$A,$A540)))</f>
        <v>0</v>
      </c>
      <c r="H540" s="181">
        <f t="shared" si="46"/>
        <v>1</v>
      </c>
      <c r="I540" s="180">
        <f>IF($A540&lt;=MonthDate,IF(RIGHT($B540,8)="Scotland",SUMIFS(inputdata!K:K,inputdata!$B:$B,$B540,inputdata!$A:$A,$A540),SUMIFS(inputdata!K:K,inputdata!$D:$D,$B540,inputdata!$A:$A,$A540)),IF(RIGHT(B540,8)="Scotland",SUMIFS(inputdataWeek!K:K,inputdataWeek!$B:$B,$B540,inputdataWeek!$A:$A,$A540),SUMIFS(inputdataWeek!K:K,inputdataWeek!$D:$D,$B540,inputdataWeek!$A:$A,$A540)))</f>
        <v>0</v>
      </c>
      <c r="J540" s="181">
        <f t="shared" si="44"/>
        <v>1</v>
      </c>
      <c r="K540" s="194" t="str">
        <f t="shared" si="43"/>
        <v>ISD A&amp;E Datamart</v>
      </c>
    </row>
    <row r="541" spans="1:11">
      <c r="A541" s="178">
        <f t="shared" si="42"/>
        <v>42561</v>
      </c>
      <c r="B541" s="179" t="s">
        <v>277</v>
      </c>
      <c r="C541" s="180">
        <f>IF($A541&lt;=MonthDate,IF(RIGHT($B541,8)="Scotland",SUMIFS(inputdata!G:G,inputdata!$B:$B,$B541,inputdata!$A:$A,$A541),SUMIFS(inputdata!G:G,inputdata!$D:$D,$B541,inputdata!$A:$A,$A541)),IF(RIGHT($B541,8)="Scotland",SUMIFS(inputdataWeek!G:G,inputdataWeek!$B:$B,$B541,inputdataWeek!$A:$A,$A541),SUMIFS(inputdataWeek!G:G,inputdataWeek!$D:$D,$B541,inputdataWeek!$A:$A,$A541)))</f>
        <v>24095</v>
      </c>
      <c r="D541" s="180">
        <f>IF($A541&lt;=MonthDate,IF(RIGHT($B541,8)="Scotland",SUMIFS(inputdata!H:H,inputdata!$B:$B,$B541,inputdata!$A:$A,$A541),SUMIFS(inputdata!H:H,inputdata!$D:$D,$B541,inputdata!$A:$A,$A541)),IF(RIGHT($B541,8)="Scotland",SUMIFS(inputdataWeek!H:H,inputdataWeek!$B:$B,$B541,inputdataWeek!$A:$A,$A541),SUMIFS(inputdataWeek!H:H,inputdataWeek!$D:$D,$B541,inputdataWeek!$A:$A,$A541)))</f>
        <v>22910</v>
      </c>
      <c r="E541" s="180">
        <f>IF($A541&lt;=MonthDate,IF(RIGHT($B541,8)="Scotland",SUMIFS(inputdata!I:I,inputdata!$B:$B,$B541,inputdata!$A:$A,$A541),SUMIFS(inputdata!I:I,inputdata!$D:$D,$B541,inputdata!$A:$A,$A541)),IF(RIGHT($B541,8)="Scotland",SUMIFS(inputdataWeek!I:I,inputdataWeek!$B:$B,$B541,inputdataWeek!$A:$A,$A541),SUMIFS(inputdataWeek!I:I,inputdataWeek!$D:$D,$B541,inputdataWeek!$A:$A,$A541)))</f>
        <v>1185</v>
      </c>
      <c r="F541" s="181">
        <f t="shared" si="45"/>
        <v>0.95081967213114749</v>
      </c>
      <c r="G541" s="180">
        <f>IF($A541&lt;=MonthDate,IF(RIGHT($B541,8)="Scotland",SUMIFS(inputdata!J:J,inputdata!$B:$B,$B541,inputdata!$A:$A,$A541),SUMIFS(inputdata!J:J,inputdata!$D:$D,$B541,inputdata!$A:$A,$A541)),IF(RIGHT($B541,8)="Scotland",SUMIFS(inputdataWeek!J:J,inputdataWeek!$B:$B,$B541,inputdataWeek!$A:$A,$A541),SUMIFS(inputdataWeek!J:J,inputdataWeek!$D:$D,$B541,inputdataWeek!$A:$A,$A541)))</f>
        <v>51</v>
      </c>
      <c r="H541" s="181">
        <f t="shared" si="46"/>
        <v>0.99788337829425189</v>
      </c>
      <c r="I541" s="180">
        <f>IF($A541&lt;=MonthDate,IF(RIGHT($B541,8)="Scotland",SUMIFS(inputdata!K:K,inputdata!$B:$B,$B541,inputdata!$A:$A,$A541),SUMIFS(inputdata!K:K,inputdata!$D:$D,$B541,inputdata!$A:$A,$A541)),IF(RIGHT(B541,8)="Scotland",SUMIFS(inputdataWeek!K:K,inputdataWeek!$B:$B,$B541,inputdataWeek!$A:$A,$A541),SUMIFS(inputdataWeek!K:K,inputdataWeek!$D:$D,$B541,inputdataWeek!$A:$A,$A541)))</f>
        <v>4</v>
      </c>
      <c r="J541" s="181">
        <f t="shared" si="44"/>
        <v>0.99983399045445109</v>
      </c>
      <c r="K541" s="194" t="str">
        <f t="shared" si="43"/>
        <v>ISD A&amp;E Datamart</v>
      </c>
    </row>
    <row r="542" spans="1:11">
      <c r="A542" s="178">
        <f t="shared" si="42"/>
        <v>42568</v>
      </c>
      <c r="B542" s="179" t="s">
        <v>121</v>
      </c>
      <c r="C542" s="180">
        <f>IF($A542&lt;=MonthDate,IF(RIGHT($B542,8)="Scotland",SUMIFS(inputdata!G:G,inputdata!$B:$B,$B542,inputdata!$A:$A,$A542),SUMIFS(inputdata!G:G,inputdata!$D:$D,$B542,inputdata!$A:$A,$A542)),IF(RIGHT($B542,8)="Scotland",SUMIFS(inputdataWeek!G:G,inputdataWeek!$B:$B,$B542,inputdataWeek!$A:$A,$A542),SUMIFS(inputdataWeek!G:G,inputdataWeek!$D:$D,$B542,inputdataWeek!$A:$A,$A542)))</f>
        <v>2110</v>
      </c>
      <c r="D542" s="180">
        <f>IF($A542&lt;=MonthDate,IF(RIGHT($B542,8)="Scotland",SUMIFS(inputdata!H:H,inputdata!$B:$B,$B542,inputdata!$A:$A,$A542),SUMIFS(inputdata!H:H,inputdata!$D:$D,$B542,inputdata!$A:$A,$A542)),IF(RIGHT($B542,8)="Scotland",SUMIFS(inputdataWeek!H:H,inputdataWeek!$B:$B,$B542,inputdataWeek!$A:$A,$A542),SUMIFS(inputdataWeek!H:H,inputdataWeek!$D:$D,$B542,inputdataWeek!$A:$A,$A542)))</f>
        <v>2001</v>
      </c>
      <c r="E542" s="180">
        <f>IF($A542&lt;=MonthDate,IF(RIGHT($B542,8)="Scotland",SUMIFS(inputdata!I:I,inputdata!$B:$B,$B542,inputdata!$A:$A,$A542),SUMIFS(inputdata!I:I,inputdata!$D:$D,$B542,inputdata!$A:$A,$A542)),IF(RIGHT($B542,8)="Scotland",SUMIFS(inputdataWeek!I:I,inputdataWeek!$B:$B,$B542,inputdataWeek!$A:$A,$A542),SUMIFS(inputdataWeek!I:I,inputdataWeek!$D:$D,$B542,inputdataWeek!$A:$A,$A542)))</f>
        <v>109</v>
      </c>
      <c r="F542" s="181">
        <f t="shared" si="45"/>
        <v>0.94834123222748812</v>
      </c>
      <c r="G542" s="180">
        <f>IF($A542&lt;=MonthDate,IF(RIGHT($B542,8)="Scotland",SUMIFS(inputdata!J:J,inputdata!$B:$B,$B542,inputdata!$A:$A,$A542),SUMIFS(inputdata!J:J,inputdata!$D:$D,$B542,inputdata!$A:$A,$A542)),IF(RIGHT($B542,8)="Scotland",SUMIFS(inputdataWeek!J:J,inputdataWeek!$B:$B,$B542,inputdataWeek!$A:$A,$A542),SUMIFS(inputdataWeek!J:J,inputdataWeek!$D:$D,$B542,inputdataWeek!$A:$A,$A542)))</f>
        <v>19</v>
      </c>
      <c r="H542" s="181">
        <f t="shared" si="46"/>
        <v>0.99099526066350707</v>
      </c>
      <c r="I542" s="180">
        <f>IF($A542&lt;=MonthDate,IF(RIGHT($B542,8)="Scotland",SUMIFS(inputdata!K:K,inputdata!$B:$B,$B542,inputdata!$A:$A,$A542),SUMIFS(inputdata!K:K,inputdata!$D:$D,$B542,inputdata!$A:$A,$A542)),IF(RIGHT(B542,8)="Scotland",SUMIFS(inputdataWeek!K:K,inputdataWeek!$B:$B,$B542,inputdataWeek!$A:$A,$A542),SUMIFS(inputdataWeek!K:K,inputdataWeek!$D:$D,$B542,inputdataWeek!$A:$A,$A542)))</f>
        <v>1</v>
      </c>
      <c r="J542" s="181">
        <f t="shared" si="44"/>
        <v>0.99952606635071095</v>
      </c>
      <c r="K542" s="194" t="str">
        <f t="shared" si="43"/>
        <v>ISD A&amp;E Datamart</v>
      </c>
    </row>
    <row r="543" spans="1:11">
      <c r="A543" s="178">
        <f t="shared" si="42"/>
        <v>42568</v>
      </c>
      <c r="B543" s="179" t="s">
        <v>70</v>
      </c>
      <c r="C543" s="180">
        <f>IF($A543&lt;=MonthDate,IF(RIGHT($B543,8)="Scotland",SUMIFS(inputdata!G:G,inputdata!$B:$B,$B543,inputdata!$A:$A,$A543),SUMIFS(inputdata!G:G,inputdata!$D:$D,$B543,inputdata!$A:$A,$A543)),IF(RIGHT($B543,8)="Scotland",SUMIFS(inputdataWeek!G:G,inputdataWeek!$B:$B,$B543,inputdataWeek!$A:$A,$A543),SUMIFS(inputdataWeek!G:G,inputdataWeek!$D:$D,$B543,inputdataWeek!$A:$A,$A543)))</f>
        <v>506</v>
      </c>
      <c r="D543" s="180">
        <f>IF($A543&lt;=MonthDate,IF(RIGHT($B543,8)="Scotland",SUMIFS(inputdata!H:H,inputdata!$B:$B,$B543,inputdata!$A:$A,$A543),SUMIFS(inputdata!H:H,inputdata!$D:$D,$B543,inputdata!$A:$A,$A543)),IF(RIGHT($B543,8)="Scotland",SUMIFS(inputdataWeek!H:H,inputdataWeek!$B:$B,$B543,inputdataWeek!$A:$A,$A543),SUMIFS(inputdataWeek!H:H,inputdataWeek!$D:$D,$B543,inputdataWeek!$A:$A,$A543)))</f>
        <v>488</v>
      </c>
      <c r="E543" s="180">
        <f>IF($A543&lt;=MonthDate,IF(RIGHT($B543,8)="Scotland",SUMIFS(inputdata!I:I,inputdata!$B:$B,$B543,inputdata!$A:$A,$A543),SUMIFS(inputdata!I:I,inputdata!$D:$D,$B543,inputdata!$A:$A,$A543)),IF(RIGHT($B543,8)="Scotland",SUMIFS(inputdataWeek!I:I,inputdataWeek!$B:$B,$B543,inputdataWeek!$A:$A,$A543),SUMIFS(inputdataWeek!I:I,inputdataWeek!$D:$D,$B543,inputdataWeek!$A:$A,$A543)))</f>
        <v>18</v>
      </c>
      <c r="F543" s="181">
        <f t="shared" si="45"/>
        <v>0.96442687747035571</v>
      </c>
      <c r="G543" s="180">
        <f>IF($A543&lt;=MonthDate,IF(RIGHT($B543,8)="Scotland",SUMIFS(inputdata!J:J,inputdata!$B:$B,$B543,inputdata!$A:$A,$A543),SUMIFS(inputdata!J:J,inputdata!$D:$D,$B543,inputdata!$A:$A,$A543)),IF(RIGHT($B543,8)="Scotland",SUMIFS(inputdataWeek!J:J,inputdataWeek!$B:$B,$B543,inputdataWeek!$A:$A,$A543),SUMIFS(inputdataWeek!J:J,inputdataWeek!$D:$D,$B543,inputdataWeek!$A:$A,$A543)))</f>
        <v>0</v>
      </c>
      <c r="H543" s="181">
        <f t="shared" si="46"/>
        <v>1</v>
      </c>
      <c r="I543" s="180">
        <f>IF($A543&lt;=MonthDate,IF(RIGHT($B543,8)="Scotland",SUMIFS(inputdata!K:K,inputdata!$B:$B,$B543,inputdata!$A:$A,$A543),SUMIFS(inputdata!K:K,inputdata!$D:$D,$B543,inputdata!$A:$A,$A543)),IF(RIGHT(B543,8)="Scotland",SUMIFS(inputdataWeek!K:K,inputdataWeek!$B:$B,$B543,inputdataWeek!$A:$A,$A543),SUMIFS(inputdataWeek!K:K,inputdataWeek!$D:$D,$B543,inputdataWeek!$A:$A,$A543)))</f>
        <v>0</v>
      </c>
      <c r="J543" s="181">
        <f t="shared" si="44"/>
        <v>1</v>
      </c>
      <c r="K543" s="194" t="str">
        <f t="shared" si="43"/>
        <v>ISD A&amp;E Datamart</v>
      </c>
    </row>
    <row r="544" spans="1:11">
      <c r="A544" s="178">
        <f t="shared" ref="A544:A607" si="47">A529+7</f>
        <v>42568</v>
      </c>
      <c r="B544" s="179" t="s">
        <v>140</v>
      </c>
      <c r="C544" s="180">
        <f>IF($A544&lt;=MonthDate,IF(RIGHT($B544,8)="Scotland",SUMIFS(inputdata!G:G,inputdata!$B:$B,$B544,inputdata!$A:$A,$A544),SUMIFS(inputdata!G:G,inputdata!$D:$D,$B544,inputdata!$A:$A,$A544)),IF(RIGHT($B544,8)="Scotland",SUMIFS(inputdataWeek!G:G,inputdataWeek!$B:$B,$B544,inputdataWeek!$A:$A,$A544),SUMIFS(inputdataWeek!G:G,inputdataWeek!$D:$D,$B544,inputdataWeek!$A:$A,$A544)))</f>
        <v>919</v>
      </c>
      <c r="D544" s="180">
        <f>IF($A544&lt;=MonthDate,IF(RIGHT($B544,8)="Scotland",SUMIFS(inputdata!H:H,inputdata!$B:$B,$B544,inputdata!$A:$A,$A544),SUMIFS(inputdata!H:H,inputdata!$D:$D,$B544,inputdata!$A:$A,$A544)),IF(RIGHT($B544,8)="Scotland",SUMIFS(inputdataWeek!H:H,inputdataWeek!$B:$B,$B544,inputdataWeek!$A:$A,$A544),SUMIFS(inputdataWeek!H:H,inputdataWeek!$D:$D,$B544,inputdataWeek!$A:$A,$A544)))</f>
        <v>896</v>
      </c>
      <c r="E544" s="180">
        <f>IF($A544&lt;=MonthDate,IF(RIGHT($B544,8)="Scotland",SUMIFS(inputdata!I:I,inputdata!$B:$B,$B544,inputdata!$A:$A,$A544),SUMIFS(inputdata!I:I,inputdata!$D:$D,$B544,inputdata!$A:$A,$A544)),IF(RIGHT($B544,8)="Scotland",SUMIFS(inputdataWeek!I:I,inputdataWeek!$B:$B,$B544,inputdataWeek!$A:$A,$A544),SUMIFS(inputdataWeek!I:I,inputdataWeek!$D:$D,$B544,inputdataWeek!$A:$A,$A544)))</f>
        <v>23</v>
      </c>
      <c r="F544" s="181">
        <f t="shared" si="45"/>
        <v>0.97497279651795432</v>
      </c>
      <c r="G544" s="180">
        <f>IF($A544&lt;=MonthDate,IF(RIGHT($B544,8)="Scotland",SUMIFS(inputdata!J:J,inputdata!$B:$B,$B544,inputdata!$A:$A,$A544),SUMIFS(inputdata!J:J,inputdata!$D:$D,$B544,inputdata!$A:$A,$A544)),IF(RIGHT($B544,8)="Scotland",SUMIFS(inputdataWeek!J:J,inputdataWeek!$B:$B,$B544,inputdataWeek!$A:$A,$A544),SUMIFS(inputdataWeek!J:J,inputdataWeek!$D:$D,$B544,inputdataWeek!$A:$A,$A544)))</f>
        <v>1</v>
      </c>
      <c r="H544" s="181">
        <f t="shared" si="46"/>
        <v>0.99891186071817195</v>
      </c>
      <c r="I544" s="180">
        <f>IF($A544&lt;=MonthDate,IF(RIGHT($B544,8)="Scotland",SUMIFS(inputdata!K:K,inputdata!$B:$B,$B544,inputdata!$A:$A,$A544),SUMIFS(inputdata!K:K,inputdata!$D:$D,$B544,inputdata!$A:$A,$A544)),IF(RIGHT(B544,8)="Scotland",SUMIFS(inputdataWeek!K:K,inputdataWeek!$B:$B,$B544,inputdataWeek!$A:$A,$A544),SUMIFS(inputdataWeek!K:K,inputdataWeek!$D:$D,$B544,inputdataWeek!$A:$A,$A544)))</f>
        <v>0</v>
      </c>
      <c r="J544" s="181">
        <f t="shared" si="44"/>
        <v>1</v>
      </c>
      <c r="K544" s="194" t="str">
        <f t="shared" si="43"/>
        <v>ISD A&amp;E Datamart</v>
      </c>
    </row>
    <row r="545" spans="1:11">
      <c r="A545" s="178">
        <f t="shared" si="47"/>
        <v>42568</v>
      </c>
      <c r="B545" s="179" t="s">
        <v>71</v>
      </c>
      <c r="C545" s="180">
        <f>IF($A545&lt;=MonthDate,IF(RIGHT($B545,8)="Scotland",SUMIFS(inputdata!G:G,inputdata!$B:$B,$B545,inputdata!$A:$A,$A545),SUMIFS(inputdata!G:G,inputdata!$D:$D,$B545,inputdata!$A:$A,$A545)),IF(RIGHT($B545,8)="Scotland",SUMIFS(inputdataWeek!G:G,inputdataWeek!$B:$B,$B545,inputdataWeek!$A:$A,$A545),SUMIFS(inputdataWeek!G:G,inputdataWeek!$D:$D,$B545,inputdataWeek!$A:$A,$A545)))</f>
        <v>1218</v>
      </c>
      <c r="D545" s="180">
        <f>IF($A545&lt;=MonthDate,IF(RIGHT($B545,8)="Scotland",SUMIFS(inputdata!H:H,inputdata!$B:$B,$B545,inputdata!$A:$A,$A545),SUMIFS(inputdata!H:H,inputdata!$D:$D,$B545,inputdata!$A:$A,$A545)),IF(RIGHT($B545,8)="Scotland",SUMIFS(inputdataWeek!H:H,inputdataWeek!$B:$B,$B545,inputdataWeek!$A:$A,$A545),SUMIFS(inputdataWeek!H:H,inputdataWeek!$D:$D,$B545,inputdataWeek!$A:$A,$A545)))</f>
        <v>1145</v>
      </c>
      <c r="E545" s="180">
        <f>IF($A545&lt;=MonthDate,IF(RIGHT($B545,8)="Scotland",SUMIFS(inputdata!I:I,inputdata!$B:$B,$B545,inputdata!$A:$A,$A545),SUMIFS(inputdata!I:I,inputdata!$D:$D,$B545,inputdata!$A:$A,$A545)),IF(RIGHT($B545,8)="Scotland",SUMIFS(inputdataWeek!I:I,inputdataWeek!$B:$B,$B545,inputdataWeek!$A:$A,$A545),SUMIFS(inputdataWeek!I:I,inputdataWeek!$D:$D,$B545,inputdataWeek!$A:$A,$A545)))</f>
        <v>73</v>
      </c>
      <c r="F545" s="181">
        <f t="shared" si="45"/>
        <v>0.94006568144499181</v>
      </c>
      <c r="G545" s="180">
        <f>IF($A545&lt;=MonthDate,IF(RIGHT($B545,8)="Scotland",SUMIFS(inputdata!J:J,inputdata!$B:$B,$B545,inputdata!$A:$A,$A545),SUMIFS(inputdata!J:J,inputdata!$D:$D,$B545,inputdata!$A:$A,$A545)),IF(RIGHT($B545,8)="Scotland",SUMIFS(inputdataWeek!J:J,inputdataWeek!$B:$B,$B545,inputdataWeek!$A:$A,$A545),SUMIFS(inputdataWeek!J:J,inputdataWeek!$D:$D,$B545,inputdataWeek!$A:$A,$A545)))</f>
        <v>0</v>
      </c>
      <c r="H545" s="181">
        <f t="shared" si="46"/>
        <v>1</v>
      </c>
      <c r="I545" s="180">
        <f>IF($A545&lt;=MonthDate,IF(RIGHT($B545,8)="Scotland",SUMIFS(inputdata!K:K,inputdata!$B:$B,$B545,inputdata!$A:$A,$A545),SUMIFS(inputdata!K:K,inputdata!$D:$D,$B545,inputdata!$A:$A,$A545)),IF(RIGHT(B545,8)="Scotland",SUMIFS(inputdataWeek!K:K,inputdataWeek!$B:$B,$B545,inputdataWeek!$A:$A,$A545),SUMIFS(inputdataWeek!K:K,inputdataWeek!$D:$D,$B545,inputdataWeek!$A:$A,$A545)))</f>
        <v>0</v>
      </c>
      <c r="J545" s="181">
        <f t="shared" si="44"/>
        <v>1</v>
      </c>
      <c r="K545" s="194" t="str">
        <f t="shared" si="43"/>
        <v>ISD A&amp;E Datamart</v>
      </c>
    </row>
    <row r="546" spans="1:11">
      <c r="A546" s="178">
        <f t="shared" si="47"/>
        <v>42568</v>
      </c>
      <c r="B546" s="179" t="s">
        <v>69</v>
      </c>
      <c r="C546" s="180">
        <f>IF($A546&lt;=MonthDate,IF(RIGHT($B546,8)="Scotland",SUMIFS(inputdata!G:G,inputdata!$B:$B,$B546,inputdata!$A:$A,$A546),SUMIFS(inputdata!G:G,inputdata!$D:$D,$B546,inputdata!$A:$A,$A546)),IF(RIGHT($B546,8)="Scotland",SUMIFS(inputdataWeek!G:G,inputdataWeek!$B:$B,$B546,inputdataWeek!$A:$A,$A546),SUMIFS(inputdataWeek!G:G,inputdataWeek!$D:$D,$B546,inputdataWeek!$A:$A,$A546)))</f>
        <v>1142</v>
      </c>
      <c r="D546" s="180">
        <f>IF($A546&lt;=MonthDate,IF(RIGHT($B546,8)="Scotland",SUMIFS(inputdata!H:H,inputdata!$B:$B,$B546,inputdata!$A:$A,$A546),SUMIFS(inputdata!H:H,inputdata!$D:$D,$B546,inputdata!$A:$A,$A546)),IF(RIGHT($B546,8)="Scotland",SUMIFS(inputdataWeek!H:H,inputdataWeek!$B:$B,$B546,inputdataWeek!$A:$A,$A546),SUMIFS(inputdataWeek!H:H,inputdataWeek!$D:$D,$B546,inputdataWeek!$A:$A,$A546)))</f>
        <v>1111</v>
      </c>
      <c r="E546" s="180">
        <f>IF($A546&lt;=MonthDate,IF(RIGHT($B546,8)="Scotland",SUMIFS(inputdata!I:I,inputdata!$B:$B,$B546,inputdata!$A:$A,$A546),SUMIFS(inputdata!I:I,inputdata!$D:$D,$B546,inputdata!$A:$A,$A546)),IF(RIGHT($B546,8)="Scotland",SUMIFS(inputdataWeek!I:I,inputdataWeek!$B:$B,$B546,inputdataWeek!$A:$A,$A546),SUMIFS(inputdataWeek!I:I,inputdataWeek!$D:$D,$B546,inputdataWeek!$A:$A,$A546)))</f>
        <v>31</v>
      </c>
      <c r="F546" s="181">
        <f t="shared" si="45"/>
        <v>0.9728546409807356</v>
      </c>
      <c r="G546" s="180">
        <f>IF($A546&lt;=MonthDate,IF(RIGHT($B546,8)="Scotland",SUMIFS(inputdata!J:J,inputdata!$B:$B,$B546,inputdata!$A:$A,$A546),SUMIFS(inputdata!J:J,inputdata!$D:$D,$B546,inputdata!$A:$A,$A546)),IF(RIGHT($B546,8)="Scotland",SUMIFS(inputdataWeek!J:J,inputdataWeek!$B:$B,$B546,inputdataWeek!$A:$A,$A546),SUMIFS(inputdataWeek!J:J,inputdataWeek!$D:$D,$B546,inputdataWeek!$A:$A,$A546)))</f>
        <v>0</v>
      </c>
      <c r="H546" s="181">
        <f t="shared" si="46"/>
        <v>1</v>
      </c>
      <c r="I546" s="180">
        <f>IF($A546&lt;=MonthDate,IF(RIGHT($B546,8)="Scotland",SUMIFS(inputdata!K:K,inputdata!$B:$B,$B546,inputdata!$A:$A,$A546),SUMIFS(inputdata!K:K,inputdata!$D:$D,$B546,inputdata!$A:$A,$A546)),IF(RIGHT(B546,8)="Scotland",SUMIFS(inputdataWeek!K:K,inputdataWeek!$B:$B,$B546,inputdataWeek!$A:$A,$A546),SUMIFS(inputdataWeek!K:K,inputdataWeek!$D:$D,$B546,inputdataWeek!$A:$A,$A546)))</f>
        <v>0</v>
      </c>
      <c r="J546" s="181">
        <f t="shared" si="44"/>
        <v>1</v>
      </c>
      <c r="K546" s="194" t="str">
        <f t="shared" si="43"/>
        <v>ISD A&amp;E Datamart</v>
      </c>
    </row>
    <row r="547" spans="1:11">
      <c r="A547" s="178">
        <f t="shared" si="47"/>
        <v>42568</v>
      </c>
      <c r="B547" s="179" t="s">
        <v>122</v>
      </c>
      <c r="C547" s="180">
        <f>IF($A547&lt;=MonthDate,IF(RIGHT($B547,8)="Scotland",SUMIFS(inputdata!G:G,inputdata!$B:$B,$B547,inputdata!$A:$A,$A547),SUMIFS(inputdata!G:G,inputdata!$D:$D,$B547,inputdata!$A:$A,$A547)),IF(RIGHT($B547,8)="Scotland",SUMIFS(inputdataWeek!G:G,inputdataWeek!$B:$B,$B547,inputdataWeek!$A:$A,$A547),SUMIFS(inputdataWeek!G:G,inputdataWeek!$D:$D,$B547,inputdataWeek!$A:$A,$A547)))</f>
        <v>1961</v>
      </c>
      <c r="D547" s="180">
        <f>IF($A547&lt;=MonthDate,IF(RIGHT($B547,8)="Scotland",SUMIFS(inputdata!H:H,inputdata!$B:$B,$B547,inputdata!$A:$A,$A547),SUMIFS(inputdata!H:H,inputdata!$D:$D,$B547,inputdata!$A:$A,$A547)),IF(RIGHT($B547,8)="Scotland",SUMIFS(inputdataWeek!H:H,inputdataWeek!$B:$B,$B547,inputdataWeek!$A:$A,$A547),SUMIFS(inputdataWeek!H:H,inputdataWeek!$D:$D,$B547,inputdataWeek!$A:$A,$A547)))</f>
        <v>1901</v>
      </c>
      <c r="E547" s="180">
        <f>IF($A547&lt;=MonthDate,IF(RIGHT($B547,8)="Scotland",SUMIFS(inputdata!I:I,inputdata!$B:$B,$B547,inputdata!$A:$A,$A547),SUMIFS(inputdata!I:I,inputdata!$D:$D,$B547,inputdata!$A:$A,$A547)),IF(RIGHT($B547,8)="Scotland",SUMIFS(inputdataWeek!I:I,inputdataWeek!$B:$B,$B547,inputdataWeek!$A:$A,$A547),SUMIFS(inputdataWeek!I:I,inputdataWeek!$D:$D,$B547,inputdataWeek!$A:$A,$A547)))</f>
        <v>60</v>
      </c>
      <c r="F547" s="181">
        <f t="shared" si="45"/>
        <v>0.96940336562978069</v>
      </c>
      <c r="G547" s="180">
        <f>IF($A547&lt;=MonthDate,IF(RIGHT($B547,8)="Scotland",SUMIFS(inputdata!J:J,inputdata!$B:$B,$B547,inputdata!$A:$A,$A547),SUMIFS(inputdata!J:J,inputdata!$D:$D,$B547,inputdata!$A:$A,$A547)),IF(RIGHT($B547,8)="Scotland",SUMIFS(inputdataWeek!J:J,inputdataWeek!$B:$B,$B547,inputdataWeek!$A:$A,$A547),SUMIFS(inputdataWeek!J:J,inputdataWeek!$D:$D,$B547,inputdataWeek!$A:$A,$A547)))</f>
        <v>2</v>
      </c>
      <c r="H547" s="181">
        <f t="shared" si="46"/>
        <v>0.99898011218765936</v>
      </c>
      <c r="I547" s="180">
        <f>IF($A547&lt;=MonthDate,IF(RIGHT($B547,8)="Scotland",SUMIFS(inputdata!K:K,inputdata!$B:$B,$B547,inputdata!$A:$A,$A547),SUMIFS(inputdata!K:K,inputdata!$D:$D,$B547,inputdata!$A:$A,$A547)),IF(RIGHT(B547,8)="Scotland",SUMIFS(inputdataWeek!K:K,inputdataWeek!$B:$B,$B547,inputdataWeek!$A:$A,$A547),SUMIFS(inputdataWeek!K:K,inputdataWeek!$D:$D,$B547,inputdataWeek!$A:$A,$A547)))</f>
        <v>0</v>
      </c>
      <c r="J547" s="181">
        <f t="shared" si="44"/>
        <v>1</v>
      </c>
      <c r="K547" s="194" t="str">
        <f t="shared" si="43"/>
        <v>ISD A&amp;E Datamart</v>
      </c>
    </row>
    <row r="548" spans="1:11">
      <c r="A548" s="178">
        <f t="shared" si="47"/>
        <v>42568</v>
      </c>
      <c r="B548" s="179" t="s">
        <v>72</v>
      </c>
      <c r="C548" s="180">
        <f>IF($A548&lt;=MonthDate,IF(RIGHT($B548,8)="Scotland",SUMIFS(inputdata!G:G,inputdata!$B:$B,$B548,inputdata!$A:$A,$A548),SUMIFS(inputdata!G:G,inputdata!$D:$D,$B548,inputdata!$A:$A,$A548)),IF(RIGHT($B548,8)="Scotland",SUMIFS(inputdataWeek!G:G,inputdataWeek!$B:$B,$B548,inputdataWeek!$A:$A,$A548),SUMIFS(inputdataWeek!G:G,inputdataWeek!$D:$D,$B548,inputdataWeek!$A:$A,$A548)))</f>
        <v>6340</v>
      </c>
      <c r="D548" s="180">
        <f>IF($A548&lt;=MonthDate,IF(RIGHT($B548,8)="Scotland",SUMIFS(inputdata!H:H,inputdata!$B:$B,$B548,inputdata!$A:$A,$A548),SUMIFS(inputdata!H:H,inputdata!$D:$D,$B548,inputdata!$A:$A,$A548)),IF(RIGHT($B548,8)="Scotland",SUMIFS(inputdataWeek!H:H,inputdataWeek!$B:$B,$B548,inputdataWeek!$A:$A,$A548),SUMIFS(inputdataWeek!H:H,inputdataWeek!$D:$D,$B548,inputdataWeek!$A:$A,$A548)))</f>
        <v>5667</v>
      </c>
      <c r="E548" s="180">
        <f>IF($A548&lt;=MonthDate,IF(RIGHT($B548,8)="Scotland",SUMIFS(inputdata!I:I,inputdata!$B:$B,$B548,inputdata!$A:$A,$A548),SUMIFS(inputdata!I:I,inputdata!$D:$D,$B548,inputdata!$A:$A,$A548)),IF(RIGHT($B548,8)="Scotland",SUMIFS(inputdataWeek!I:I,inputdataWeek!$B:$B,$B548,inputdataWeek!$A:$A,$A548),SUMIFS(inputdataWeek!I:I,inputdataWeek!$D:$D,$B548,inputdataWeek!$A:$A,$A548)))</f>
        <v>673</v>
      </c>
      <c r="F548" s="181">
        <f t="shared" si="45"/>
        <v>0.89384858044164039</v>
      </c>
      <c r="G548" s="180">
        <f>IF($A548&lt;=MonthDate,IF(RIGHT($B548,8)="Scotland",SUMIFS(inputdata!J:J,inputdata!$B:$B,$B548,inputdata!$A:$A,$A548),SUMIFS(inputdata!J:J,inputdata!$D:$D,$B548,inputdata!$A:$A,$A548)),IF(RIGHT($B548,8)="Scotland",SUMIFS(inputdataWeek!J:J,inputdataWeek!$B:$B,$B548,inputdataWeek!$A:$A,$A548),SUMIFS(inputdataWeek!J:J,inputdataWeek!$D:$D,$B548,inputdataWeek!$A:$A,$A548)))</f>
        <v>26</v>
      </c>
      <c r="H548" s="181">
        <f t="shared" si="46"/>
        <v>0.99589905362776021</v>
      </c>
      <c r="I548" s="180">
        <f>IF($A548&lt;=MonthDate,IF(RIGHT($B548,8)="Scotland",SUMIFS(inputdata!K:K,inputdata!$B:$B,$B548,inputdata!$A:$A,$A548),SUMIFS(inputdata!K:K,inputdata!$D:$D,$B548,inputdata!$A:$A,$A548)),IF(RIGHT(B548,8)="Scotland",SUMIFS(inputdataWeek!K:K,inputdataWeek!$B:$B,$B548,inputdataWeek!$A:$A,$A548),SUMIFS(inputdataWeek!K:K,inputdataWeek!$D:$D,$B548,inputdataWeek!$A:$A,$A548)))</f>
        <v>1</v>
      </c>
      <c r="J548" s="181">
        <f t="shared" si="44"/>
        <v>0.99984227129337544</v>
      </c>
      <c r="K548" s="194" t="str">
        <f t="shared" si="43"/>
        <v>ISD A&amp;E Datamart</v>
      </c>
    </row>
    <row r="549" spans="1:11">
      <c r="A549" s="178">
        <f t="shared" si="47"/>
        <v>42568</v>
      </c>
      <c r="B549" s="179" t="s">
        <v>129</v>
      </c>
      <c r="C549" s="180">
        <f>IF($A549&lt;=MonthDate,IF(RIGHT($B549,8)="Scotland",SUMIFS(inputdata!G:G,inputdata!$B:$B,$B549,inputdata!$A:$A,$A549),SUMIFS(inputdata!G:G,inputdata!$D:$D,$B549,inputdata!$A:$A,$A549)),IF(RIGHT($B549,8)="Scotland",SUMIFS(inputdataWeek!G:G,inputdataWeek!$B:$B,$B549,inputdataWeek!$A:$A,$A549),SUMIFS(inputdataWeek!G:G,inputdataWeek!$D:$D,$B549,inputdataWeek!$A:$A,$A549)))</f>
        <v>1167</v>
      </c>
      <c r="D549" s="180">
        <f>IF($A549&lt;=MonthDate,IF(RIGHT($B549,8)="Scotland",SUMIFS(inputdata!H:H,inputdata!$B:$B,$B549,inputdata!$A:$A,$A549),SUMIFS(inputdata!H:H,inputdata!$D:$D,$B549,inputdata!$A:$A,$A549)),IF(RIGHT($B549,8)="Scotland",SUMIFS(inputdataWeek!H:H,inputdataWeek!$B:$B,$B549,inputdataWeek!$A:$A,$A549),SUMIFS(inputdataWeek!H:H,inputdataWeek!$D:$D,$B549,inputdataWeek!$A:$A,$A549)))</f>
        <v>1123</v>
      </c>
      <c r="E549" s="180">
        <f>IF($A549&lt;=MonthDate,IF(RIGHT($B549,8)="Scotland",SUMIFS(inputdata!I:I,inputdata!$B:$B,$B549,inputdata!$A:$A,$A549),SUMIFS(inputdata!I:I,inputdata!$D:$D,$B549,inputdata!$A:$A,$A549)),IF(RIGHT($B549,8)="Scotland",SUMIFS(inputdataWeek!I:I,inputdataWeek!$B:$B,$B549,inputdataWeek!$A:$A,$A549),SUMIFS(inputdataWeek!I:I,inputdataWeek!$D:$D,$B549,inputdataWeek!$A:$A,$A549)))</f>
        <v>44</v>
      </c>
      <c r="F549" s="181">
        <f t="shared" si="45"/>
        <v>0.96229648671808055</v>
      </c>
      <c r="G549" s="180">
        <f>IF($A549&lt;=MonthDate,IF(RIGHT($B549,8)="Scotland",SUMIFS(inputdata!J:J,inputdata!$B:$B,$B549,inputdata!$A:$A,$A549),SUMIFS(inputdata!J:J,inputdata!$D:$D,$B549,inputdata!$A:$A,$A549)),IF(RIGHT($B549,8)="Scotland",SUMIFS(inputdataWeek!J:J,inputdataWeek!$B:$B,$B549,inputdataWeek!$A:$A,$A549),SUMIFS(inputdataWeek!J:J,inputdataWeek!$D:$D,$B549,inputdataWeek!$A:$A,$A549)))</f>
        <v>0</v>
      </c>
      <c r="H549" s="181">
        <f t="shared" si="46"/>
        <v>1</v>
      </c>
      <c r="I549" s="180">
        <f>IF($A549&lt;=MonthDate,IF(RIGHT($B549,8)="Scotland",SUMIFS(inputdata!K:K,inputdata!$B:$B,$B549,inputdata!$A:$A,$A549),SUMIFS(inputdata!K:K,inputdata!$D:$D,$B549,inputdata!$A:$A,$A549)),IF(RIGHT(B549,8)="Scotland",SUMIFS(inputdataWeek!K:K,inputdataWeek!$B:$B,$B549,inputdataWeek!$A:$A,$A549),SUMIFS(inputdataWeek!K:K,inputdataWeek!$D:$D,$B549,inputdataWeek!$A:$A,$A549)))</f>
        <v>0</v>
      </c>
      <c r="J549" s="181">
        <f t="shared" si="44"/>
        <v>1</v>
      </c>
      <c r="K549" s="194" t="str">
        <f t="shared" si="43"/>
        <v>ISD A&amp;E Datamart</v>
      </c>
    </row>
    <row r="550" spans="1:11">
      <c r="A550" s="178">
        <f t="shared" si="47"/>
        <v>42568</v>
      </c>
      <c r="B550" s="179" t="s">
        <v>73</v>
      </c>
      <c r="C550" s="180">
        <f>IF($A550&lt;=MonthDate,IF(RIGHT($B550,8)="Scotland",SUMIFS(inputdata!G:G,inputdata!$B:$B,$B550,inputdata!$A:$A,$A550),SUMIFS(inputdata!G:G,inputdata!$D:$D,$B550,inputdata!$A:$A,$A550)),IF(RIGHT($B550,8)="Scotland",SUMIFS(inputdataWeek!G:G,inputdataWeek!$B:$B,$B550,inputdataWeek!$A:$A,$A550),SUMIFS(inputdataWeek!G:G,inputdataWeek!$D:$D,$B550,inputdataWeek!$A:$A,$A550)))</f>
        <v>3716</v>
      </c>
      <c r="D550" s="180">
        <f>IF($A550&lt;=MonthDate,IF(RIGHT($B550,8)="Scotland",SUMIFS(inputdata!H:H,inputdata!$B:$B,$B550,inputdata!$A:$A,$A550),SUMIFS(inputdata!H:H,inputdata!$D:$D,$B550,inputdata!$A:$A,$A550)),IF(RIGHT($B550,8)="Scotland",SUMIFS(inputdataWeek!H:H,inputdataWeek!$B:$B,$B550,inputdataWeek!$A:$A,$A550),SUMIFS(inputdataWeek!H:H,inputdataWeek!$D:$D,$B550,inputdataWeek!$A:$A,$A550)))</f>
        <v>3524</v>
      </c>
      <c r="E550" s="180">
        <f>IF($A550&lt;=MonthDate,IF(RIGHT($B550,8)="Scotland",SUMIFS(inputdata!I:I,inputdata!$B:$B,$B550,inputdata!$A:$A,$A550),SUMIFS(inputdata!I:I,inputdata!$D:$D,$B550,inputdata!$A:$A,$A550)),IF(RIGHT($B550,8)="Scotland",SUMIFS(inputdataWeek!I:I,inputdataWeek!$B:$B,$B550,inputdataWeek!$A:$A,$A550),SUMIFS(inputdataWeek!I:I,inputdataWeek!$D:$D,$B550,inputdataWeek!$A:$A,$A550)))</f>
        <v>192</v>
      </c>
      <c r="F550" s="181">
        <f t="shared" si="45"/>
        <v>0.94833153928955871</v>
      </c>
      <c r="G550" s="180">
        <f>IF($A550&lt;=MonthDate,IF(RIGHT($B550,8)="Scotland",SUMIFS(inputdata!J:J,inputdata!$B:$B,$B550,inputdata!$A:$A,$A550),SUMIFS(inputdata!J:J,inputdata!$D:$D,$B550,inputdata!$A:$A,$A550)),IF(RIGHT($B550,8)="Scotland",SUMIFS(inputdataWeek!J:J,inputdataWeek!$B:$B,$B550,inputdataWeek!$A:$A,$A550),SUMIFS(inputdataWeek!J:J,inputdataWeek!$D:$D,$B550,inputdataWeek!$A:$A,$A550)))</f>
        <v>9</v>
      </c>
      <c r="H550" s="181">
        <f t="shared" si="46"/>
        <v>0.9975780409041981</v>
      </c>
      <c r="I550" s="180">
        <f>IF($A550&lt;=MonthDate,IF(RIGHT($B550,8)="Scotland",SUMIFS(inputdata!K:K,inputdata!$B:$B,$B550,inputdata!$A:$A,$A550),SUMIFS(inputdata!K:K,inputdata!$D:$D,$B550,inputdata!$A:$A,$A550)),IF(RIGHT(B550,8)="Scotland",SUMIFS(inputdataWeek!K:K,inputdataWeek!$B:$B,$B550,inputdataWeek!$A:$A,$A550),SUMIFS(inputdataWeek!K:K,inputdataWeek!$D:$D,$B550,inputdataWeek!$A:$A,$A550)))</f>
        <v>0</v>
      </c>
      <c r="J550" s="181">
        <f t="shared" si="44"/>
        <v>1</v>
      </c>
      <c r="K550" s="194" t="str">
        <f t="shared" si="43"/>
        <v>ISD A&amp;E Datamart</v>
      </c>
    </row>
    <row r="551" spans="1:11">
      <c r="A551" s="178">
        <f t="shared" si="47"/>
        <v>42568</v>
      </c>
      <c r="B551" s="179" t="s">
        <v>123</v>
      </c>
      <c r="C551" s="180">
        <f>IF($A551&lt;=MonthDate,IF(RIGHT($B551,8)="Scotland",SUMIFS(inputdata!G:G,inputdata!$B:$B,$B551,inputdata!$A:$A,$A551),SUMIFS(inputdata!G:G,inputdata!$D:$D,$B551,inputdata!$A:$A,$A551)),IF(RIGHT($B551,8)="Scotland",SUMIFS(inputdataWeek!G:G,inputdataWeek!$B:$B,$B551,inputdataWeek!$A:$A,$A551),SUMIFS(inputdataWeek!G:G,inputdataWeek!$D:$D,$B551,inputdataWeek!$A:$A,$A551)))</f>
        <v>4022</v>
      </c>
      <c r="D551" s="180">
        <f>IF($A551&lt;=MonthDate,IF(RIGHT($B551,8)="Scotland",SUMIFS(inputdata!H:H,inputdata!$B:$B,$B551,inputdata!$A:$A,$A551),SUMIFS(inputdata!H:H,inputdata!$D:$D,$B551,inputdata!$A:$A,$A551)),IF(RIGHT($B551,8)="Scotland",SUMIFS(inputdataWeek!H:H,inputdataWeek!$B:$B,$B551,inputdataWeek!$A:$A,$A551),SUMIFS(inputdataWeek!H:H,inputdataWeek!$D:$D,$B551,inputdataWeek!$A:$A,$A551)))</f>
        <v>3920</v>
      </c>
      <c r="E551" s="180">
        <f>IF($A551&lt;=MonthDate,IF(RIGHT($B551,8)="Scotland",SUMIFS(inputdata!I:I,inputdata!$B:$B,$B551,inputdata!$A:$A,$A551),SUMIFS(inputdata!I:I,inputdata!$D:$D,$B551,inputdata!$A:$A,$A551)),IF(RIGHT($B551,8)="Scotland",SUMIFS(inputdataWeek!I:I,inputdataWeek!$B:$B,$B551,inputdataWeek!$A:$A,$A551),SUMIFS(inputdataWeek!I:I,inputdataWeek!$D:$D,$B551,inputdataWeek!$A:$A,$A551)))</f>
        <v>102</v>
      </c>
      <c r="F551" s="181">
        <f t="shared" si="45"/>
        <v>0.97463948284435609</v>
      </c>
      <c r="G551" s="180">
        <f>IF($A551&lt;=MonthDate,IF(RIGHT($B551,8)="Scotland",SUMIFS(inputdata!J:J,inputdata!$B:$B,$B551,inputdata!$A:$A,$A551),SUMIFS(inputdata!J:J,inputdata!$D:$D,$B551,inputdata!$A:$A,$A551)),IF(RIGHT($B551,8)="Scotland",SUMIFS(inputdataWeek!J:J,inputdataWeek!$B:$B,$B551,inputdataWeek!$A:$A,$A551),SUMIFS(inputdataWeek!J:J,inputdataWeek!$D:$D,$B551,inputdataWeek!$A:$A,$A551)))</f>
        <v>7</v>
      </c>
      <c r="H551" s="181">
        <f t="shared" si="46"/>
        <v>0.99825957235206364</v>
      </c>
      <c r="I551" s="180">
        <f>IF($A551&lt;=MonthDate,IF(RIGHT($B551,8)="Scotland",SUMIFS(inputdata!K:K,inputdata!$B:$B,$B551,inputdata!$A:$A,$A551),SUMIFS(inputdata!K:K,inputdata!$D:$D,$B551,inputdata!$A:$A,$A551)),IF(RIGHT(B551,8)="Scotland",SUMIFS(inputdataWeek!K:K,inputdataWeek!$B:$B,$B551,inputdataWeek!$A:$A,$A551),SUMIFS(inputdataWeek!K:K,inputdataWeek!$D:$D,$B551,inputdataWeek!$A:$A,$A551)))</f>
        <v>1</v>
      </c>
      <c r="J551" s="181">
        <f t="shared" si="44"/>
        <v>0.99975136747886628</v>
      </c>
      <c r="K551" s="194" t="str">
        <f t="shared" si="43"/>
        <v>ISD A&amp;E Datamart</v>
      </c>
    </row>
    <row r="552" spans="1:11">
      <c r="A552" s="178">
        <f t="shared" si="47"/>
        <v>42568</v>
      </c>
      <c r="B552" s="179" t="s">
        <v>117</v>
      </c>
      <c r="C552" s="180">
        <f>IF($A552&lt;=MonthDate,IF(RIGHT($B552,8)="Scotland",SUMIFS(inputdata!G:G,inputdata!$B:$B,$B552,inputdata!$A:$A,$A552),SUMIFS(inputdata!G:G,inputdata!$D:$D,$B552,inputdata!$A:$A,$A552)),IF(RIGHT($B552,8)="Scotland",SUMIFS(inputdataWeek!G:G,inputdataWeek!$B:$B,$B552,inputdataWeek!$A:$A,$A552),SUMIFS(inputdataWeek!G:G,inputdataWeek!$D:$D,$B552,inputdataWeek!$A:$A,$A552)))</f>
        <v>110</v>
      </c>
      <c r="D552" s="180">
        <f>IF($A552&lt;=MonthDate,IF(RIGHT($B552,8)="Scotland",SUMIFS(inputdata!H:H,inputdata!$B:$B,$B552,inputdata!$A:$A,$A552),SUMIFS(inputdata!H:H,inputdata!$D:$D,$B552,inputdata!$A:$A,$A552)),IF(RIGHT($B552,8)="Scotland",SUMIFS(inputdataWeek!H:H,inputdataWeek!$B:$B,$B552,inputdataWeek!$A:$A,$A552),SUMIFS(inputdataWeek!H:H,inputdataWeek!$D:$D,$B552,inputdataWeek!$A:$A,$A552)))</f>
        <v>108</v>
      </c>
      <c r="E552" s="180">
        <f>IF($A552&lt;=MonthDate,IF(RIGHT($B552,8)="Scotland",SUMIFS(inputdata!I:I,inputdata!$B:$B,$B552,inputdata!$A:$A,$A552),SUMIFS(inputdata!I:I,inputdata!$D:$D,$B552,inputdata!$A:$A,$A552)),IF(RIGHT($B552,8)="Scotland",SUMIFS(inputdataWeek!I:I,inputdataWeek!$B:$B,$B552,inputdataWeek!$A:$A,$A552),SUMIFS(inputdataWeek!I:I,inputdataWeek!$D:$D,$B552,inputdataWeek!$A:$A,$A552)))</f>
        <v>2</v>
      </c>
      <c r="F552" s="181">
        <f t="shared" si="45"/>
        <v>0.98181818181818181</v>
      </c>
      <c r="G552" s="180">
        <f>IF($A552&lt;=MonthDate,IF(RIGHT($B552,8)="Scotland",SUMIFS(inputdata!J:J,inputdata!$B:$B,$B552,inputdata!$A:$A,$A552),SUMIFS(inputdata!J:J,inputdata!$D:$D,$B552,inputdata!$A:$A,$A552)),IF(RIGHT($B552,8)="Scotland",SUMIFS(inputdataWeek!J:J,inputdataWeek!$B:$B,$B552,inputdataWeek!$A:$A,$A552),SUMIFS(inputdataWeek!J:J,inputdataWeek!$D:$D,$B552,inputdataWeek!$A:$A,$A552)))</f>
        <v>0</v>
      </c>
      <c r="H552" s="181">
        <f t="shared" si="46"/>
        <v>1</v>
      </c>
      <c r="I552" s="180">
        <f>IF($A552&lt;=MonthDate,IF(RIGHT($B552,8)="Scotland",SUMIFS(inputdata!K:K,inputdata!$B:$B,$B552,inputdata!$A:$A,$A552),SUMIFS(inputdata!K:K,inputdata!$D:$D,$B552,inputdata!$A:$A,$A552)),IF(RIGHT(B552,8)="Scotland",SUMIFS(inputdataWeek!K:K,inputdataWeek!$B:$B,$B552,inputdataWeek!$A:$A,$A552),SUMIFS(inputdataWeek!K:K,inputdataWeek!$D:$D,$B552,inputdataWeek!$A:$A,$A552)))</f>
        <v>0</v>
      </c>
      <c r="J552" s="181">
        <f t="shared" si="44"/>
        <v>1</v>
      </c>
      <c r="K552" s="194" t="str">
        <f t="shared" si="43"/>
        <v>ISD A&amp;E Datamart</v>
      </c>
    </row>
    <row r="553" spans="1:11">
      <c r="A553" s="178">
        <f t="shared" si="47"/>
        <v>42568</v>
      </c>
      <c r="B553" s="179" t="s">
        <v>141</v>
      </c>
      <c r="C553" s="180">
        <f>IF($A553&lt;=MonthDate,IF(RIGHT($B553,8)="Scotland",SUMIFS(inputdata!G:G,inputdata!$B:$B,$B553,inputdata!$A:$A,$A553),SUMIFS(inputdata!G:G,inputdata!$D:$D,$B553,inputdata!$A:$A,$A553)),IF(RIGHT($B553,8)="Scotland",SUMIFS(inputdataWeek!G:G,inputdataWeek!$B:$B,$B553,inputdataWeek!$A:$A,$A553),SUMIFS(inputdataWeek!G:G,inputdataWeek!$D:$D,$B553,inputdataWeek!$A:$A,$A553)))</f>
        <v>165</v>
      </c>
      <c r="D553" s="180">
        <f>IF($A553&lt;=MonthDate,IF(RIGHT($B553,8)="Scotland",SUMIFS(inputdata!H:H,inputdata!$B:$B,$B553,inputdata!$A:$A,$A553),SUMIFS(inputdata!H:H,inputdata!$D:$D,$B553,inputdata!$A:$A,$A553)),IF(RIGHT($B553,8)="Scotland",SUMIFS(inputdataWeek!H:H,inputdataWeek!$B:$B,$B553,inputdataWeek!$A:$A,$A553),SUMIFS(inputdataWeek!H:H,inputdataWeek!$D:$D,$B553,inputdataWeek!$A:$A,$A553)))</f>
        <v>157</v>
      </c>
      <c r="E553" s="180">
        <f>IF($A553&lt;=MonthDate,IF(RIGHT($B553,8)="Scotland",SUMIFS(inputdata!I:I,inputdata!$B:$B,$B553,inputdata!$A:$A,$A553),SUMIFS(inputdata!I:I,inputdata!$D:$D,$B553,inputdata!$A:$A,$A553)),IF(RIGHT($B553,8)="Scotland",SUMIFS(inputdataWeek!I:I,inputdataWeek!$B:$B,$B553,inputdataWeek!$A:$A,$A553),SUMIFS(inputdataWeek!I:I,inputdataWeek!$D:$D,$B553,inputdataWeek!$A:$A,$A553)))</f>
        <v>8</v>
      </c>
      <c r="F553" s="181">
        <f t="shared" si="45"/>
        <v>0.95151515151515154</v>
      </c>
      <c r="G553" s="180">
        <f>IF($A553&lt;=MonthDate,IF(RIGHT($B553,8)="Scotland",SUMIFS(inputdata!J:J,inputdata!$B:$B,$B553,inputdata!$A:$A,$A553),SUMIFS(inputdata!J:J,inputdata!$D:$D,$B553,inputdata!$A:$A,$A553)),IF(RIGHT($B553,8)="Scotland",SUMIFS(inputdataWeek!J:J,inputdataWeek!$B:$B,$B553,inputdataWeek!$A:$A,$A553),SUMIFS(inputdataWeek!J:J,inputdataWeek!$D:$D,$B553,inputdataWeek!$A:$A,$A553)))</f>
        <v>0</v>
      </c>
      <c r="H553" s="181">
        <f t="shared" si="46"/>
        <v>1</v>
      </c>
      <c r="I553" s="180">
        <f>IF($A553&lt;=MonthDate,IF(RIGHT($B553,8)="Scotland",SUMIFS(inputdata!K:K,inputdata!$B:$B,$B553,inputdata!$A:$A,$A553),SUMIFS(inputdata!K:K,inputdata!$D:$D,$B553,inputdata!$A:$A,$A553)),IF(RIGHT(B553,8)="Scotland",SUMIFS(inputdataWeek!K:K,inputdataWeek!$B:$B,$B553,inputdataWeek!$A:$A,$A553),SUMIFS(inputdataWeek!K:K,inputdataWeek!$D:$D,$B553,inputdataWeek!$A:$A,$A553)))</f>
        <v>0</v>
      </c>
      <c r="J553" s="181">
        <f t="shared" si="44"/>
        <v>1</v>
      </c>
      <c r="K553" s="194" t="str">
        <f t="shared" si="43"/>
        <v>ISD A&amp;E Datamart</v>
      </c>
    </row>
    <row r="554" spans="1:11">
      <c r="A554" s="178">
        <f t="shared" si="47"/>
        <v>42568</v>
      </c>
      <c r="B554" s="179" t="s">
        <v>136</v>
      </c>
      <c r="C554" s="180">
        <f>IF($A554&lt;=MonthDate,IF(RIGHT($B554,8)="Scotland",SUMIFS(inputdata!G:G,inputdata!$B:$B,$B554,inputdata!$A:$A,$A554),SUMIFS(inputdata!G:G,inputdata!$D:$D,$B554,inputdata!$A:$A,$A554)),IF(RIGHT($B554,8)="Scotland",SUMIFS(inputdataWeek!G:G,inputdataWeek!$B:$B,$B554,inputdataWeek!$A:$A,$A554),SUMIFS(inputdataWeek!G:G,inputdataWeek!$D:$D,$B554,inputdataWeek!$A:$A,$A554)))</f>
        <v>1387</v>
      </c>
      <c r="D554" s="180">
        <f>IF($A554&lt;=MonthDate,IF(RIGHT($B554,8)="Scotland",SUMIFS(inputdata!H:H,inputdata!$B:$B,$B554,inputdata!$A:$A,$A554),SUMIFS(inputdata!H:H,inputdata!$D:$D,$B554,inputdata!$A:$A,$A554)),IF(RIGHT($B554,8)="Scotland",SUMIFS(inputdataWeek!H:H,inputdataWeek!$B:$B,$B554,inputdataWeek!$A:$A,$A554),SUMIFS(inputdataWeek!H:H,inputdataWeek!$D:$D,$B554,inputdataWeek!$A:$A,$A554)))</f>
        <v>1380</v>
      </c>
      <c r="E554" s="180">
        <f>IF($A554&lt;=MonthDate,IF(RIGHT($B554,8)="Scotland",SUMIFS(inputdata!I:I,inputdata!$B:$B,$B554,inputdata!$A:$A,$A554),SUMIFS(inputdata!I:I,inputdata!$D:$D,$B554,inputdata!$A:$A,$A554)),IF(RIGHT($B554,8)="Scotland",SUMIFS(inputdataWeek!I:I,inputdataWeek!$B:$B,$B554,inputdataWeek!$A:$A,$A554),SUMIFS(inputdataWeek!I:I,inputdataWeek!$D:$D,$B554,inputdataWeek!$A:$A,$A554)))</f>
        <v>7</v>
      </c>
      <c r="F554" s="181">
        <f t="shared" si="45"/>
        <v>0.99495313626532078</v>
      </c>
      <c r="G554" s="180">
        <f>IF($A554&lt;=MonthDate,IF(RIGHT($B554,8)="Scotland",SUMIFS(inputdata!J:J,inputdata!$B:$B,$B554,inputdata!$A:$A,$A554),SUMIFS(inputdata!J:J,inputdata!$D:$D,$B554,inputdata!$A:$A,$A554)),IF(RIGHT($B554,8)="Scotland",SUMIFS(inputdataWeek!J:J,inputdataWeek!$B:$B,$B554,inputdataWeek!$A:$A,$A554),SUMIFS(inputdataWeek!J:J,inputdataWeek!$D:$D,$B554,inputdataWeek!$A:$A,$A554)))</f>
        <v>0</v>
      </c>
      <c r="H554" s="181">
        <f t="shared" si="46"/>
        <v>1</v>
      </c>
      <c r="I554" s="180">
        <f>IF($A554&lt;=MonthDate,IF(RIGHT($B554,8)="Scotland",SUMIFS(inputdata!K:K,inputdata!$B:$B,$B554,inputdata!$A:$A,$A554),SUMIFS(inputdata!K:K,inputdata!$D:$D,$B554,inputdata!$A:$A,$A554)),IF(RIGHT(B554,8)="Scotland",SUMIFS(inputdataWeek!K:K,inputdataWeek!$B:$B,$B554,inputdataWeek!$A:$A,$A554),SUMIFS(inputdataWeek!K:K,inputdataWeek!$D:$D,$B554,inputdataWeek!$A:$A,$A554)))</f>
        <v>0</v>
      </c>
      <c r="J554" s="181">
        <f t="shared" si="44"/>
        <v>1</v>
      </c>
      <c r="K554" s="194" t="str">
        <f t="shared" si="43"/>
        <v>ISD A&amp;E Datamart</v>
      </c>
    </row>
    <row r="555" spans="1:11">
      <c r="A555" s="178">
        <f t="shared" si="47"/>
        <v>42568</v>
      </c>
      <c r="B555" s="179" t="s">
        <v>139</v>
      </c>
      <c r="C555" s="180">
        <f>IF($A555&lt;=MonthDate,IF(RIGHT($B555,8)="Scotland",SUMIFS(inputdata!G:G,inputdata!$B:$B,$B555,inputdata!$A:$A,$A555),SUMIFS(inputdata!G:G,inputdata!$D:$D,$B555,inputdata!$A:$A,$A555)),IF(RIGHT($B555,8)="Scotland",SUMIFS(inputdataWeek!G:G,inputdataWeek!$B:$B,$B555,inputdataWeek!$A:$A,$A555),SUMIFS(inputdataWeek!G:G,inputdataWeek!$D:$D,$B555,inputdataWeek!$A:$A,$A555)))</f>
        <v>177</v>
      </c>
      <c r="D555" s="180">
        <f>IF($A555&lt;=MonthDate,IF(RIGHT($B555,8)="Scotland",SUMIFS(inputdata!H:H,inputdata!$B:$B,$B555,inputdata!$A:$A,$A555),SUMIFS(inputdata!H:H,inputdata!$D:$D,$B555,inputdata!$A:$A,$A555)),IF(RIGHT($B555,8)="Scotland",SUMIFS(inputdataWeek!H:H,inputdataWeek!$B:$B,$B555,inputdataWeek!$A:$A,$A555),SUMIFS(inputdataWeek!H:H,inputdataWeek!$D:$D,$B555,inputdataWeek!$A:$A,$A555)))</f>
        <v>177</v>
      </c>
      <c r="E555" s="180">
        <f>IF($A555&lt;=MonthDate,IF(RIGHT($B555,8)="Scotland",SUMIFS(inputdata!I:I,inputdata!$B:$B,$B555,inputdata!$A:$A,$A555),SUMIFS(inputdata!I:I,inputdata!$D:$D,$B555,inputdata!$A:$A,$A555)),IF(RIGHT($B555,8)="Scotland",SUMIFS(inputdataWeek!I:I,inputdataWeek!$B:$B,$B555,inputdataWeek!$A:$A,$A555),SUMIFS(inputdataWeek!I:I,inputdataWeek!$D:$D,$B555,inputdataWeek!$A:$A,$A555)))</f>
        <v>0</v>
      </c>
      <c r="F555" s="181">
        <f t="shared" si="45"/>
        <v>1</v>
      </c>
      <c r="G555" s="180">
        <f>IF($A555&lt;=MonthDate,IF(RIGHT($B555,8)="Scotland",SUMIFS(inputdata!J:J,inputdata!$B:$B,$B555,inputdata!$A:$A,$A555),SUMIFS(inputdata!J:J,inputdata!$D:$D,$B555,inputdata!$A:$A,$A555)),IF(RIGHT($B555,8)="Scotland",SUMIFS(inputdataWeek!J:J,inputdataWeek!$B:$B,$B555,inputdataWeek!$A:$A,$A555),SUMIFS(inputdataWeek!J:J,inputdataWeek!$D:$D,$B555,inputdataWeek!$A:$A,$A555)))</f>
        <v>0</v>
      </c>
      <c r="H555" s="181">
        <f t="shared" si="46"/>
        <v>1</v>
      </c>
      <c r="I555" s="180">
        <f>IF($A555&lt;=MonthDate,IF(RIGHT($B555,8)="Scotland",SUMIFS(inputdata!K:K,inputdata!$B:$B,$B555,inputdata!$A:$A,$A555),SUMIFS(inputdata!K:K,inputdata!$D:$D,$B555,inputdata!$A:$A,$A555)),IF(RIGHT(B555,8)="Scotland",SUMIFS(inputdataWeek!K:K,inputdataWeek!$B:$B,$B555,inputdataWeek!$A:$A,$A555),SUMIFS(inputdataWeek!K:K,inputdataWeek!$D:$D,$B555,inputdataWeek!$A:$A,$A555)))</f>
        <v>0</v>
      </c>
      <c r="J555" s="181">
        <f t="shared" si="44"/>
        <v>1</v>
      </c>
      <c r="K555" s="194" t="str">
        <f t="shared" si="43"/>
        <v>ISD A&amp;E Datamart</v>
      </c>
    </row>
    <row r="556" spans="1:11">
      <c r="A556" s="178">
        <f t="shared" si="47"/>
        <v>42568</v>
      </c>
      <c r="B556" s="179" t="s">
        <v>277</v>
      </c>
      <c r="C556" s="180">
        <f>IF($A556&lt;=MonthDate,IF(RIGHT($B556,8)="Scotland",SUMIFS(inputdata!G:G,inputdata!$B:$B,$B556,inputdata!$A:$A,$A556),SUMIFS(inputdata!G:G,inputdata!$D:$D,$B556,inputdata!$A:$A,$A556)),IF(RIGHT($B556,8)="Scotland",SUMIFS(inputdataWeek!G:G,inputdataWeek!$B:$B,$B556,inputdataWeek!$A:$A,$A556),SUMIFS(inputdataWeek!G:G,inputdataWeek!$D:$D,$B556,inputdataWeek!$A:$A,$A556)))</f>
        <v>24940</v>
      </c>
      <c r="D556" s="180">
        <f>IF($A556&lt;=MonthDate,IF(RIGHT($B556,8)="Scotland",SUMIFS(inputdata!H:H,inputdata!$B:$B,$B556,inputdata!$A:$A,$A556),SUMIFS(inputdata!H:H,inputdata!$D:$D,$B556,inputdata!$A:$A,$A556)),IF(RIGHT($B556,8)="Scotland",SUMIFS(inputdataWeek!H:H,inputdataWeek!$B:$B,$B556,inputdataWeek!$A:$A,$A556),SUMIFS(inputdataWeek!H:H,inputdataWeek!$D:$D,$B556,inputdataWeek!$A:$A,$A556)))</f>
        <v>23598</v>
      </c>
      <c r="E556" s="180">
        <f>IF($A556&lt;=MonthDate,IF(RIGHT($B556,8)="Scotland",SUMIFS(inputdata!I:I,inputdata!$B:$B,$B556,inputdata!$A:$A,$A556),SUMIFS(inputdata!I:I,inputdata!$D:$D,$B556,inputdata!$A:$A,$A556)),IF(RIGHT($B556,8)="Scotland",SUMIFS(inputdataWeek!I:I,inputdataWeek!$B:$B,$B556,inputdataWeek!$A:$A,$A556),SUMIFS(inputdataWeek!I:I,inputdataWeek!$D:$D,$B556,inputdataWeek!$A:$A,$A556)))</f>
        <v>1342</v>
      </c>
      <c r="F556" s="181">
        <f t="shared" si="45"/>
        <v>0.94619085805934244</v>
      </c>
      <c r="G556" s="180">
        <f>IF($A556&lt;=MonthDate,IF(RIGHT($B556,8)="Scotland",SUMIFS(inputdata!J:J,inputdata!$B:$B,$B556,inputdata!$A:$A,$A556),SUMIFS(inputdata!J:J,inputdata!$D:$D,$B556,inputdata!$A:$A,$A556)),IF(RIGHT($B556,8)="Scotland",SUMIFS(inputdataWeek!J:J,inputdataWeek!$B:$B,$B556,inputdataWeek!$A:$A,$A556),SUMIFS(inputdataWeek!J:J,inputdataWeek!$D:$D,$B556,inputdataWeek!$A:$A,$A556)))</f>
        <v>64</v>
      </c>
      <c r="H556" s="181">
        <f t="shared" si="46"/>
        <v>0.99743384121892542</v>
      </c>
      <c r="I556" s="180">
        <f>IF($A556&lt;=MonthDate,IF(RIGHT($B556,8)="Scotland",SUMIFS(inputdata!K:K,inputdata!$B:$B,$B556,inputdata!$A:$A,$A556),SUMIFS(inputdata!K:K,inputdata!$D:$D,$B556,inputdata!$A:$A,$A556)),IF(RIGHT(B556,8)="Scotland",SUMIFS(inputdataWeek!K:K,inputdataWeek!$B:$B,$B556,inputdataWeek!$A:$A,$A556),SUMIFS(inputdataWeek!K:K,inputdataWeek!$D:$D,$B556,inputdataWeek!$A:$A,$A556)))</f>
        <v>3</v>
      </c>
      <c r="J556" s="181">
        <f t="shared" si="44"/>
        <v>0.99987971130713715</v>
      </c>
      <c r="K556" s="194" t="str">
        <f t="shared" si="43"/>
        <v>ISD A&amp;E Datamart</v>
      </c>
    </row>
    <row r="557" spans="1:11">
      <c r="A557" s="178">
        <f t="shared" si="47"/>
        <v>42575</v>
      </c>
      <c r="B557" s="179" t="s">
        <v>121</v>
      </c>
      <c r="C557" s="180">
        <f>IF($A557&lt;=MonthDate,IF(RIGHT($B557,8)="Scotland",SUMIFS(inputdata!G:G,inputdata!$B:$B,$B557,inputdata!$A:$A,$A557),SUMIFS(inputdata!G:G,inputdata!$D:$D,$B557,inputdata!$A:$A,$A557)),IF(RIGHT($B557,8)="Scotland",SUMIFS(inputdataWeek!G:G,inputdataWeek!$B:$B,$B557,inputdataWeek!$A:$A,$A557),SUMIFS(inputdataWeek!G:G,inputdataWeek!$D:$D,$B557,inputdataWeek!$A:$A,$A557)))</f>
        <v>2187</v>
      </c>
      <c r="D557" s="180">
        <f>IF($A557&lt;=MonthDate,IF(RIGHT($B557,8)="Scotland",SUMIFS(inputdata!H:H,inputdata!$B:$B,$B557,inputdata!$A:$A,$A557),SUMIFS(inputdata!H:H,inputdata!$D:$D,$B557,inputdata!$A:$A,$A557)),IF(RIGHT($B557,8)="Scotland",SUMIFS(inputdataWeek!H:H,inputdataWeek!$B:$B,$B557,inputdataWeek!$A:$A,$A557),SUMIFS(inputdataWeek!H:H,inputdataWeek!$D:$D,$B557,inputdataWeek!$A:$A,$A557)))</f>
        <v>2028</v>
      </c>
      <c r="E557" s="180">
        <f>IF($A557&lt;=MonthDate,IF(RIGHT($B557,8)="Scotland",SUMIFS(inputdata!I:I,inputdata!$B:$B,$B557,inputdata!$A:$A,$A557),SUMIFS(inputdata!I:I,inputdata!$D:$D,$B557,inputdata!$A:$A,$A557)),IF(RIGHT($B557,8)="Scotland",SUMIFS(inputdataWeek!I:I,inputdataWeek!$B:$B,$B557,inputdataWeek!$A:$A,$A557),SUMIFS(inputdataWeek!I:I,inputdataWeek!$D:$D,$B557,inputdataWeek!$A:$A,$A557)))</f>
        <v>159</v>
      </c>
      <c r="F557" s="181">
        <f t="shared" si="45"/>
        <v>0.92729766803840874</v>
      </c>
      <c r="G557" s="180">
        <f>IF($A557&lt;=MonthDate,IF(RIGHT($B557,8)="Scotland",SUMIFS(inputdata!J:J,inputdata!$B:$B,$B557,inputdata!$A:$A,$A557),SUMIFS(inputdata!J:J,inputdata!$D:$D,$B557,inputdata!$A:$A,$A557)),IF(RIGHT($B557,8)="Scotland",SUMIFS(inputdataWeek!J:J,inputdataWeek!$B:$B,$B557,inputdataWeek!$A:$A,$A557),SUMIFS(inputdataWeek!J:J,inputdataWeek!$D:$D,$B557,inputdataWeek!$A:$A,$A557)))</f>
        <v>22</v>
      </c>
      <c r="H557" s="181">
        <f t="shared" si="46"/>
        <v>0.98994055784179236</v>
      </c>
      <c r="I557" s="180">
        <f>IF($A557&lt;=MonthDate,IF(RIGHT($B557,8)="Scotland",SUMIFS(inputdata!K:K,inputdata!$B:$B,$B557,inputdata!$A:$A,$A557),SUMIFS(inputdata!K:K,inputdata!$D:$D,$B557,inputdata!$A:$A,$A557)),IF(RIGHT(B557,8)="Scotland",SUMIFS(inputdataWeek!K:K,inputdataWeek!$B:$B,$B557,inputdataWeek!$A:$A,$A557),SUMIFS(inputdataWeek!K:K,inputdataWeek!$D:$D,$B557,inputdataWeek!$A:$A,$A557)))</f>
        <v>1</v>
      </c>
      <c r="J557" s="181">
        <f t="shared" si="44"/>
        <v>0.99954275262917236</v>
      </c>
      <c r="K557" s="194" t="str">
        <f t="shared" si="43"/>
        <v>ISD A&amp;E Datamart</v>
      </c>
    </row>
    <row r="558" spans="1:11">
      <c r="A558" s="178">
        <f t="shared" si="47"/>
        <v>42575</v>
      </c>
      <c r="B558" s="179" t="s">
        <v>70</v>
      </c>
      <c r="C558" s="180">
        <f>IF($A558&lt;=MonthDate,IF(RIGHT($B558,8)="Scotland",SUMIFS(inputdata!G:G,inputdata!$B:$B,$B558,inputdata!$A:$A,$A558),SUMIFS(inputdata!G:G,inputdata!$D:$D,$B558,inputdata!$A:$A,$A558)),IF(RIGHT($B558,8)="Scotland",SUMIFS(inputdataWeek!G:G,inputdataWeek!$B:$B,$B558,inputdataWeek!$A:$A,$A558),SUMIFS(inputdataWeek!G:G,inputdataWeek!$D:$D,$B558,inputdataWeek!$A:$A,$A558)))</f>
        <v>585</v>
      </c>
      <c r="D558" s="180">
        <f>IF($A558&lt;=MonthDate,IF(RIGHT($B558,8)="Scotland",SUMIFS(inputdata!H:H,inputdata!$B:$B,$B558,inputdata!$A:$A,$A558),SUMIFS(inputdata!H:H,inputdata!$D:$D,$B558,inputdata!$A:$A,$A558)),IF(RIGHT($B558,8)="Scotland",SUMIFS(inputdataWeek!H:H,inputdataWeek!$B:$B,$B558,inputdataWeek!$A:$A,$A558),SUMIFS(inputdataWeek!H:H,inputdataWeek!$D:$D,$B558,inputdataWeek!$A:$A,$A558)))</f>
        <v>547</v>
      </c>
      <c r="E558" s="180">
        <f>IF($A558&lt;=MonthDate,IF(RIGHT($B558,8)="Scotland",SUMIFS(inputdata!I:I,inputdata!$B:$B,$B558,inputdata!$A:$A,$A558),SUMIFS(inputdata!I:I,inputdata!$D:$D,$B558,inputdata!$A:$A,$A558)),IF(RIGHT($B558,8)="Scotland",SUMIFS(inputdataWeek!I:I,inputdataWeek!$B:$B,$B558,inputdataWeek!$A:$A,$A558),SUMIFS(inputdataWeek!I:I,inputdataWeek!$D:$D,$B558,inputdataWeek!$A:$A,$A558)))</f>
        <v>38</v>
      </c>
      <c r="F558" s="181">
        <f t="shared" si="45"/>
        <v>0.93504273504273505</v>
      </c>
      <c r="G558" s="180">
        <f>IF($A558&lt;=MonthDate,IF(RIGHT($B558,8)="Scotland",SUMIFS(inputdata!J:J,inputdata!$B:$B,$B558,inputdata!$A:$A,$A558),SUMIFS(inputdata!J:J,inputdata!$D:$D,$B558,inputdata!$A:$A,$A558)),IF(RIGHT($B558,8)="Scotland",SUMIFS(inputdataWeek!J:J,inputdataWeek!$B:$B,$B558,inputdataWeek!$A:$A,$A558),SUMIFS(inputdataWeek!J:J,inputdataWeek!$D:$D,$B558,inputdataWeek!$A:$A,$A558)))</f>
        <v>0</v>
      </c>
      <c r="H558" s="181">
        <f t="shared" si="46"/>
        <v>1</v>
      </c>
      <c r="I558" s="180">
        <f>IF($A558&lt;=MonthDate,IF(RIGHT($B558,8)="Scotland",SUMIFS(inputdata!K:K,inputdata!$B:$B,$B558,inputdata!$A:$A,$A558),SUMIFS(inputdata!K:K,inputdata!$D:$D,$B558,inputdata!$A:$A,$A558)),IF(RIGHT(B558,8)="Scotland",SUMIFS(inputdataWeek!K:K,inputdataWeek!$B:$B,$B558,inputdataWeek!$A:$A,$A558),SUMIFS(inputdataWeek!K:K,inputdataWeek!$D:$D,$B558,inputdataWeek!$A:$A,$A558)))</f>
        <v>0</v>
      </c>
      <c r="J558" s="181">
        <f t="shared" si="44"/>
        <v>1</v>
      </c>
      <c r="K558" s="194" t="str">
        <f t="shared" si="43"/>
        <v>ISD A&amp;E Datamart</v>
      </c>
    </row>
    <row r="559" spans="1:11">
      <c r="A559" s="178">
        <f t="shared" si="47"/>
        <v>42575</v>
      </c>
      <c r="B559" s="179" t="s">
        <v>140</v>
      </c>
      <c r="C559" s="180">
        <f>IF($A559&lt;=MonthDate,IF(RIGHT($B559,8)="Scotland",SUMIFS(inputdata!G:G,inputdata!$B:$B,$B559,inputdata!$A:$A,$A559),SUMIFS(inputdata!G:G,inputdata!$D:$D,$B559,inputdata!$A:$A,$A559)),IF(RIGHT($B559,8)="Scotland",SUMIFS(inputdataWeek!G:G,inputdataWeek!$B:$B,$B559,inputdataWeek!$A:$A,$A559),SUMIFS(inputdataWeek!G:G,inputdataWeek!$D:$D,$B559,inputdataWeek!$A:$A,$A559)))</f>
        <v>938</v>
      </c>
      <c r="D559" s="180">
        <f>IF($A559&lt;=MonthDate,IF(RIGHT($B559,8)="Scotland",SUMIFS(inputdata!H:H,inputdata!$B:$B,$B559,inputdata!$A:$A,$A559),SUMIFS(inputdata!H:H,inputdata!$D:$D,$B559,inputdata!$A:$A,$A559)),IF(RIGHT($B559,8)="Scotland",SUMIFS(inputdataWeek!H:H,inputdataWeek!$B:$B,$B559,inputdataWeek!$A:$A,$A559),SUMIFS(inputdataWeek!H:H,inputdataWeek!$D:$D,$B559,inputdataWeek!$A:$A,$A559)))</f>
        <v>923</v>
      </c>
      <c r="E559" s="180">
        <f>IF($A559&lt;=MonthDate,IF(RIGHT($B559,8)="Scotland",SUMIFS(inputdata!I:I,inputdata!$B:$B,$B559,inputdata!$A:$A,$A559),SUMIFS(inputdata!I:I,inputdata!$D:$D,$B559,inputdata!$A:$A,$A559)),IF(RIGHT($B559,8)="Scotland",SUMIFS(inputdataWeek!I:I,inputdataWeek!$B:$B,$B559,inputdataWeek!$A:$A,$A559),SUMIFS(inputdataWeek!I:I,inputdataWeek!$D:$D,$B559,inputdataWeek!$A:$A,$A559)))</f>
        <v>15</v>
      </c>
      <c r="F559" s="181">
        <f t="shared" si="45"/>
        <v>0.98400852878464817</v>
      </c>
      <c r="G559" s="180">
        <f>IF($A559&lt;=MonthDate,IF(RIGHT($B559,8)="Scotland",SUMIFS(inputdata!J:J,inputdata!$B:$B,$B559,inputdata!$A:$A,$A559),SUMIFS(inputdata!J:J,inputdata!$D:$D,$B559,inputdata!$A:$A,$A559)),IF(RIGHT($B559,8)="Scotland",SUMIFS(inputdataWeek!J:J,inputdataWeek!$B:$B,$B559,inputdataWeek!$A:$A,$A559),SUMIFS(inputdataWeek!J:J,inputdataWeek!$D:$D,$B559,inputdataWeek!$A:$A,$A559)))</f>
        <v>1</v>
      </c>
      <c r="H559" s="181">
        <f t="shared" si="46"/>
        <v>0.99893390191897657</v>
      </c>
      <c r="I559" s="180">
        <f>IF($A559&lt;=MonthDate,IF(RIGHT($B559,8)="Scotland",SUMIFS(inputdata!K:K,inputdata!$B:$B,$B559,inputdata!$A:$A,$A559),SUMIFS(inputdata!K:K,inputdata!$D:$D,$B559,inputdata!$A:$A,$A559)),IF(RIGHT(B559,8)="Scotland",SUMIFS(inputdataWeek!K:K,inputdataWeek!$B:$B,$B559,inputdataWeek!$A:$A,$A559),SUMIFS(inputdataWeek!K:K,inputdataWeek!$D:$D,$B559,inputdataWeek!$A:$A,$A559)))</f>
        <v>0</v>
      </c>
      <c r="J559" s="181">
        <f t="shared" si="44"/>
        <v>1</v>
      </c>
      <c r="K559" s="194" t="str">
        <f t="shared" si="43"/>
        <v>ISD A&amp;E Datamart</v>
      </c>
    </row>
    <row r="560" spans="1:11">
      <c r="A560" s="178">
        <f t="shared" si="47"/>
        <v>42575</v>
      </c>
      <c r="B560" s="179" t="s">
        <v>71</v>
      </c>
      <c r="C560" s="180">
        <f>IF($A560&lt;=MonthDate,IF(RIGHT($B560,8)="Scotland",SUMIFS(inputdata!G:G,inputdata!$B:$B,$B560,inputdata!$A:$A,$A560),SUMIFS(inputdata!G:G,inputdata!$D:$D,$B560,inputdata!$A:$A,$A560)),IF(RIGHT($B560,8)="Scotland",SUMIFS(inputdataWeek!G:G,inputdataWeek!$B:$B,$B560,inputdataWeek!$A:$A,$A560),SUMIFS(inputdataWeek!G:G,inputdataWeek!$D:$D,$B560,inputdataWeek!$A:$A,$A560)))</f>
        <v>1255</v>
      </c>
      <c r="D560" s="180">
        <f>IF($A560&lt;=MonthDate,IF(RIGHT($B560,8)="Scotland",SUMIFS(inputdata!H:H,inputdata!$B:$B,$B560,inputdata!$A:$A,$A560),SUMIFS(inputdata!H:H,inputdata!$D:$D,$B560,inputdata!$A:$A,$A560)),IF(RIGHT($B560,8)="Scotland",SUMIFS(inputdataWeek!H:H,inputdataWeek!$B:$B,$B560,inputdataWeek!$A:$A,$A560),SUMIFS(inputdataWeek!H:H,inputdataWeek!$D:$D,$B560,inputdataWeek!$A:$A,$A560)))</f>
        <v>1214</v>
      </c>
      <c r="E560" s="180">
        <f>IF($A560&lt;=MonthDate,IF(RIGHT($B560,8)="Scotland",SUMIFS(inputdata!I:I,inputdata!$B:$B,$B560,inputdata!$A:$A,$A560),SUMIFS(inputdata!I:I,inputdata!$D:$D,$B560,inputdata!$A:$A,$A560)),IF(RIGHT($B560,8)="Scotland",SUMIFS(inputdataWeek!I:I,inputdataWeek!$B:$B,$B560,inputdataWeek!$A:$A,$A560),SUMIFS(inputdataWeek!I:I,inputdataWeek!$D:$D,$B560,inputdataWeek!$A:$A,$A560)))</f>
        <v>41</v>
      </c>
      <c r="F560" s="181">
        <f t="shared" si="45"/>
        <v>0.96733067729083666</v>
      </c>
      <c r="G560" s="180">
        <f>IF($A560&lt;=MonthDate,IF(RIGHT($B560,8)="Scotland",SUMIFS(inputdata!J:J,inputdata!$B:$B,$B560,inputdata!$A:$A,$A560),SUMIFS(inputdata!J:J,inputdata!$D:$D,$B560,inputdata!$A:$A,$A560)),IF(RIGHT($B560,8)="Scotland",SUMIFS(inputdataWeek!J:J,inputdataWeek!$B:$B,$B560,inputdataWeek!$A:$A,$A560),SUMIFS(inputdataWeek!J:J,inputdataWeek!$D:$D,$B560,inputdataWeek!$A:$A,$A560)))</f>
        <v>0</v>
      </c>
      <c r="H560" s="181">
        <f t="shared" si="46"/>
        <v>1</v>
      </c>
      <c r="I560" s="180">
        <f>IF($A560&lt;=MonthDate,IF(RIGHT($B560,8)="Scotland",SUMIFS(inputdata!K:K,inputdata!$B:$B,$B560,inputdata!$A:$A,$A560),SUMIFS(inputdata!K:K,inputdata!$D:$D,$B560,inputdata!$A:$A,$A560)),IF(RIGHT(B560,8)="Scotland",SUMIFS(inputdataWeek!K:K,inputdataWeek!$B:$B,$B560,inputdataWeek!$A:$A,$A560),SUMIFS(inputdataWeek!K:K,inputdataWeek!$D:$D,$B560,inputdataWeek!$A:$A,$A560)))</f>
        <v>0</v>
      </c>
      <c r="J560" s="181">
        <f t="shared" si="44"/>
        <v>1</v>
      </c>
      <c r="K560" s="194" t="str">
        <f t="shared" ref="K560:K623" si="48">IF($A560&lt;=MonthDate,"ISD A&amp;E Datamart","Weekly aggregate data")</f>
        <v>ISD A&amp;E Datamart</v>
      </c>
    </row>
    <row r="561" spans="1:11">
      <c r="A561" s="178">
        <f t="shared" si="47"/>
        <v>42575</v>
      </c>
      <c r="B561" s="179" t="s">
        <v>69</v>
      </c>
      <c r="C561" s="180">
        <f>IF($A561&lt;=MonthDate,IF(RIGHT($B561,8)="Scotland",SUMIFS(inputdata!G:G,inputdata!$B:$B,$B561,inputdata!$A:$A,$A561),SUMIFS(inputdata!G:G,inputdata!$D:$D,$B561,inputdata!$A:$A,$A561)),IF(RIGHT($B561,8)="Scotland",SUMIFS(inputdataWeek!G:G,inputdataWeek!$B:$B,$B561,inputdataWeek!$A:$A,$A561),SUMIFS(inputdataWeek!G:G,inputdataWeek!$D:$D,$B561,inputdataWeek!$A:$A,$A561)))</f>
        <v>1259</v>
      </c>
      <c r="D561" s="180">
        <f>IF($A561&lt;=MonthDate,IF(RIGHT($B561,8)="Scotland",SUMIFS(inputdata!H:H,inputdata!$B:$B,$B561,inputdata!$A:$A,$A561),SUMIFS(inputdata!H:H,inputdata!$D:$D,$B561,inputdata!$A:$A,$A561)),IF(RIGHT($B561,8)="Scotland",SUMIFS(inputdataWeek!H:H,inputdataWeek!$B:$B,$B561,inputdataWeek!$A:$A,$A561),SUMIFS(inputdataWeek!H:H,inputdataWeek!$D:$D,$B561,inputdataWeek!$A:$A,$A561)))</f>
        <v>1215</v>
      </c>
      <c r="E561" s="180">
        <f>IF($A561&lt;=MonthDate,IF(RIGHT($B561,8)="Scotland",SUMIFS(inputdata!I:I,inputdata!$B:$B,$B561,inputdata!$A:$A,$A561),SUMIFS(inputdata!I:I,inputdata!$D:$D,$B561,inputdata!$A:$A,$A561)),IF(RIGHT($B561,8)="Scotland",SUMIFS(inputdataWeek!I:I,inputdataWeek!$B:$B,$B561,inputdataWeek!$A:$A,$A561),SUMIFS(inputdataWeek!I:I,inputdataWeek!$D:$D,$B561,inputdataWeek!$A:$A,$A561)))</f>
        <v>44</v>
      </c>
      <c r="F561" s="181">
        <f t="shared" si="45"/>
        <v>0.96505162827640989</v>
      </c>
      <c r="G561" s="180">
        <f>IF($A561&lt;=MonthDate,IF(RIGHT($B561,8)="Scotland",SUMIFS(inputdata!J:J,inputdata!$B:$B,$B561,inputdata!$A:$A,$A561),SUMIFS(inputdata!J:J,inputdata!$D:$D,$B561,inputdata!$A:$A,$A561)),IF(RIGHT($B561,8)="Scotland",SUMIFS(inputdataWeek!J:J,inputdataWeek!$B:$B,$B561,inputdataWeek!$A:$A,$A561),SUMIFS(inputdataWeek!J:J,inputdataWeek!$D:$D,$B561,inputdataWeek!$A:$A,$A561)))</f>
        <v>1</v>
      </c>
      <c r="H561" s="181">
        <f t="shared" si="46"/>
        <v>0.99920571882446385</v>
      </c>
      <c r="I561" s="180">
        <f>IF($A561&lt;=MonthDate,IF(RIGHT($B561,8)="Scotland",SUMIFS(inputdata!K:K,inputdata!$B:$B,$B561,inputdata!$A:$A,$A561),SUMIFS(inputdata!K:K,inputdata!$D:$D,$B561,inputdata!$A:$A,$A561)),IF(RIGHT(B561,8)="Scotland",SUMIFS(inputdataWeek!K:K,inputdataWeek!$B:$B,$B561,inputdataWeek!$A:$A,$A561),SUMIFS(inputdataWeek!K:K,inputdataWeek!$D:$D,$B561,inputdataWeek!$A:$A,$A561)))</f>
        <v>0</v>
      </c>
      <c r="J561" s="181">
        <f t="shared" si="44"/>
        <v>1</v>
      </c>
      <c r="K561" s="194" t="str">
        <f t="shared" si="48"/>
        <v>ISD A&amp;E Datamart</v>
      </c>
    </row>
    <row r="562" spans="1:11">
      <c r="A562" s="178">
        <f t="shared" si="47"/>
        <v>42575</v>
      </c>
      <c r="B562" s="179" t="s">
        <v>122</v>
      </c>
      <c r="C562" s="180">
        <f>IF($A562&lt;=MonthDate,IF(RIGHT($B562,8)="Scotland",SUMIFS(inputdata!G:G,inputdata!$B:$B,$B562,inputdata!$A:$A,$A562),SUMIFS(inputdata!G:G,inputdata!$D:$D,$B562,inputdata!$A:$A,$A562)),IF(RIGHT($B562,8)="Scotland",SUMIFS(inputdataWeek!G:G,inputdataWeek!$B:$B,$B562,inputdataWeek!$A:$A,$A562),SUMIFS(inputdataWeek!G:G,inputdataWeek!$D:$D,$B562,inputdataWeek!$A:$A,$A562)))</f>
        <v>1918</v>
      </c>
      <c r="D562" s="180">
        <f>IF($A562&lt;=MonthDate,IF(RIGHT($B562,8)="Scotland",SUMIFS(inputdata!H:H,inputdata!$B:$B,$B562,inputdata!$A:$A,$A562),SUMIFS(inputdata!H:H,inputdata!$D:$D,$B562,inputdata!$A:$A,$A562)),IF(RIGHT($B562,8)="Scotland",SUMIFS(inputdataWeek!H:H,inputdataWeek!$B:$B,$B562,inputdataWeek!$A:$A,$A562),SUMIFS(inputdataWeek!H:H,inputdataWeek!$D:$D,$B562,inputdataWeek!$A:$A,$A562)))</f>
        <v>1834</v>
      </c>
      <c r="E562" s="180">
        <f>IF($A562&lt;=MonthDate,IF(RIGHT($B562,8)="Scotland",SUMIFS(inputdata!I:I,inputdata!$B:$B,$B562,inputdata!$A:$A,$A562),SUMIFS(inputdata!I:I,inputdata!$D:$D,$B562,inputdata!$A:$A,$A562)),IF(RIGHT($B562,8)="Scotland",SUMIFS(inputdataWeek!I:I,inputdataWeek!$B:$B,$B562,inputdataWeek!$A:$A,$A562),SUMIFS(inputdataWeek!I:I,inputdataWeek!$D:$D,$B562,inputdataWeek!$A:$A,$A562)))</f>
        <v>84</v>
      </c>
      <c r="F562" s="181">
        <f t="shared" si="45"/>
        <v>0.95620437956204385</v>
      </c>
      <c r="G562" s="180">
        <f>IF($A562&lt;=MonthDate,IF(RIGHT($B562,8)="Scotland",SUMIFS(inputdata!J:J,inputdata!$B:$B,$B562,inputdata!$A:$A,$A562),SUMIFS(inputdata!J:J,inputdata!$D:$D,$B562,inputdata!$A:$A,$A562)),IF(RIGHT($B562,8)="Scotland",SUMIFS(inputdataWeek!J:J,inputdataWeek!$B:$B,$B562,inputdataWeek!$A:$A,$A562),SUMIFS(inputdataWeek!J:J,inputdataWeek!$D:$D,$B562,inputdataWeek!$A:$A,$A562)))</f>
        <v>0</v>
      </c>
      <c r="H562" s="181">
        <f t="shared" si="46"/>
        <v>1</v>
      </c>
      <c r="I562" s="180">
        <f>IF($A562&lt;=MonthDate,IF(RIGHT($B562,8)="Scotland",SUMIFS(inputdata!K:K,inputdata!$B:$B,$B562,inputdata!$A:$A,$A562),SUMIFS(inputdata!K:K,inputdata!$D:$D,$B562,inputdata!$A:$A,$A562)),IF(RIGHT(B562,8)="Scotland",SUMIFS(inputdataWeek!K:K,inputdataWeek!$B:$B,$B562,inputdataWeek!$A:$A,$A562),SUMIFS(inputdataWeek!K:K,inputdataWeek!$D:$D,$B562,inputdataWeek!$A:$A,$A562)))</f>
        <v>0</v>
      </c>
      <c r="J562" s="181">
        <f t="shared" si="44"/>
        <v>1</v>
      </c>
      <c r="K562" s="194" t="str">
        <f t="shared" si="48"/>
        <v>ISD A&amp;E Datamart</v>
      </c>
    </row>
    <row r="563" spans="1:11">
      <c r="A563" s="178">
        <f t="shared" si="47"/>
        <v>42575</v>
      </c>
      <c r="B563" s="179" t="s">
        <v>72</v>
      </c>
      <c r="C563" s="180">
        <f>IF($A563&lt;=MonthDate,IF(RIGHT($B563,8)="Scotland",SUMIFS(inputdata!G:G,inputdata!$B:$B,$B563,inputdata!$A:$A,$A563),SUMIFS(inputdata!G:G,inputdata!$D:$D,$B563,inputdata!$A:$A,$A563)),IF(RIGHT($B563,8)="Scotland",SUMIFS(inputdataWeek!G:G,inputdataWeek!$B:$B,$B563,inputdataWeek!$A:$A,$A563),SUMIFS(inputdataWeek!G:G,inputdataWeek!$D:$D,$B563,inputdataWeek!$A:$A,$A563)))</f>
        <v>6593</v>
      </c>
      <c r="D563" s="180">
        <f>IF($A563&lt;=MonthDate,IF(RIGHT($B563,8)="Scotland",SUMIFS(inputdata!H:H,inputdata!$B:$B,$B563,inputdata!$A:$A,$A563),SUMIFS(inputdata!H:H,inputdata!$D:$D,$B563,inputdata!$A:$A,$A563)),IF(RIGHT($B563,8)="Scotland",SUMIFS(inputdataWeek!H:H,inputdataWeek!$B:$B,$B563,inputdataWeek!$A:$A,$A563),SUMIFS(inputdataWeek!H:H,inputdataWeek!$D:$D,$B563,inputdataWeek!$A:$A,$A563)))</f>
        <v>5985</v>
      </c>
      <c r="E563" s="180">
        <f>IF($A563&lt;=MonthDate,IF(RIGHT($B563,8)="Scotland",SUMIFS(inputdata!I:I,inputdata!$B:$B,$B563,inputdata!$A:$A,$A563),SUMIFS(inputdata!I:I,inputdata!$D:$D,$B563,inputdata!$A:$A,$A563)),IF(RIGHT($B563,8)="Scotland",SUMIFS(inputdataWeek!I:I,inputdataWeek!$B:$B,$B563,inputdataWeek!$A:$A,$A563),SUMIFS(inputdataWeek!I:I,inputdataWeek!$D:$D,$B563,inputdataWeek!$A:$A,$A563)))</f>
        <v>608</v>
      </c>
      <c r="F563" s="181">
        <f t="shared" si="45"/>
        <v>0.90778097982708938</v>
      </c>
      <c r="G563" s="180">
        <f>IF($A563&lt;=MonthDate,IF(RIGHT($B563,8)="Scotland",SUMIFS(inputdata!J:J,inputdata!$B:$B,$B563,inputdata!$A:$A,$A563),SUMIFS(inputdata!J:J,inputdata!$D:$D,$B563,inputdata!$A:$A,$A563)),IF(RIGHT($B563,8)="Scotland",SUMIFS(inputdataWeek!J:J,inputdataWeek!$B:$B,$B563,inputdataWeek!$A:$A,$A563),SUMIFS(inputdataWeek!J:J,inputdataWeek!$D:$D,$B563,inputdataWeek!$A:$A,$A563)))</f>
        <v>39</v>
      </c>
      <c r="H563" s="181">
        <f t="shared" si="46"/>
        <v>0.9940846352191719</v>
      </c>
      <c r="I563" s="180">
        <f>IF($A563&lt;=MonthDate,IF(RIGHT($B563,8)="Scotland",SUMIFS(inputdata!K:K,inputdata!$B:$B,$B563,inputdata!$A:$A,$A563),SUMIFS(inputdata!K:K,inputdata!$D:$D,$B563,inputdata!$A:$A,$A563)),IF(RIGHT(B563,8)="Scotland",SUMIFS(inputdataWeek!K:K,inputdataWeek!$B:$B,$B563,inputdataWeek!$A:$A,$A563),SUMIFS(inputdataWeek!K:K,inputdataWeek!$D:$D,$B563,inputdataWeek!$A:$A,$A563)))</f>
        <v>1</v>
      </c>
      <c r="J563" s="181">
        <f t="shared" si="44"/>
        <v>0.9998483239799788</v>
      </c>
      <c r="K563" s="194" t="str">
        <f t="shared" si="48"/>
        <v>ISD A&amp;E Datamart</v>
      </c>
    </row>
    <row r="564" spans="1:11">
      <c r="A564" s="178">
        <f t="shared" si="47"/>
        <v>42575</v>
      </c>
      <c r="B564" s="179" t="s">
        <v>129</v>
      </c>
      <c r="C564" s="180">
        <f>IF($A564&lt;=MonthDate,IF(RIGHT($B564,8)="Scotland",SUMIFS(inputdata!G:G,inputdata!$B:$B,$B564,inputdata!$A:$A,$A564),SUMIFS(inputdata!G:G,inputdata!$D:$D,$B564,inputdata!$A:$A,$A564)),IF(RIGHT($B564,8)="Scotland",SUMIFS(inputdataWeek!G:G,inputdataWeek!$B:$B,$B564,inputdataWeek!$A:$A,$A564),SUMIFS(inputdataWeek!G:G,inputdataWeek!$D:$D,$B564,inputdataWeek!$A:$A,$A564)))</f>
        <v>1223</v>
      </c>
      <c r="D564" s="180">
        <f>IF($A564&lt;=MonthDate,IF(RIGHT($B564,8)="Scotland",SUMIFS(inputdata!H:H,inputdata!$B:$B,$B564,inputdata!$A:$A,$A564),SUMIFS(inputdata!H:H,inputdata!$D:$D,$B564,inputdata!$A:$A,$A564)),IF(RIGHT($B564,8)="Scotland",SUMIFS(inputdataWeek!H:H,inputdataWeek!$B:$B,$B564,inputdataWeek!$A:$A,$A564),SUMIFS(inputdataWeek!H:H,inputdataWeek!$D:$D,$B564,inputdataWeek!$A:$A,$A564)))</f>
        <v>1177</v>
      </c>
      <c r="E564" s="180">
        <f>IF($A564&lt;=MonthDate,IF(RIGHT($B564,8)="Scotland",SUMIFS(inputdata!I:I,inputdata!$B:$B,$B564,inputdata!$A:$A,$A564),SUMIFS(inputdata!I:I,inputdata!$D:$D,$B564,inputdata!$A:$A,$A564)),IF(RIGHT($B564,8)="Scotland",SUMIFS(inputdataWeek!I:I,inputdataWeek!$B:$B,$B564,inputdataWeek!$A:$A,$A564),SUMIFS(inputdataWeek!I:I,inputdataWeek!$D:$D,$B564,inputdataWeek!$A:$A,$A564)))</f>
        <v>46</v>
      </c>
      <c r="F564" s="181">
        <f t="shared" si="45"/>
        <v>0.96238757154538024</v>
      </c>
      <c r="G564" s="180">
        <f>IF($A564&lt;=MonthDate,IF(RIGHT($B564,8)="Scotland",SUMIFS(inputdata!J:J,inputdata!$B:$B,$B564,inputdata!$A:$A,$A564),SUMIFS(inputdata!J:J,inputdata!$D:$D,$B564,inputdata!$A:$A,$A564)),IF(RIGHT($B564,8)="Scotland",SUMIFS(inputdataWeek!J:J,inputdataWeek!$B:$B,$B564,inputdataWeek!$A:$A,$A564),SUMIFS(inputdataWeek!J:J,inputdataWeek!$D:$D,$B564,inputdataWeek!$A:$A,$A564)))</f>
        <v>0</v>
      </c>
      <c r="H564" s="181">
        <f t="shared" si="46"/>
        <v>1</v>
      </c>
      <c r="I564" s="180">
        <f>IF($A564&lt;=MonthDate,IF(RIGHT($B564,8)="Scotland",SUMIFS(inputdata!K:K,inputdata!$B:$B,$B564,inputdata!$A:$A,$A564),SUMIFS(inputdata!K:K,inputdata!$D:$D,$B564,inputdata!$A:$A,$A564)),IF(RIGHT(B564,8)="Scotland",SUMIFS(inputdataWeek!K:K,inputdataWeek!$B:$B,$B564,inputdataWeek!$A:$A,$A564),SUMIFS(inputdataWeek!K:K,inputdataWeek!$D:$D,$B564,inputdataWeek!$A:$A,$A564)))</f>
        <v>0</v>
      </c>
      <c r="J564" s="181">
        <f t="shared" si="44"/>
        <v>1</v>
      </c>
      <c r="K564" s="194" t="str">
        <f t="shared" si="48"/>
        <v>ISD A&amp;E Datamart</v>
      </c>
    </row>
    <row r="565" spans="1:11">
      <c r="A565" s="178">
        <f t="shared" si="47"/>
        <v>42575</v>
      </c>
      <c r="B565" s="179" t="s">
        <v>73</v>
      </c>
      <c r="C565" s="180">
        <f>IF($A565&lt;=MonthDate,IF(RIGHT($B565,8)="Scotland",SUMIFS(inputdata!G:G,inputdata!$B:$B,$B565,inputdata!$A:$A,$A565),SUMIFS(inputdata!G:G,inputdata!$D:$D,$B565,inputdata!$A:$A,$A565)),IF(RIGHT($B565,8)="Scotland",SUMIFS(inputdataWeek!G:G,inputdataWeek!$B:$B,$B565,inputdataWeek!$A:$A,$A565),SUMIFS(inputdataWeek!G:G,inputdataWeek!$D:$D,$B565,inputdataWeek!$A:$A,$A565)))</f>
        <v>3808</v>
      </c>
      <c r="D565" s="180">
        <f>IF($A565&lt;=MonthDate,IF(RIGHT($B565,8)="Scotland",SUMIFS(inputdata!H:H,inputdata!$B:$B,$B565,inputdata!$A:$A,$A565),SUMIFS(inputdata!H:H,inputdata!$D:$D,$B565,inputdata!$A:$A,$A565)),IF(RIGHT($B565,8)="Scotland",SUMIFS(inputdataWeek!H:H,inputdataWeek!$B:$B,$B565,inputdataWeek!$A:$A,$A565),SUMIFS(inputdataWeek!H:H,inputdataWeek!$D:$D,$B565,inputdataWeek!$A:$A,$A565)))</f>
        <v>3520</v>
      </c>
      <c r="E565" s="180">
        <f>IF($A565&lt;=MonthDate,IF(RIGHT($B565,8)="Scotland",SUMIFS(inputdata!I:I,inputdata!$B:$B,$B565,inputdata!$A:$A,$A565),SUMIFS(inputdata!I:I,inputdata!$D:$D,$B565,inputdata!$A:$A,$A565)),IF(RIGHT($B565,8)="Scotland",SUMIFS(inputdataWeek!I:I,inputdataWeek!$B:$B,$B565,inputdataWeek!$A:$A,$A565),SUMIFS(inputdataWeek!I:I,inputdataWeek!$D:$D,$B565,inputdataWeek!$A:$A,$A565)))</f>
        <v>288</v>
      </c>
      <c r="F565" s="181">
        <f t="shared" si="45"/>
        <v>0.92436974789915971</v>
      </c>
      <c r="G565" s="180">
        <f>IF($A565&lt;=MonthDate,IF(RIGHT($B565,8)="Scotland",SUMIFS(inputdata!J:J,inputdata!$B:$B,$B565,inputdata!$A:$A,$A565),SUMIFS(inputdata!J:J,inputdata!$D:$D,$B565,inputdata!$A:$A,$A565)),IF(RIGHT($B565,8)="Scotland",SUMIFS(inputdataWeek!J:J,inputdataWeek!$B:$B,$B565,inputdataWeek!$A:$A,$A565),SUMIFS(inputdataWeek!J:J,inputdataWeek!$D:$D,$B565,inputdataWeek!$A:$A,$A565)))</f>
        <v>24</v>
      </c>
      <c r="H565" s="181">
        <f t="shared" si="46"/>
        <v>0.99369747899159666</v>
      </c>
      <c r="I565" s="180">
        <f>IF($A565&lt;=MonthDate,IF(RIGHT($B565,8)="Scotland",SUMIFS(inputdata!K:K,inputdata!$B:$B,$B565,inputdata!$A:$A,$A565),SUMIFS(inputdata!K:K,inputdata!$D:$D,$B565,inputdata!$A:$A,$A565)),IF(RIGHT(B565,8)="Scotland",SUMIFS(inputdataWeek!K:K,inputdataWeek!$B:$B,$B565,inputdataWeek!$A:$A,$A565),SUMIFS(inputdataWeek!K:K,inputdataWeek!$D:$D,$B565,inputdataWeek!$A:$A,$A565)))</f>
        <v>3</v>
      </c>
      <c r="J565" s="181">
        <f t="shared" si="44"/>
        <v>0.99921218487394958</v>
      </c>
      <c r="K565" s="194" t="str">
        <f t="shared" si="48"/>
        <v>ISD A&amp;E Datamart</v>
      </c>
    </row>
    <row r="566" spans="1:11">
      <c r="A566" s="178">
        <f t="shared" si="47"/>
        <v>42575</v>
      </c>
      <c r="B566" s="179" t="s">
        <v>123</v>
      </c>
      <c r="C566" s="180">
        <f>IF($A566&lt;=MonthDate,IF(RIGHT($B566,8)="Scotland",SUMIFS(inputdata!G:G,inputdata!$B:$B,$B566,inputdata!$A:$A,$A566),SUMIFS(inputdata!G:G,inputdata!$D:$D,$B566,inputdata!$A:$A,$A566)),IF(RIGHT($B566,8)="Scotland",SUMIFS(inputdataWeek!G:G,inputdataWeek!$B:$B,$B566,inputdataWeek!$A:$A,$A566),SUMIFS(inputdataWeek!G:G,inputdataWeek!$D:$D,$B566,inputdataWeek!$A:$A,$A566)))</f>
        <v>4064</v>
      </c>
      <c r="D566" s="180">
        <f>IF($A566&lt;=MonthDate,IF(RIGHT($B566,8)="Scotland",SUMIFS(inputdata!H:H,inputdata!$B:$B,$B566,inputdata!$A:$A,$A566),SUMIFS(inputdata!H:H,inputdata!$D:$D,$B566,inputdata!$A:$A,$A566)),IF(RIGHT($B566,8)="Scotland",SUMIFS(inputdataWeek!H:H,inputdataWeek!$B:$B,$B566,inputdataWeek!$A:$A,$A566),SUMIFS(inputdataWeek!H:H,inputdataWeek!$D:$D,$B566,inputdataWeek!$A:$A,$A566)))</f>
        <v>3978</v>
      </c>
      <c r="E566" s="180">
        <f>IF($A566&lt;=MonthDate,IF(RIGHT($B566,8)="Scotland",SUMIFS(inputdata!I:I,inputdata!$B:$B,$B566,inputdata!$A:$A,$A566),SUMIFS(inputdata!I:I,inputdata!$D:$D,$B566,inputdata!$A:$A,$A566)),IF(RIGHT($B566,8)="Scotland",SUMIFS(inputdataWeek!I:I,inputdataWeek!$B:$B,$B566,inputdataWeek!$A:$A,$A566),SUMIFS(inputdataWeek!I:I,inputdataWeek!$D:$D,$B566,inputdataWeek!$A:$A,$A566)))</f>
        <v>86</v>
      </c>
      <c r="F566" s="181">
        <f t="shared" si="45"/>
        <v>0.97883858267716539</v>
      </c>
      <c r="G566" s="180">
        <f>IF($A566&lt;=MonthDate,IF(RIGHT($B566,8)="Scotland",SUMIFS(inputdata!J:J,inputdata!$B:$B,$B566,inputdata!$A:$A,$A566),SUMIFS(inputdata!J:J,inputdata!$D:$D,$B566,inputdata!$A:$A,$A566)),IF(RIGHT($B566,8)="Scotland",SUMIFS(inputdataWeek!J:J,inputdataWeek!$B:$B,$B566,inputdataWeek!$A:$A,$A566),SUMIFS(inputdataWeek!J:J,inputdataWeek!$D:$D,$B566,inputdataWeek!$A:$A,$A566)))</f>
        <v>2</v>
      </c>
      <c r="H566" s="181">
        <f t="shared" si="46"/>
        <v>0.99950787401574803</v>
      </c>
      <c r="I566" s="180">
        <f>IF($A566&lt;=MonthDate,IF(RIGHT($B566,8)="Scotland",SUMIFS(inputdata!K:K,inputdata!$B:$B,$B566,inputdata!$A:$A,$A566),SUMIFS(inputdata!K:K,inputdata!$D:$D,$B566,inputdata!$A:$A,$A566)),IF(RIGHT(B566,8)="Scotland",SUMIFS(inputdataWeek!K:K,inputdataWeek!$B:$B,$B566,inputdataWeek!$A:$A,$A566),SUMIFS(inputdataWeek!K:K,inputdataWeek!$D:$D,$B566,inputdataWeek!$A:$A,$A566)))</f>
        <v>0</v>
      </c>
      <c r="J566" s="181">
        <f t="shared" si="44"/>
        <v>1</v>
      </c>
      <c r="K566" s="194" t="str">
        <f t="shared" si="48"/>
        <v>ISD A&amp;E Datamart</v>
      </c>
    </row>
    <row r="567" spans="1:11">
      <c r="A567" s="178">
        <f t="shared" si="47"/>
        <v>42575</v>
      </c>
      <c r="B567" s="179" t="s">
        <v>117</v>
      </c>
      <c r="C567" s="180">
        <f>IF($A567&lt;=MonthDate,IF(RIGHT($B567,8)="Scotland",SUMIFS(inputdata!G:G,inputdata!$B:$B,$B567,inputdata!$A:$A,$A567),SUMIFS(inputdata!G:G,inputdata!$D:$D,$B567,inputdata!$A:$A,$A567)),IF(RIGHT($B567,8)="Scotland",SUMIFS(inputdataWeek!G:G,inputdataWeek!$B:$B,$B567,inputdataWeek!$A:$A,$A567),SUMIFS(inputdataWeek!G:G,inputdataWeek!$D:$D,$B567,inputdataWeek!$A:$A,$A567)))</f>
        <v>143</v>
      </c>
      <c r="D567" s="180">
        <f>IF($A567&lt;=MonthDate,IF(RIGHT($B567,8)="Scotland",SUMIFS(inputdata!H:H,inputdata!$B:$B,$B567,inputdata!$A:$A,$A567),SUMIFS(inputdata!H:H,inputdata!$D:$D,$B567,inputdata!$A:$A,$A567)),IF(RIGHT($B567,8)="Scotland",SUMIFS(inputdataWeek!H:H,inputdataWeek!$B:$B,$B567,inputdataWeek!$A:$A,$A567),SUMIFS(inputdataWeek!H:H,inputdataWeek!$D:$D,$B567,inputdataWeek!$A:$A,$A567)))</f>
        <v>142</v>
      </c>
      <c r="E567" s="180">
        <f>IF($A567&lt;=MonthDate,IF(RIGHT($B567,8)="Scotland",SUMIFS(inputdata!I:I,inputdata!$B:$B,$B567,inputdata!$A:$A,$A567),SUMIFS(inputdata!I:I,inputdata!$D:$D,$B567,inputdata!$A:$A,$A567)),IF(RIGHT($B567,8)="Scotland",SUMIFS(inputdataWeek!I:I,inputdataWeek!$B:$B,$B567,inputdataWeek!$A:$A,$A567),SUMIFS(inputdataWeek!I:I,inputdataWeek!$D:$D,$B567,inputdataWeek!$A:$A,$A567)))</f>
        <v>1</v>
      </c>
      <c r="F567" s="181">
        <f t="shared" si="45"/>
        <v>0.99300699300699302</v>
      </c>
      <c r="G567" s="180">
        <f>IF($A567&lt;=MonthDate,IF(RIGHT($B567,8)="Scotland",SUMIFS(inputdata!J:J,inputdata!$B:$B,$B567,inputdata!$A:$A,$A567),SUMIFS(inputdata!J:J,inputdata!$D:$D,$B567,inputdata!$A:$A,$A567)),IF(RIGHT($B567,8)="Scotland",SUMIFS(inputdataWeek!J:J,inputdataWeek!$B:$B,$B567,inputdataWeek!$A:$A,$A567),SUMIFS(inputdataWeek!J:J,inputdataWeek!$D:$D,$B567,inputdataWeek!$A:$A,$A567)))</f>
        <v>0</v>
      </c>
      <c r="H567" s="181">
        <f t="shared" si="46"/>
        <v>1</v>
      </c>
      <c r="I567" s="180">
        <f>IF($A567&lt;=MonthDate,IF(RIGHT($B567,8)="Scotland",SUMIFS(inputdata!K:K,inputdata!$B:$B,$B567,inputdata!$A:$A,$A567),SUMIFS(inputdata!K:K,inputdata!$D:$D,$B567,inputdata!$A:$A,$A567)),IF(RIGHT(B567,8)="Scotland",SUMIFS(inputdataWeek!K:K,inputdataWeek!$B:$B,$B567,inputdataWeek!$A:$A,$A567),SUMIFS(inputdataWeek!K:K,inputdataWeek!$D:$D,$B567,inputdataWeek!$A:$A,$A567)))</f>
        <v>0</v>
      </c>
      <c r="J567" s="181">
        <f t="shared" si="44"/>
        <v>1</v>
      </c>
      <c r="K567" s="194" t="str">
        <f t="shared" si="48"/>
        <v>ISD A&amp;E Datamart</v>
      </c>
    </row>
    <row r="568" spans="1:11">
      <c r="A568" s="178">
        <f t="shared" si="47"/>
        <v>42575</v>
      </c>
      <c r="B568" s="179" t="s">
        <v>141</v>
      </c>
      <c r="C568" s="180">
        <f>IF($A568&lt;=MonthDate,IF(RIGHT($B568,8)="Scotland",SUMIFS(inputdata!G:G,inputdata!$B:$B,$B568,inputdata!$A:$A,$A568),SUMIFS(inputdata!G:G,inputdata!$D:$D,$B568,inputdata!$A:$A,$A568)),IF(RIGHT($B568,8)="Scotland",SUMIFS(inputdataWeek!G:G,inputdataWeek!$B:$B,$B568,inputdataWeek!$A:$A,$A568),SUMIFS(inputdataWeek!G:G,inputdataWeek!$D:$D,$B568,inputdataWeek!$A:$A,$A568)))</f>
        <v>151</v>
      </c>
      <c r="D568" s="180">
        <f>IF($A568&lt;=MonthDate,IF(RIGHT($B568,8)="Scotland",SUMIFS(inputdata!H:H,inputdata!$B:$B,$B568,inputdata!$A:$A,$A568),SUMIFS(inputdata!H:H,inputdata!$D:$D,$B568,inputdata!$A:$A,$A568)),IF(RIGHT($B568,8)="Scotland",SUMIFS(inputdataWeek!H:H,inputdataWeek!$B:$B,$B568,inputdataWeek!$A:$A,$A568),SUMIFS(inputdataWeek!H:H,inputdataWeek!$D:$D,$B568,inputdataWeek!$A:$A,$A568)))</f>
        <v>146</v>
      </c>
      <c r="E568" s="180">
        <f>IF($A568&lt;=MonthDate,IF(RIGHT($B568,8)="Scotland",SUMIFS(inputdata!I:I,inputdata!$B:$B,$B568,inputdata!$A:$A,$A568),SUMIFS(inputdata!I:I,inputdata!$D:$D,$B568,inputdata!$A:$A,$A568)),IF(RIGHT($B568,8)="Scotland",SUMIFS(inputdataWeek!I:I,inputdataWeek!$B:$B,$B568,inputdataWeek!$A:$A,$A568),SUMIFS(inputdataWeek!I:I,inputdataWeek!$D:$D,$B568,inputdataWeek!$A:$A,$A568)))</f>
        <v>5</v>
      </c>
      <c r="F568" s="181">
        <f t="shared" si="45"/>
        <v>0.9668874172185431</v>
      </c>
      <c r="G568" s="180">
        <f>IF($A568&lt;=MonthDate,IF(RIGHT($B568,8)="Scotland",SUMIFS(inputdata!J:J,inputdata!$B:$B,$B568,inputdata!$A:$A,$A568),SUMIFS(inputdata!J:J,inputdata!$D:$D,$B568,inputdata!$A:$A,$A568)),IF(RIGHT($B568,8)="Scotland",SUMIFS(inputdataWeek!J:J,inputdataWeek!$B:$B,$B568,inputdataWeek!$A:$A,$A568),SUMIFS(inputdataWeek!J:J,inputdataWeek!$D:$D,$B568,inputdataWeek!$A:$A,$A568)))</f>
        <v>0</v>
      </c>
      <c r="H568" s="181">
        <f t="shared" si="46"/>
        <v>1</v>
      </c>
      <c r="I568" s="180">
        <f>IF($A568&lt;=MonthDate,IF(RIGHT($B568,8)="Scotland",SUMIFS(inputdata!K:K,inputdata!$B:$B,$B568,inputdata!$A:$A,$A568),SUMIFS(inputdata!K:K,inputdata!$D:$D,$B568,inputdata!$A:$A,$A568)),IF(RIGHT(B568,8)="Scotland",SUMIFS(inputdataWeek!K:K,inputdataWeek!$B:$B,$B568,inputdataWeek!$A:$A,$A568),SUMIFS(inputdataWeek!K:K,inputdataWeek!$D:$D,$B568,inputdataWeek!$A:$A,$A568)))</f>
        <v>0</v>
      </c>
      <c r="J568" s="181">
        <f t="shared" si="44"/>
        <v>1</v>
      </c>
      <c r="K568" s="194" t="str">
        <f t="shared" si="48"/>
        <v>ISD A&amp;E Datamart</v>
      </c>
    </row>
    <row r="569" spans="1:11">
      <c r="A569" s="178">
        <f t="shared" si="47"/>
        <v>42575</v>
      </c>
      <c r="B569" s="179" t="s">
        <v>136</v>
      </c>
      <c r="C569" s="180">
        <f>IF($A569&lt;=MonthDate,IF(RIGHT($B569,8)="Scotland",SUMIFS(inputdata!G:G,inputdata!$B:$B,$B569,inputdata!$A:$A,$A569),SUMIFS(inputdata!G:G,inputdata!$D:$D,$B569,inputdata!$A:$A,$A569)),IF(RIGHT($B569,8)="Scotland",SUMIFS(inputdataWeek!G:G,inputdataWeek!$B:$B,$B569,inputdataWeek!$A:$A,$A569),SUMIFS(inputdataWeek!G:G,inputdataWeek!$D:$D,$B569,inputdataWeek!$A:$A,$A569)))</f>
        <v>1487</v>
      </c>
      <c r="D569" s="180">
        <f>IF($A569&lt;=MonthDate,IF(RIGHT($B569,8)="Scotland",SUMIFS(inputdata!H:H,inputdata!$B:$B,$B569,inputdata!$A:$A,$A569),SUMIFS(inputdata!H:H,inputdata!$D:$D,$B569,inputdata!$A:$A,$A569)),IF(RIGHT($B569,8)="Scotland",SUMIFS(inputdataWeek!H:H,inputdataWeek!$B:$B,$B569,inputdataWeek!$A:$A,$A569),SUMIFS(inputdataWeek!H:H,inputdataWeek!$D:$D,$B569,inputdataWeek!$A:$A,$A569)))</f>
        <v>1479</v>
      </c>
      <c r="E569" s="180">
        <f>IF($A569&lt;=MonthDate,IF(RIGHT($B569,8)="Scotland",SUMIFS(inputdata!I:I,inputdata!$B:$B,$B569,inputdata!$A:$A,$A569),SUMIFS(inputdata!I:I,inputdata!$D:$D,$B569,inputdata!$A:$A,$A569)),IF(RIGHT($B569,8)="Scotland",SUMIFS(inputdataWeek!I:I,inputdataWeek!$B:$B,$B569,inputdataWeek!$A:$A,$A569),SUMIFS(inputdataWeek!I:I,inputdataWeek!$D:$D,$B569,inputdataWeek!$A:$A,$A569)))</f>
        <v>8</v>
      </c>
      <c r="F569" s="181">
        <f t="shared" si="45"/>
        <v>0.99462004034969742</v>
      </c>
      <c r="G569" s="180">
        <f>IF($A569&lt;=MonthDate,IF(RIGHT($B569,8)="Scotland",SUMIFS(inputdata!J:J,inputdata!$B:$B,$B569,inputdata!$A:$A,$A569),SUMIFS(inputdata!J:J,inputdata!$D:$D,$B569,inputdata!$A:$A,$A569)),IF(RIGHT($B569,8)="Scotland",SUMIFS(inputdataWeek!J:J,inputdataWeek!$B:$B,$B569,inputdataWeek!$A:$A,$A569),SUMIFS(inputdataWeek!J:J,inputdataWeek!$D:$D,$B569,inputdataWeek!$A:$A,$A569)))</f>
        <v>0</v>
      </c>
      <c r="H569" s="181">
        <f t="shared" si="46"/>
        <v>1</v>
      </c>
      <c r="I569" s="180">
        <f>IF($A569&lt;=MonthDate,IF(RIGHT($B569,8)="Scotland",SUMIFS(inputdata!K:K,inputdata!$B:$B,$B569,inputdata!$A:$A,$A569),SUMIFS(inputdata!K:K,inputdata!$D:$D,$B569,inputdata!$A:$A,$A569)),IF(RIGHT(B569,8)="Scotland",SUMIFS(inputdataWeek!K:K,inputdataWeek!$B:$B,$B569,inputdataWeek!$A:$A,$A569),SUMIFS(inputdataWeek!K:K,inputdataWeek!$D:$D,$B569,inputdataWeek!$A:$A,$A569)))</f>
        <v>0</v>
      </c>
      <c r="J569" s="181">
        <f t="shared" si="44"/>
        <v>1</v>
      </c>
      <c r="K569" s="194" t="str">
        <f t="shared" si="48"/>
        <v>ISD A&amp;E Datamart</v>
      </c>
    </row>
    <row r="570" spans="1:11">
      <c r="A570" s="178">
        <f t="shared" si="47"/>
        <v>42575</v>
      </c>
      <c r="B570" s="179" t="s">
        <v>139</v>
      </c>
      <c r="C570" s="180">
        <f>IF($A570&lt;=MonthDate,IF(RIGHT($B570,8)="Scotland",SUMIFS(inputdata!G:G,inputdata!$B:$B,$B570,inputdata!$A:$A,$A570),SUMIFS(inputdata!G:G,inputdata!$D:$D,$B570,inputdata!$A:$A,$A570)),IF(RIGHT($B570,8)="Scotland",SUMIFS(inputdataWeek!G:G,inputdataWeek!$B:$B,$B570,inputdataWeek!$A:$A,$A570),SUMIFS(inputdataWeek!G:G,inputdataWeek!$D:$D,$B570,inputdataWeek!$A:$A,$A570)))</f>
        <v>146</v>
      </c>
      <c r="D570" s="180">
        <f>IF($A570&lt;=MonthDate,IF(RIGHT($B570,8)="Scotland",SUMIFS(inputdata!H:H,inputdata!$B:$B,$B570,inputdata!$A:$A,$A570),SUMIFS(inputdata!H:H,inputdata!$D:$D,$B570,inputdata!$A:$A,$A570)),IF(RIGHT($B570,8)="Scotland",SUMIFS(inputdataWeek!H:H,inputdataWeek!$B:$B,$B570,inputdataWeek!$A:$A,$A570),SUMIFS(inputdataWeek!H:H,inputdataWeek!$D:$D,$B570,inputdataWeek!$A:$A,$A570)))</f>
        <v>146</v>
      </c>
      <c r="E570" s="180">
        <f>IF($A570&lt;=MonthDate,IF(RIGHT($B570,8)="Scotland",SUMIFS(inputdata!I:I,inputdata!$B:$B,$B570,inputdata!$A:$A,$A570),SUMIFS(inputdata!I:I,inputdata!$D:$D,$B570,inputdata!$A:$A,$A570)),IF(RIGHT($B570,8)="Scotland",SUMIFS(inputdataWeek!I:I,inputdataWeek!$B:$B,$B570,inputdataWeek!$A:$A,$A570),SUMIFS(inputdataWeek!I:I,inputdataWeek!$D:$D,$B570,inputdataWeek!$A:$A,$A570)))</f>
        <v>0</v>
      </c>
      <c r="F570" s="181">
        <f t="shared" si="45"/>
        <v>1</v>
      </c>
      <c r="G570" s="180">
        <f>IF($A570&lt;=MonthDate,IF(RIGHT($B570,8)="Scotland",SUMIFS(inputdata!J:J,inputdata!$B:$B,$B570,inputdata!$A:$A,$A570),SUMIFS(inputdata!J:J,inputdata!$D:$D,$B570,inputdata!$A:$A,$A570)),IF(RIGHT($B570,8)="Scotland",SUMIFS(inputdataWeek!J:J,inputdataWeek!$B:$B,$B570,inputdataWeek!$A:$A,$A570),SUMIFS(inputdataWeek!J:J,inputdataWeek!$D:$D,$B570,inputdataWeek!$A:$A,$A570)))</f>
        <v>0</v>
      </c>
      <c r="H570" s="181">
        <f t="shared" si="46"/>
        <v>1</v>
      </c>
      <c r="I570" s="180">
        <f>IF($A570&lt;=MonthDate,IF(RIGHT($B570,8)="Scotland",SUMIFS(inputdata!K:K,inputdata!$B:$B,$B570,inputdata!$A:$A,$A570),SUMIFS(inputdata!K:K,inputdata!$D:$D,$B570,inputdata!$A:$A,$A570)),IF(RIGHT(B570,8)="Scotland",SUMIFS(inputdataWeek!K:K,inputdataWeek!$B:$B,$B570,inputdataWeek!$A:$A,$A570),SUMIFS(inputdataWeek!K:K,inputdataWeek!$D:$D,$B570,inputdataWeek!$A:$A,$A570)))</f>
        <v>0</v>
      </c>
      <c r="J570" s="181">
        <f t="shared" si="44"/>
        <v>1</v>
      </c>
      <c r="K570" s="194" t="str">
        <f t="shared" si="48"/>
        <v>ISD A&amp;E Datamart</v>
      </c>
    </row>
    <row r="571" spans="1:11">
      <c r="A571" s="178">
        <f t="shared" si="47"/>
        <v>42575</v>
      </c>
      <c r="B571" s="179" t="s">
        <v>277</v>
      </c>
      <c r="C571" s="180">
        <f>IF($A571&lt;=MonthDate,IF(RIGHT($B571,8)="Scotland",SUMIFS(inputdata!G:G,inputdata!$B:$B,$B571,inputdata!$A:$A,$A571),SUMIFS(inputdata!G:G,inputdata!$D:$D,$B571,inputdata!$A:$A,$A571)),IF(RIGHT($B571,8)="Scotland",SUMIFS(inputdataWeek!G:G,inputdataWeek!$B:$B,$B571,inputdataWeek!$A:$A,$A571),SUMIFS(inputdataWeek!G:G,inputdataWeek!$D:$D,$B571,inputdataWeek!$A:$A,$A571)))</f>
        <v>25757</v>
      </c>
      <c r="D571" s="180">
        <f>IF($A571&lt;=MonthDate,IF(RIGHT($B571,8)="Scotland",SUMIFS(inputdata!H:H,inputdata!$B:$B,$B571,inputdata!$A:$A,$A571),SUMIFS(inputdata!H:H,inputdata!$D:$D,$B571,inputdata!$A:$A,$A571)),IF(RIGHT($B571,8)="Scotland",SUMIFS(inputdataWeek!H:H,inputdataWeek!$B:$B,$B571,inputdataWeek!$A:$A,$A571),SUMIFS(inputdataWeek!H:H,inputdataWeek!$D:$D,$B571,inputdataWeek!$A:$A,$A571)))</f>
        <v>24334</v>
      </c>
      <c r="E571" s="180">
        <f>IF($A571&lt;=MonthDate,IF(RIGHT($B571,8)="Scotland",SUMIFS(inputdata!I:I,inputdata!$B:$B,$B571,inputdata!$A:$A,$A571),SUMIFS(inputdata!I:I,inputdata!$D:$D,$B571,inputdata!$A:$A,$A571)),IF(RIGHT($B571,8)="Scotland",SUMIFS(inputdataWeek!I:I,inputdataWeek!$B:$B,$B571,inputdataWeek!$A:$A,$A571),SUMIFS(inputdataWeek!I:I,inputdataWeek!$D:$D,$B571,inputdataWeek!$A:$A,$A571)))</f>
        <v>1423</v>
      </c>
      <c r="F571" s="181">
        <f t="shared" si="45"/>
        <v>0.94475288271149593</v>
      </c>
      <c r="G571" s="180">
        <f>IF($A571&lt;=MonthDate,IF(RIGHT($B571,8)="Scotland",SUMIFS(inputdata!J:J,inputdata!$B:$B,$B571,inputdata!$A:$A,$A571),SUMIFS(inputdata!J:J,inputdata!$D:$D,$B571,inputdata!$A:$A,$A571)),IF(RIGHT($B571,8)="Scotland",SUMIFS(inputdataWeek!J:J,inputdataWeek!$B:$B,$B571,inputdataWeek!$A:$A,$A571),SUMIFS(inputdataWeek!J:J,inputdataWeek!$D:$D,$B571,inputdataWeek!$A:$A,$A571)))</f>
        <v>89</v>
      </c>
      <c r="H571" s="181">
        <f t="shared" si="46"/>
        <v>0.99654462864464033</v>
      </c>
      <c r="I571" s="180">
        <f>IF($A571&lt;=MonthDate,IF(RIGHT($B571,8)="Scotland",SUMIFS(inputdata!K:K,inputdata!$B:$B,$B571,inputdata!$A:$A,$A571),SUMIFS(inputdata!K:K,inputdata!$D:$D,$B571,inputdata!$A:$A,$A571)),IF(RIGHT(B571,8)="Scotland",SUMIFS(inputdataWeek!K:K,inputdataWeek!$B:$B,$B571,inputdataWeek!$A:$A,$A571),SUMIFS(inputdataWeek!K:K,inputdataWeek!$D:$D,$B571,inputdataWeek!$A:$A,$A571)))</f>
        <v>5</v>
      </c>
      <c r="J571" s="181">
        <f t="shared" si="44"/>
        <v>0.99980587801374388</v>
      </c>
      <c r="K571" s="194" t="str">
        <f t="shared" si="48"/>
        <v>ISD A&amp;E Datamart</v>
      </c>
    </row>
    <row r="572" spans="1:11">
      <c r="A572" s="178">
        <f t="shared" si="47"/>
        <v>42582</v>
      </c>
      <c r="B572" s="179" t="s">
        <v>121</v>
      </c>
      <c r="C572" s="180">
        <f>IF($A572&lt;=MonthDate,IF(RIGHT($B572,8)="Scotland",SUMIFS(inputdata!G:G,inputdata!$B:$B,$B572,inputdata!$A:$A,$A572),SUMIFS(inputdata!G:G,inputdata!$D:$D,$B572,inputdata!$A:$A,$A572)),IF(RIGHT($B572,8)="Scotland",SUMIFS(inputdataWeek!G:G,inputdataWeek!$B:$B,$B572,inputdataWeek!$A:$A,$A572),SUMIFS(inputdataWeek!G:G,inputdataWeek!$D:$D,$B572,inputdataWeek!$A:$A,$A572)))</f>
        <v>2085</v>
      </c>
      <c r="D572" s="180">
        <f>IF($A572&lt;=MonthDate,IF(RIGHT($B572,8)="Scotland",SUMIFS(inputdata!H:H,inputdata!$B:$B,$B572,inputdata!$A:$A,$A572),SUMIFS(inputdata!H:H,inputdata!$D:$D,$B572,inputdata!$A:$A,$A572)),IF(RIGHT($B572,8)="Scotland",SUMIFS(inputdataWeek!H:H,inputdataWeek!$B:$B,$B572,inputdataWeek!$A:$A,$A572),SUMIFS(inputdataWeek!H:H,inputdataWeek!$D:$D,$B572,inputdataWeek!$A:$A,$A572)))</f>
        <v>1959</v>
      </c>
      <c r="E572" s="180">
        <f>IF($A572&lt;=MonthDate,IF(RIGHT($B572,8)="Scotland",SUMIFS(inputdata!I:I,inputdata!$B:$B,$B572,inputdata!$A:$A,$A572),SUMIFS(inputdata!I:I,inputdata!$D:$D,$B572,inputdata!$A:$A,$A572)),IF(RIGHT($B572,8)="Scotland",SUMIFS(inputdataWeek!I:I,inputdataWeek!$B:$B,$B572,inputdataWeek!$A:$A,$A572),SUMIFS(inputdataWeek!I:I,inputdataWeek!$D:$D,$B572,inputdataWeek!$A:$A,$A572)))</f>
        <v>126</v>
      </c>
      <c r="F572" s="181">
        <f t="shared" si="45"/>
        <v>0.93956834532374101</v>
      </c>
      <c r="G572" s="180">
        <f>IF($A572&lt;=MonthDate,IF(RIGHT($B572,8)="Scotland",SUMIFS(inputdata!J:J,inputdata!$B:$B,$B572,inputdata!$A:$A,$A572),SUMIFS(inputdata!J:J,inputdata!$D:$D,$B572,inputdata!$A:$A,$A572)),IF(RIGHT($B572,8)="Scotland",SUMIFS(inputdataWeek!J:J,inputdataWeek!$B:$B,$B572,inputdataWeek!$A:$A,$A572),SUMIFS(inputdataWeek!J:J,inputdataWeek!$D:$D,$B572,inputdataWeek!$A:$A,$A572)))</f>
        <v>14</v>
      </c>
      <c r="H572" s="181">
        <f t="shared" si="46"/>
        <v>0.99328537170263786</v>
      </c>
      <c r="I572" s="180">
        <f>IF($A572&lt;=MonthDate,IF(RIGHT($B572,8)="Scotland",SUMIFS(inputdata!K:K,inputdata!$B:$B,$B572,inputdata!$A:$A,$A572),SUMIFS(inputdata!K:K,inputdata!$D:$D,$B572,inputdata!$A:$A,$A572)),IF(RIGHT(B572,8)="Scotland",SUMIFS(inputdataWeek!K:K,inputdataWeek!$B:$B,$B572,inputdataWeek!$A:$A,$A572),SUMIFS(inputdataWeek!K:K,inputdataWeek!$D:$D,$B572,inputdataWeek!$A:$A,$A572)))</f>
        <v>0</v>
      </c>
      <c r="J572" s="181">
        <f t="shared" si="44"/>
        <v>1</v>
      </c>
      <c r="K572" s="194" t="str">
        <f t="shared" si="48"/>
        <v>ISD A&amp;E Datamart</v>
      </c>
    </row>
    <row r="573" spans="1:11">
      <c r="A573" s="178">
        <f t="shared" si="47"/>
        <v>42582</v>
      </c>
      <c r="B573" s="179" t="s">
        <v>70</v>
      </c>
      <c r="C573" s="180">
        <f>IF($A573&lt;=MonthDate,IF(RIGHT($B573,8)="Scotland",SUMIFS(inputdata!G:G,inputdata!$B:$B,$B573,inputdata!$A:$A,$A573),SUMIFS(inputdata!G:G,inputdata!$D:$D,$B573,inputdata!$A:$A,$A573)),IF(RIGHT($B573,8)="Scotland",SUMIFS(inputdataWeek!G:G,inputdataWeek!$B:$B,$B573,inputdataWeek!$A:$A,$A573),SUMIFS(inputdataWeek!G:G,inputdataWeek!$D:$D,$B573,inputdataWeek!$A:$A,$A573)))</f>
        <v>546</v>
      </c>
      <c r="D573" s="180">
        <f>IF($A573&lt;=MonthDate,IF(RIGHT($B573,8)="Scotland",SUMIFS(inputdata!H:H,inputdata!$B:$B,$B573,inputdata!$A:$A,$A573),SUMIFS(inputdata!H:H,inputdata!$D:$D,$B573,inputdata!$A:$A,$A573)),IF(RIGHT($B573,8)="Scotland",SUMIFS(inputdataWeek!H:H,inputdataWeek!$B:$B,$B573,inputdataWeek!$A:$A,$A573),SUMIFS(inputdataWeek!H:H,inputdataWeek!$D:$D,$B573,inputdataWeek!$A:$A,$A573)))</f>
        <v>537</v>
      </c>
      <c r="E573" s="180">
        <f>IF($A573&lt;=MonthDate,IF(RIGHT($B573,8)="Scotland",SUMIFS(inputdata!I:I,inputdata!$B:$B,$B573,inputdata!$A:$A,$A573),SUMIFS(inputdata!I:I,inputdata!$D:$D,$B573,inputdata!$A:$A,$A573)),IF(RIGHT($B573,8)="Scotland",SUMIFS(inputdataWeek!I:I,inputdataWeek!$B:$B,$B573,inputdataWeek!$A:$A,$A573),SUMIFS(inputdataWeek!I:I,inputdataWeek!$D:$D,$B573,inputdataWeek!$A:$A,$A573)))</f>
        <v>9</v>
      </c>
      <c r="F573" s="181">
        <f t="shared" si="45"/>
        <v>0.98351648351648346</v>
      </c>
      <c r="G573" s="180">
        <f>IF($A573&lt;=MonthDate,IF(RIGHT($B573,8)="Scotland",SUMIFS(inputdata!J:J,inputdata!$B:$B,$B573,inputdata!$A:$A,$A573),SUMIFS(inputdata!J:J,inputdata!$D:$D,$B573,inputdata!$A:$A,$A573)),IF(RIGHT($B573,8)="Scotland",SUMIFS(inputdataWeek!J:J,inputdataWeek!$B:$B,$B573,inputdataWeek!$A:$A,$A573),SUMIFS(inputdataWeek!J:J,inputdataWeek!$D:$D,$B573,inputdataWeek!$A:$A,$A573)))</f>
        <v>1</v>
      </c>
      <c r="H573" s="181">
        <f t="shared" si="46"/>
        <v>0.99816849816849818</v>
      </c>
      <c r="I573" s="180">
        <f>IF($A573&lt;=MonthDate,IF(RIGHT($B573,8)="Scotland",SUMIFS(inputdata!K:K,inputdata!$B:$B,$B573,inputdata!$A:$A,$A573),SUMIFS(inputdata!K:K,inputdata!$D:$D,$B573,inputdata!$A:$A,$A573)),IF(RIGHT(B573,8)="Scotland",SUMIFS(inputdataWeek!K:K,inputdataWeek!$B:$B,$B573,inputdataWeek!$A:$A,$A573),SUMIFS(inputdataWeek!K:K,inputdataWeek!$D:$D,$B573,inputdataWeek!$A:$A,$A573)))</f>
        <v>0</v>
      </c>
      <c r="J573" s="181">
        <f t="shared" si="44"/>
        <v>1</v>
      </c>
      <c r="K573" s="194" t="str">
        <f t="shared" si="48"/>
        <v>ISD A&amp;E Datamart</v>
      </c>
    </row>
    <row r="574" spans="1:11">
      <c r="A574" s="178">
        <f t="shared" si="47"/>
        <v>42582</v>
      </c>
      <c r="B574" s="179" t="s">
        <v>140</v>
      </c>
      <c r="C574" s="180">
        <f>IF($A574&lt;=MonthDate,IF(RIGHT($B574,8)="Scotland",SUMIFS(inputdata!G:G,inputdata!$B:$B,$B574,inputdata!$A:$A,$A574),SUMIFS(inputdata!G:G,inputdata!$D:$D,$B574,inputdata!$A:$A,$A574)),IF(RIGHT($B574,8)="Scotland",SUMIFS(inputdataWeek!G:G,inputdataWeek!$B:$B,$B574,inputdataWeek!$A:$A,$A574),SUMIFS(inputdataWeek!G:G,inputdataWeek!$D:$D,$B574,inputdataWeek!$A:$A,$A574)))</f>
        <v>980</v>
      </c>
      <c r="D574" s="180">
        <f>IF($A574&lt;=MonthDate,IF(RIGHT($B574,8)="Scotland",SUMIFS(inputdata!H:H,inputdata!$B:$B,$B574,inputdata!$A:$A,$A574),SUMIFS(inputdata!H:H,inputdata!$D:$D,$B574,inputdata!$A:$A,$A574)),IF(RIGHT($B574,8)="Scotland",SUMIFS(inputdataWeek!H:H,inputdataWeek!$B:$B,$B574,inputdataWeek!$A:$A,$A574),SUMIFS(inputdataWeek!H:H,inputdataWeek!$D:$D,$B574,inputdataWeek!$A:$A,$A574)))</f>
        <v>958</v>
      </c>
      <c r="E574" s="180">
        <f>IF($A574&lt;=MonthDate,IF(RIGHT($B574,8)="Scotland",SUMIFS(inputdata!I:I,inputdata!$B:$B,$B574,inputdata!$A:$A,$A574),SUMIFS(inputdata!I:I,inputdata!$D:$D,$B574,inputdata!$A:$A,$A574)),IF(RIGHT($B574,8)="Scotland",SUMIFS(inputdataWeek!I:I,inputdataWeek!$B:$B,$B574,inputdataWeek!$A:$A,$A574),SUMIFS(inputdataWeek!I:I,inputdataWeek!$D:$D,$B574,inputdataWeek!$A:$A,$A574)))</f>
        <v>22</v>
      </c>
      <c r="F574" s="181">
        <f t="shared" si="45"/>
        <v>0.97755102040816322</v>
      </c>
      <c r="G574" s="180">
        <f>IF($A574&lt;=MonthDate,IF(RIGHT($B574,8)="Scotland",SUMIFS(inputdata!J:J,inputdata!$B:$B,$B574,inputdata!$A:$A,$A574),SUMIFS(inputdata!J:J,inputdata!$D:$D,$B574,inputdata!$A:$A,$A574)),IF(RIGHT($B574,8)="Scotland",SUMIFS(inputdataWeek!J:J,inputdataWeek!$B:$B,$B574,inputdataWeek!$A:$A,$A574),SUMIFS(inputdataWeek!J:J,inputdataWeek!$D:$D,$B574,inputdataWeek!$A:$A,$A574)))</f>
        <v>2</v>
      </c>
      <c r="H574" s="181">
        <f t="shared" si="46"/>
        <v>0.99795918367346936</v>
      </c>
      <c r="I574" s="180">
        <f>IF($A574&lt;=MonthDate,IF(RIGHT($B574,8)="Scotland",SUMIFS(inputdata!K:K,inputdata!$B:$B,$B574,inputdata!$A:$A,$A574),SUMIFS(inputdata!K:K,inputdata!$D:$D,$B574,inputdata!$A:$A,$A574)),IF(RIGHT(B574,8)="Scotland",SUMIFS(inputdataWeek!K:K,inputdataWeek!$B:$B,$B574,inputdataWeek!$A:$A,$A574),SUMIFS(inputdataWeek!K:K,inputdataWeek!$D:$D,$B574,inputdataWeek!$A:$A,$A574)))</f>
        <v>0</v>
      </c>
      <c r="J574" s="181">
        <f t="shared" si="44"/>
        <v>1</v>
      </c>
      <c r="K574" s="194" t="str">
        <f t="shared" si="48"/>
        <v>ISD A&amp;E Datamart</v>
      </c>
    </row>
    <row r="575" spans="1:11">
      <c r="A575" s="178">
        <f t="shared" si="47"/>
        <v>42582</v>
      </c>
      <c r="B575" s="179" t="s">
        <v>71</v>
      </c>
      <c r="C575" s="180">
        <f>IF($A575&lt;=MonthDate,IF(RIGHT($B575,8)="Scotland",SUMIFS(inputdata!G:G,inputdata!$B:$B,$B575,inputdata!$A:$A,$A575),SUMIFS(inputdata!G:G,inputdata!$D:$D,$B575,inputdata!$A:$A,$A575)),IF(RIGHT($B575,8)="Scotland",SUMIFS(inputdataWeek!G:G,inputdataWeek!$B:$B,$B575,inputdataWeek!$A:$A,$A575),SUMIFS(inputdataWeek!G:G,inputdataWeek!$D:$D,$B575,inputdataWeek!$A:$A,$A575)))</f>
        <v>1146</v>
      </c>
      <c r="D575" s="180">
        <f>IF($A575&lt;=MonthDate,IF(RIGHT($B575,8)="Scotland",SUMIFS(inputdata!H:H,inputdata!$B:$B,$B575,inputdata!$A:$A,$A575),SUMIFS(inputdata!H:H,inputdata!$D:$D,$B575,inputdata!$A:$A,$A575)),IF(RIGHT($B575,8)="Scotland",SUMIFS(inputdataWeek!H:H,inputdataWeek!$B:$B,$B575,inputdataWeek!$A:$A,$A575),SUMIFS(inputdataWeek!H:H,inputdataWeek!$D:$D,$B575,inputdataWeek!$A:$A,$A575)))</f>
        <v>1110</v>
      </c>
      <c r="E575" s="180">
        <f>IF($A575&lt;=MonthDate,IF(RIGHT($B575,8)="Scotland",SUMIFS(inputdata!I:I,inputdata!$B:$B,$B575,inputdata!$A:$A,$A575),SUMIFS(inputdata!I:I,inputdata!$D:$D,$B575,inputdata!$A:$A,$A575)),IF(RIGHT($B575,8)="Scotland",SUMIFS(inputdataWeek!I:I,inputdataWeek!$B:$B,$B575,inputdataWeek!$A:$A,$A575),SUMIFS(inputdataWeek!I:I,inputdataWeek!$D:$D,$B575,inputdataWeek!$A:$A,$A575)))</f>
        <v>36</v>
      </c>
      <c r="F575" s="181">
        <f t="shared" si="45"/>
        <v>0.96858638743455494</v>
      </c>
      <c r="G575" s="180">
        <f>IF($A575&lt;=MonthDate,IF(RIGHT($B575,8)="Scotland",SUMIFS(inputdata!J:J,inputdata!$B:$B,$B575,inputdata!$A:$A,$A575),SUMIFS(inputdata!J:J,inputdata!$D:$D,$B575,inputdata!$A:$A,$A575)),IF(RIGHT($B575,8)="Scotland",SUMIFS(inputdataWeek!J:J,inputdataWeek!$B:$B,$B575,inputdataWeek!$A:$A,$A575),SUMIFS(inputdataWeek!J:J,inputdataWeek!$D:$D,$B575,inputdataWeek!$A:$A,$A575)))</f>
        <v>2</v>
      </c>
      <c r="H575" s="181">
        <f t="shared" si="46"/>
        <v>0.99825479930191974</v>
      </c>
      <c r="I575" s="180">
        <f>IF($A575&lt;=MonthDate,IF(RIGHT($B575,8)="Scotland",SUMIFS(inputdata!K:K,inputdata!$B:$B,$B575,inputdata!$A:$A,$A575),SUMIFS(inputdata!K:K,inputdata!$D:$D,$B575,inputdata!$A:$A,$A575)),IF(RIGHT(B575,8)="Scotland",SUMIFS(inputdataWeek!K:K,inputdataWeek!$B:$B,$B575,inputdataWeek!$A:$A,$A575),SUMIFS(inputdataWeek!K:K,inputdataWeek!$D:$D,$B575,inputdataWeek!$A:$A,$A575)))</f>
        <v>0</v>
      </c>
      <c r="J575" s="181">
        <f t="shared" si="44"/>
        <v>1</v>
      </c>
      <c r="K575" s="194" t="str">
        <f t="shared" si="48"/>
        <v>ISD A&amp;E Datamart</v>
      </c>
    </row>
    <row r="576" spans="1:11">
      <c r="A576" s="178">
        <f t="shared" si="47"/>
        <v>42582</v>
      </c>
      <c r="B576" s="179" t="s">
        <v>69</v>
      </c>
      <c r="C576" s="180">
        <f>IF($A576&lt;=MonthDate,IF(RIGHT($B576,8)="Scotland",SUMIFS(inputdata!G:G,inputdata!$B:$B,$B576,inputdata!$A:$A,$A576),SUMIFS(inputdata!G:G,inputdata!$D:$D,$B576,inputdata!$A:$A,$A576)),IF(RIGHT($B576,8)="Scotland",SUMIFS(inputdataWeek!G:G,inputdataWeek!$B:$B,$B576,inputdataWeek!$A:$A,$A576),SUMIFS(inputdataWeek!G:G,inputdataWeek!$D:$D,$B576,inputdataWeek!$A:$A,$A576)))</f>
        <v>1261</v>
      </c>
      <c r="D576" s="180">
        <f>IF($A576&lt;=MonthDate,IF(RIGHT($B576,8)="Scotland",SUMIFS(inputdata!H:H,inputdata!$B:$B,$B576,inputdata!$A:$A,$A576),SUMIFS(inputdata!H:H,inputdata!$D:$D,$B576,inputdata!$A:$A,$A576)),IF(RIGHT($B576,8)="Scotland",SUMIFS(inputdataWeek!H:H,inputdataWeek!$B:$B,$B576,inputdataWeek!$A:$A,$A576),SUMIFS(inputdataWeek!H:H,inputdataWeek!$D:$D,$B576,inputdataWeek!$A:$A,$A576)))</f>
        <v>1214</v>
      </c>
      <c r="E576" s="180">
        <f>IF($A576&lt;=MonthDate,IF(RIGHT($B576,8)="Scotland",SUMIFS(inputdata!I:I,inputdata!$B:$B,$B576,inputdata!$A:$A,$A576),SUMIFS(inputdata!I:I,inputdata!$D:$D,$B576,inputdata!$A:$A,$A576)),IF(RIGHT($B576,8)="Scotland",SUMIFS(inputdataWeek!I:I,inputdataWeek!$B:$B,$B576,inputdataWeek!$A:$A,$A576),SUMIFS(inputdataWeek!I:I,inputdataWeek!$D:$D,$B576,inputdataWeek!$A:$A,$A576)))</f>
        <v>47</v>
      </c>
      <c r="F576" s="181">
        <f t="shared" si="45"/>
        <v>0.96272799365582873</v>
      </c>
      <c r="G576" s="180">
        <f>IF($A576&lt;=MonthDate,IF(RIGHT($B576,8)="Scotland",SUMIFS(inputdata!J:J,inputdata!$B:$B,$B576,inputdata!$A:$A,$A576),SUMIFS(inputdata!J:J,inputdata!$D:$D,$B576,inputdata!$A:$A,$A576)),IF(RIGHT($B576,8)="Scotland",SUMIFS(inputdataWeek!J:J,inputdataWeek!$B:$B,$B576,inputdataWeek!$A:$A,$A576),SUMIFS(inputdataWeek!J:J,inputdataWeek!$D:$D,$B576,inputdataWeek!$A:$A,$A576)))</f>
        <v>0</v>
      </c>
      <c r="H576" s="181">
        <f t="shared" si="46"/>
        <v>1</v>
      </c>
      <c r="I576" s="180">
        <f>IF($A576&lt;=MonthDate,IF(RIGHT($B576,8)="Scotland",SUMIFS(inputdata!K:K,inputdata!$B:$B,$B576,inputdata!$A:$A,$A576),SUMIFS(inputdata!K:K,inputdata!$D:$D,$B576,inputdata!$A:$A,$A576)),IF(RIGHT(B576,8)="Scotland",SUMIFS(inputdataWeek!K:K,inputdataWeek!$B:$B,$B576,inputdataWeek!$A:$A,$A576),SUMIFS(inputdataWeek!K:K,inputdataWeek!$D:$D,$B576,inputdataWeek!$A:$A,$A576)))</f>
        <v>0</v>
      </c>
      <c r="J576" s="181">
        <f t="shared" ref="J576:J639" si="49">1-I576/$C576</f>
        <v>1</v>
      </c>
      <c r="K576" s="194" t="str">
        <f t="shared" si="48"/>
        <v>ISD A&amp;E Datamart</v>
      </c>
    </row>
    <row r="577" spans="1:11">
      <c r="A577" s="178">
        <f t="shared" si="47"/>
        <v>42582</v>
      </c>
      <c r="B577" s="179" t="s">
        <v>122</v>
      </c>
      <c r="C577" s="180">
        <f>IF($A577&lt;=MonthDate,IF(RIGHT($B577,8)="Scotland",SUMIFS(inputdata!G:G,inputdata!$B:$B,$B577,inputdata!$A:$A,$A577),SUMIFS(inputdata!G:G,inputdata!$D:$D,$B577,inputdata!$A:$A,$A577)),IF(RIGHT($B577,8)="Scotland",SUMIFS(inputdataWeek!G:G,inputdataWeek!$B:$B,$B577,inputdataWeek!$A:$A,$A577),SUMIFS(inputdataWeek!G:G,inputdataWeek!$D:$D,$B577,inputdataWeek!$A:$A,$A577)))</f>
        <v>1848</v>
      </c>
      <c r="D577" s="180">
        <f>IF($A577&lt;=MonthDate,IF(RIGHT($B577,8)="Scotland",SUMIFS(inputdata!H:H,inputdata!$B:$B,$B577,inputdata!$A:$A,$A577),SUMIFS(inputdata!H:H,inputdata!$D:$D,$B577,inputdata!$A:$A,$A577)),IF(RIGHT($B577,8)="Scotland",SUMIFS(inputdataWeek!H:H,inputdataWeek!$B:$B,$B577,inputdataWeek!$A:$A,$A577),SUMIFS(inputdataWeek!H:H,inputdataWeek!$D:$D,$B577,inputdataWeek!$A:$A,$A577)))</f>
        <v>1741</v>
      </c>
      <c r="E577" s="180">
        <f>IF($A577&lt;=MonthDate,IF(RIGHT($B577,8)="Scotland",SUMIFS(inputdata!I:I,inputdata!$B:$B,$B577,inputdata!$A:$A,$A577),SUMIFS(inputdata!I:I,inputdata!$D:$D,$B577,inputdata!$A:$A,$A577)),IF(RIGHT($B577,8)="Scotland",SUMIFS(inputdataWeek!I:I,inputdataWeek!$B:$B,$B577,inputdataWeek!$A:$A,$A577),SUMIFS(inputdataWeek!I:I,inputdataWeek!$D:$D,$B577,inputdataWeek!$A:$A,$A577)))</f>
        <v>107</v>
      </c>
      <c r="F577" s="181">
        <f t="shared" si="45"/>
        <v>0.9420995670995671</v>
      </c>
      <c r="G577" s="180">
        <f>IF($A577&lt;=MonthDate,IF(RIGHT($B577,8)="Scotland",SUMIFS(inputdata!J:J,inputdata!$B:$B,$B577,inputdata!$A:$A,$A577),SUMIFS(inputdata!J:J,inputdata!$D:$D,$B577,inputdata!$A:$A,$A577)),IF(RIGHT($B577,8)="Scotland",SUMIFS(inputdataWeek!J:J,inputdataWeek!$B:$B,$B577,inputdataWeek!$A:$A,$A577),SUMIFS(inputdataWeek!J:J,inputdataWeek!$D:$D,$B577,inputdataWeek!$A:$A,$A577)))</f>
        <v>3</v>
      </c>
      <c r="H577" s="181">
        <f t="shared" si="46"/>
        <v>0.99837662337662336</v>
      </c>
      <c r="I577" s="180">
        <f>IF($A577&lt;=MonthDate,IF(RIGHT($B577,8)="Scotland",SUMIFS(inputdata!K:K,inputdata!$B:$B,$B577,inputdata!$A:$A,$A577),SUMIFS(inputdata!K:K,inputdata!$D:$D,$B577,inputdata!$A:$A,$A577)),IF(RIGHT(B577,8)="Scotland",SUMIFS(inputdataWeek!K:K,inputdataWeek!$B:$B,$B577,inputdataWeek!$A:$A,$A577),SUMIFS(inputdataWeek!K:K,inputdataWeek!$D:$D,$B577,inputdataWeek!$A:$A,$A577)))</f>
        <v>0</v>
      </c>
      <c r="J577" s="181">
        <f t="shared" si="49"/>
        <v>1</v>
      </c>
      <c r="K577" s="194" t="str">
        <f t="shared" si="48"/>
        <v>ISD A&amp;E Datamart</v>
      </c>
    </row>
    <row r="578" spans="1:11">
      <c r="A578" s="178">
        <f t="shared" si="47"/>
        <v>42582</v>
      </c>
      <c r="B578" s="179" t="s">
        <v>72</v>
      </c>
      <c r="C578" s="180">
        <f>IF($A578&lt;=MonthDate,IF(RIGHT($B578,8)="Scotland",SUMIFS(inputdata!G:G,inputdata!$B:$B,$B578,inputdata!$A:$A,$A578),SUMIFS(inputdata!G:G,inputdata!$D:$D,$B578,inputdata!$A:$A,$A578)),IF(RIGHT($B578,8)="Scotland",SUMIFS(inputdataWeek!G:G,inputdataWeek!$B:$B,$B578,inputdataWeek!$A:$A,$A578),SUMIFS(inputdataWeek!G:G,inputdataWeek!$D:$D,$B578,inputdataWeek!$A:$A,$A578)))</f>
        <v>6302</v>
      </c>
      <c r="D578" s="180">
        <f>IF($A578&lt;=MonthDate,IF(RIGHT($B578,8)="Scotland",SUMIFS(inputdata!H:H,inputdata!$B:$B,$B578,inputdata!$A:$A,$A578),SUMIFS(inputdata!H:H,inputdata!$D:$D,$B578,inputdata!$A:$A,$A578)),IF(RIGHT($B578,8)="Scotland",SUMIFS(inputdataWeek!H:H,inputdataWeek!$B:$B,$B578,inputdataWeek!$A:$A,$A578),SUMIFS(inputdataWeek!H:H,inputdataWeek!$D:$D,$B578,inputdataWeek!$A:$A,$A578)))</f>
        <v>5888</v>
      </c>
      <c r="E578" s="180">
        <f>IF($A578&lt;=MonthDate,IF(RIGHT($B578,8)="Scotland",SUMIFS(inputdata!I:I,inputdata!$B:$B,$B578,inputdata!$A:$A,$A578),SUMIFS(inputdata!I:I,inputdata!$D:$D,$B578,inputdata!$A:$A,$A578)),IF(RIGHT($B578,8)="Scotland",SUMIFS(inputdataWeek!I:I,inputdataWeek!$B:$B,$B578,inputdataWeek!$A:$A,$A578),SUMIFS(inputdataWeek!I:I,inputdataWeek!$D:$D,$B578,inputdataWeek!$A:$A,$A578)))</f>
        <v>414</v>
      </c>
      <c r="F578" s="181">
        <f t="shared" si="45"/>
        <v>0.93430656934306566</v>
      </c>
      <c r="G578" s="180">
        <f>IF($A578&lt;=MonthDate,IF(RIGHT($B578,8)="Scotland",SUMIFS(inputdata!J:J,inputdata!$B:$B,$B578,inputdata!$A:$A,$A578),SUMIFS(inputdata!J:J,inputdata!$D:$D,$B578,inputdata!$A:$A,$A578)),IF(RIGHT($B578,8)="Scotland",SUMIFS(inputdataWeek!J:J,inputdataWeek!$B:$B,$B578,inputdataWeek!$A:$A,$A578),SUMIFS(inputdataWeek!J:J,inputdataWeek!$D:$D,$B578,inputdataWeek!$A:$A,$A578)))</f>
        <v>2</v>
      </c>
      <c r="H578" s="181">
        <f t="shared" si="46"/>
        <v>0.99968264043160904</v>
      </c>
      <c r="I578" s="180">
        <f>IF($A578&lt;=MonthDate,IF(RIGHT($B578,8)="Scotland",SUMIFS(inputdata!K:K,inputdata!$B:$B,$B578,inputdata!$A:$A,$A578),SUMIFS(inputdata!K:K,inputdata!$D:$D,$B578,inputdata!$A:$A,$A578)),IF(RIGHT(B578,8)="Scotland",SUMIFS(inputdataWeek!K:K,inputdataWeek!$B:$B,$B578,inputdataWeek!$A:$A,$A578),SUMIFS(inputdataWeek!K:K,inputdataWeek!$D:$D,$B578,inputdataWeek!$A:$A,$A578)))</f>
        <v>0</v>
      </c>
      <c r="J578" s="181">
        <f t="shared" si="49"/>
        <v>1</v>
      </c>
      <c r="K578" s="194" t="str">
        <f t="shared" si="48"/>
        <v>ISD A&amp;E Datamart</v>
      </c>
    </row>
    <row r="579" spans="1:11">
      <c r="A579" s="178">
        <f t="shared" si="47"/>
        <v>42582</v>
      </c>
      <c r="B579" s="179" t="s">
        <v>129</v>
      </c>
      <c r="C579" s="180">
        <f>IF($A579&lt;=MonthDate,IF(RIGHT($B579,8)="Scotland",SUMIFS(inputdata!G:G,inputdata!$B:$B,$B579,inputdata!$A:$A,$A579),SUMIFS(inputdata!G:G,inputdata!$D:$D,$B579,inputdata!$A:$A,$A579)),IF(RIGHT($B579,8)="Scotland",SUMIFS(inputdataWeek!G:G,inputdataWeek!$B:$B,$B579,inputdataWeek!$A:$A,$A579),SUMIFS(inputdataWeek!G:G,inputdataWeek!$D:$D,$B579,inputdataWeek!$A:$A,$A579)))</f>
        <v>1190</v>
      </c>
      <c r="D579" s="180">
        <f>IF($A579&lt;=MonthDate,IF(RIGHT($B579,8)="Scotland",SUMIFS(inputdata!H:H,inputdata!$B:$B,$B579,inputdata!$A:$A,$A579),SUMIFS(inputdata!H:H,inputdata!$D:$D,$B579,inputdata!$A:$A,$A579)),IF(RIGHT($B579,8)="Scotland",SUMIFS(inputdataWeek!H:H,inputdataWeek!$B:$B,$B579,inputdataWeek!$A:$A,$A579),SUMIFS(inputdataWeek!H:H,inputdataWeek!$D:$D,$B579,inputdataWeek!$A:$A,$A579)))</f>
        <v>1140</v>
      </c>
      <c r="E579" s="180">
        <f>IF($A579&lt;=MonthDate,IF(RIGHT($B579,8)="Scotland",SUMIFS(inputdata!I:I,inputdata!$B:$B,$B579,inputdata!$A:$A,$A579),SUMIFS(inputdata!I:I,inputdata!$D:$D,$B579,inputdata!$A:$A,$A579)),IF(RIGHT($B579,8)="Scotland",SUMIFS(inputdataWeek!I:I,inputdataWeek!$B:$B,$B579,inputdataWeek!$A:$A,$A579),SUMIFS(inputdataWeek!I:I,inputdataWeek!$D:$D,$B579,inputdataWeek!$A:$A,$A579)))</f>
        <v>50</v>
      </c>
      <c r="F579" s="181">
        <f t="shared" si="45"/>
        <v>0.95798319327731096</v>
      </c>
      <c r="G579" s="180">
        <f>IF($A579&lt;=MonthDate,IF(RIGHT($B579,8)="Scotland",SUMIFS(inputdata!J:J,inputdata!$B:$B,$B579,inputdata!$A:$A,$A579),SUMIFS(inputdata!J:J,inputdata!$D:$D,$B579,inputdata!$A:$A,$A579)),IF(RIGHT($B579,8)="Scotland",SUMIFS(inputdataWeek!J:J,inputdataWeek!$B:$B,$B579,inputdataWeek!$A:$A,$A579),SUMIFS(inputdataWeek!J:J,inputdataWeek!$D:$D,$B579,inputdataWeek!$A:$A,$A579)))</f>
        <v>0</v>
      </c>
      <c r="H579" s="181">
        <f t="shared" si="46"/>
        <v>1</v>
      </c>
      <c r="I579" s="180">
        <f>IF($A579&lt;=MonthDate,IF(RIGHT($B579,8)="Scotland",SUMIFS(inputdata!K:K,inputdata!$B:$B,$B579,inputdata!$A:$A,$A579),SUMIFS(inputdata!K:K,inputdata!$D:$D,$B579,inputdata!$A:$A,$A579)),IF(RIGHT(B579,8)="Scotland",SUMIFS(inputdataWeek!K:K,inputdataWeek!$B:$B,$B579,inputdataWeek!$A:$A,$A579),SUMIFS(inputdataWeek!K:K,inputdataWeek!$D:$D,$B579,inputdataWeek!$A:$A,$A579)))</f>
        <v>0</v>
      </c>
      <c r="J579" s="181">
        <f t="shared" si="49"/>
        <v>1</v>
      </c>
      <c r="K579" s="194" t="str">
        <f t="shared" si="48"/>
        <v>ISD A&amp;E Datamart</v>
      </c>
    </row>
    <row r="580" spans="1:11">
      <c r="A580" s="178">
        <f t="shared" si="47"/>
        <v>42582</v>
      </c>
      <c r="B580" s="179" t="s">
        <v>73</v>
      </c>
      <c r="C580" s="180">
        <f>IF($A580&lt;=MonthDate,IF(RIGHT($B580,8)="Scotland",SUMIFS(inputdata!G:G,inputdata!$B:$B,$B580,inputdata!$A:$A,$A580),SUMIFS(inputdata!G:G,inputdata!$D:$D,$B580,inputdata!$A:$A,$A580)),IF(RIGHT($B580,8)="Scotland",SUMIFS(inputdataWeek!G:G,inputdataWeek!$B:$B,$B580,inputdataWeek!$A:$A,$A580),SUMIFS(inputdataWeek!G:G,inputdataWeek!$D:$D,$B580,inputdataWeek!$A:$A,$A580)))</f>
        <v>3719</v>
      </c>
      <c r="D580" s="180">
        <f>IF($A580&lt;=MonthDate,IF(RIGHT($B580,8)="Scotland",SUMIFS(inputdata!H:H,inputdata!$B:$B,$B580,inputdata!$A:$A,$A580),SUMIFS(inputdata!H:H,inputdata!$D:$D,$B580,inputdata!$A:$A,$A580)),IF(RIGHT($B580,8)="Scotland",SUMIFS(inputdataWeek!H:H,inputdataWeek!$B:$B,$B580,inputdataWeek!$A:$A,$A580),SUMIFS(inputdataWeek!H:H,inputdataWeek!$D:$D,$B580,inputdataWeek!$A:$A,$A580)))</f>
        <v>3464</v>
      </c>
      <c r="E580" s="180">
        <f>IF($A580&lt;=MonthDate,IF(RIGHT($B580,8)="Scotland",SUMIFS(inputdata!I:I,inputdata!$B:$B,$B580,inputdata!$A:$A,$A580),SUMIFS(inputdata!I:I,inputdata!$D:$D,$B580,inputdata!$A:$A,$A580)),IF(RIGHT($B580,8)="Scotland",SUMIFS(inputdataWeek!I:I,inputdataWeek!$B:$B,$B580,inputdataWeek!$A:$A,$A580),SUMIFS(inputdataWeek!I:I,inputdataWeek!$D:$D,$B580,inputdataWeek!$A:$A,$A580)))</f>
        <v>255</v>
      </c>
      <c r="F580" s="181">
        <f t="shared" si="45"/>
        <v>0.9314331809626244</v>
      </c>
      <c r="G580" s="180">
        <f>IF($A580&lt;=MonthDate,IF(RIGHT($B580,8)="Scotland",SUMIFS(inputdata!J:J,inputdata!$B:$B,$B580,inputdata!$A:$A,$A580),SUMIFS(inputdata!J:J,inputdata!$D:$D,$B580,inputdata!$A:$A,$A580)),IF(RIGHT($B580,8)="Scotland",SUMIFS(inputdataWeek!J:J,inputdataWeek!$B:$B,$B580,inputdataWeek!$A:$A,$A580),SUMIFS(inputdataWeek!J:J,inputdataWeek!$D:$D,$B580,inputdataWeek!$A:$A,$A580)))</f>
        <v>28</v>
      </c>
      <c r="H580" s="181">
        <f t="shared" si="46"/>
        <v>0.99247109438020975</v>
      </c>
      <c r="I580" s="180">
        <f>IF($A580&lt;=MonthDate,IF(RIGHT($B580,8)="Scotland",SUMIFS(inputdata!K:K,inputdata!$B:$B,$B580,inputdata!$A:$A,$A580),SUMIFS(inputdata!K:K,inputdata!$D:$D,$B580,inputdata!$A:$A,$A580)),IF(RIGHT(B580,8)="Scotland",SUMIFS(inputdataWeek!K:K,inputdataWeek!$B:$B,$B580,inputdataWeek!$A:$A,$A580),SUMIFS(inputdataWeek!K:K,inputdataWeek!$D:$D,$B580,inputdataWeek!$A:$A,$A580)))</f>
        <v>6</v>
      </c>
      <c r="J580" s="181">
        <f t="shared" si="49"/>
        <v>0.9983866630814735</v>
      </c>
      <c r="K580" s="194" t="str">
        <f t="shared" si="48"/>
        <v>ISD A&amp;E Datamart</v>
      </c>
    </row>
    <row r="581" spans="1:11">
      <c r="A581" s="178">
        <f t="shared" si="47"/>
        <v>42582</v>
      </c>
      <c r="B581" s="179" t="s">
        <v>123</v>
      </c>
      <c r="C581" s="180">
        <f>IF($A581&lt;=MonthDate,IF(RIGHT($B581,8)="Scotland",SUMIFS(inputdata!G:G,inputdata!$B:$B,$B581,inputdata!$A:$A,$A581),SUMIFS(inputdata!G:G,inputdata!$D:$D,$B581,inputdata!$A:$A,$A581)),IF(RIGHT($B581,8)="Scotland",SUMIFS(inputdataWeek!G:G,inputdataWeek!$B:$B,$B581,inputdataWeek!$A:$A,$A581),SUMIFS(inputdataWeek!G:G,inputdataWeek!$D:$D,$B581,inputdataWeek!$A:$A,$A581)))</f>
        <v>3995</v>
      </c>
      <c r="D581" s="180">
        <f>IF($A581&lt;=MonthDate,IF(RIGHT($B581,8)="Scotland",SUMIFS(inputdata!H:H,inputdata!$B:$B,$B581,inputdata!$A:$A,$A581),SUMIFS(inputdata!H:H,inputdata!$D:$D,$B581,inputdata!$A:$A,$A581)),IF(RIGHT($B581,8)="Scotland",SUMIFS(inputdataWeek!H:H,inputdataWeek!$B:$B,$B581,inputdataWeek!$A:$A,$A581),SUMIFS(inputdataWeek!H:H,inputdataWeek!$D:$D,$B581,inputdataWeek!$A:$A,$A581)))</f>
        <v>3912</v>
      </c>
      <c r="E581" s="180">
        <f>IF($A581&lt;=MonthDate,IF(RIGHT($B581,8)="Scotland",SUMIFS(inputdata!I:I,inputdata!$B:$B,$B581,inputdata!$A:$A,$A581),SUMIFS(inputdata!I:I,inputdata!$D:$D,$B581,inputdata!$A:$A,$A581)),IF(RIGHT($B581,8)="Scotland",SUMIFS(inputdataWeek!I:I,inputdataWeek!$B:$B,$B581,inputdataWeek!$A:$A,$A581),SUMIFS(inputdataWeek!I:I,inputdataWeek!$D:$D,$B581,inputdataWeek!$A:$A,$A581)))</f>
        <v>83</v>
      </c>
      <c r="F581" s="181">
        <f t="shared" si="45"/>
        <v>0.97922403003754699</v>
      </c>
      <c r="G581" s="180">
        <f>IF($A581&lt;=MonthDate,IF(RIGHT($B581,8)="Scotland",SUMIFS(inputdata!J:J,inputdata!$B:$B,$B581,inputdata!$A:$A,$A581),SUMIFS(inputdata!J:J,inputdata!$D:$D,$B581,inputdata!$A:$A,$A581)),IF(RIGHT($B581,8)="Scotland",SUMIFS(inputdataWeek!J:J,inputdataWeek!$B:$B,$B581,inputdataWeek!$A:$A,$A581),SUMIFS(inputdataWeek!J:J,inputdataWeek!$D:$D,$B581,inputdataWeek!$A:$A,$A581)))</f>
        <v>5</v>
      </c>
      <c r="H581" s="181">
        <f t="shared" si="46"/>
        <v>0.99874843554443049</v>
      </c>
      <c r="I581" s="180">
        <f>IF($A581&lt;=MonthDate,IF(RIGHT($B581,8)="Scotland",SUMIFS(inputdata!K:K,inputdata!$B:$B,$B581,inputdata!$A:$A,$A581),SUMIFS(inputdata!K:K,inputdata!$D:$D,$B581,inputdata!$A:$A,$A581)),IF(RIGHT(B581,8)="Scotland",SUMIFS(inputdataWeek!K:K,inputdataWeek!$B:$B,$B581,inputdataWeek!$A:$A,$A581),SUMIFS(inputdataWeek!K:K,inputdataWeek!$D:$D,$B581,inputdataWeek!$A:$A,$A581)))</f>
        <v>1</v>
      </c>
      <c r="J581" s="181">
        <f t="shared" si="49"/>
        <v>0.99974968710888612</v>
      </c>
      <c r="K581" s="194" t="str">
        <f t="shared" si="48"/>
        <v>ISD A&amp;E Datamart</v>
      </c>
    </row>
    <row r="582" spans="1:11">
      <c r="A582" s="178">
        <f t="shared" si="47"/>
        <v>42582</v>
      </c>
      <c r="B582" s="179" t="s">
        <v>117</v>
      </c>
      <c r="C582" s="180">
        <f>IF($A582&lt;=MonthDate,IF(RIGHT($B582,8)="Scotland",SUMIFS(inputdata!G:G,inputdata!$B:$B,$B582,inputdata!$A:$A,$A582),SUMIFS(inputdata!G:G,inputdata!$D:$D,$B582,inputdata!$A:$A,$A582)),IF(RIGHT($B582,8)="Scotland",SUMIFS(inputdataWeek!G:G,inputdataWeek!$B:$B,$B582,inputdataWeek!$A:$A,$A582),SUMIFS(inputdataWeek!G:G,inputdataWeek!$D:$D,$B582,inputdataWeek!$A:$A,$A582)))</f>
        <v>139</v>
      </c>
      <c r="D582" s="180">
        <f>IF($A582&lt;=MonthDate,IF(RIGHT($B582,8)="Scotland",SUMIFS(inputdata!H:H,inputdata!$B:$B,$B582,inputdata!$A:$A,$A582),SUMIFS(inputdata!H:H,inputdata!$D:$D,$B582,inputdata!$A:$A,$A582)),IF(RIGHT($B582,8)="Scotland",SUMIFS(inputdataWeek!H:H,inputdataWeek!$B:$B,$B582,inputdataWeek!$A:$A,$A582),SUMIFS(inputdataWeek!H:H,inputdataWeek!$D:$D,$B582,inputdataWeek!$A:$A,$A582)))</f>
        <v>137</v>
      </c>
      <c r="E582" s="180">
        <f>IF($A582&lt;=MonthDate,IF(RIGHT($B582,8)="Scotland",SUMIFS(inputdata!I:I,inputdata!$B:$B,$B582,inputdata!$A:$A,$A582),SUMIFS(inputdata!I:I,inputdata!$D:$D,$B582,inputdata!$A:$A,$A582)),IF(RIGHT($B582,8)="Scotland",SUMIFS(inputdataWeek!I:I,inputdataWeek!$B:$B,$B582,inputdataWeek!$A:$A,$A582),SUMIFS(inputdataWeek!I:I,inputdataWeek!$D:$D,$B582,inputdataWeek!$A:$A,$A582)))</f>
        <v>2</v>
      </c>
      <c r="F582" s="181">
        <f t="shared" si="45"/>
        <v>0.98561151079136688</v>
      </c>
      <c r="G582" s="180">
        <f>IF($A582&lt;=MonthDate,IF(RIGHT($B582,8)="Scotland",SUMIFS(inputdata!J:J,inputdata!$B:$B,$B582,inputdata!$A:$A,$A582),SUMIFS(inputdata!J:J,inputdata!$D:$D,$B582,inputdata!$A:$A,$A582)),IF(RIGHT($B582,8)="Scotland",SUMIFS(inputdataWeek!J:J,inputdataWeek!$B:$B,$B582,inputdataWeek!$A:$A,$A582),SUMIFS(inputdataWeek!J:J,inputdataWeek!$D:$D,$B582,inputdataWeek!$A:$A,$A582)))</f>
        <v>0</v>
      </c>
      <c r="H582" s="181">
        <f t="shared" si="46"/>
        <v>1</v>
      </c>
      <c r="I582" s="180">
        <f>IF($A582&lt;=MonthDate,IF(RIGHT($B582,8)="Scotland",SUMIFS(inputdata!K:K,inputdata!$B:$B,$B582,inputdata!$A:$A,$A582),SUMIFS(inputdata!K:K,inputdata!$D:$D,$B582,inputdata!$A:$A,$A582)),IF(RIGHT(B582,8)="Scotland",SUMIFS(inputdataWeek!K:K,inputdataWeek!$B:$B,$B582,inputdataWeek!$A:$A,$A582),SUMIFS(inputdataWeek!K:K,inputdataWeek!$D:$D,$B582,inputdataWeek!$A:$A,$A582)))</f>
        <v>0</v>
      </c>
      <c r="J582" s="181">
        <f t="shared" si="49"/>
        <v>1</v>
      </c>
      <c r="K582" s="194" t="str">
        <f t="shared" si="48"/>
        <v>ISD A&amp;E Datamart</v>
      </c>
    </row>
    <row r="583" spans="1:11">
      <c r="A583" s="178">
        <f t="shared" si="47"/>
        <v>42582</v>
      </c>
      <c r="B583" s="179" t="s">
        <v>141</v>
      </c>
      <c r="C583" s="180">
        <f>IF($A583&lt;=MonthDate,IF(RIGHT($B583,8)="Scotland",SUMIFS(inputdata!G:G,inputdata!$B:$B,$B583,inputdata!$A:$A,$A583),SUMIFS(inputdata!G:G,inputdata!$D:$D,$B583,inputdata!$A:$A,$A583)),IF(RIGHT($B583,8)="Scotland",SUMIFS(inputdataWeek!G:G,inputdataWeek!$B:$B,$B583,inputdataWeek!$A:$A,$A583),SUMIFS(inputdataWeek!G:G,inputdataWeek!$D:$D,$B583,inputdataWeek!$A:$A,$A583)))</f>
        <v>136</v>
      </c>
      <c r="D583" s="180">
        <f>IF($A583&lt;=MonthDate,IF(RIGHT($B583,8)="Scotland",SUMIFS(inputdata!H:H,inputdata!$B:$B,$B583,inputdata!$A:$A,$A583),SUMIFS(inputdata!H:H,inputdata!$D:$D,$B583,inputdata!$A:$A,$A583)),IF(RIGHT($B583,8)="Scotland",SUMIFS(inputdataWeek!H:H,inputdataWeek!$B:$B,$B583,inputdataWeek!$A:$A,$A583),SUMIFS(inputdataWeek!H:H,inputdataWeek!$D:$D,$B583,inputdataWeek!$A:$A,$A583)))</f>
        <v>130</v>
      </c>
      <c r="E583" s="180">
        <f>IF($A583&lt;=MonthDate,IF(RIGHT($B583,8)="Scotland",SUMIFS(inputdata!I:I,inputdata!$B:$B,$B583,inputdata!$A:$A,$A583),SUMIFS(inputdata!I:I,inputdata!$D:$D,$B583,inputdata!$A:$A,$A583)),IF(RIGHT($B583,8)="Scotland",SUMIFS(inputdataWeek!I:I,inputdataWeek!$B:$B,$B583,inputdataWeek!$A:$A,$A583),SUMIFS(inputdataWeek!I:I,inputdataWeek!$D:$D,$B583,inputdataWeek!$A:$A,$A583)))</f>
        <v>6</v>
      </c>
      <c r="F583" s="181">
        <f t="shared" si="45"/>
        <v>0.95588235294117652</v>
      </c>
      <c r="G583" s="180">
        <f>IF($A583&lt;=MonthDate,IF(RIGHT($B583,8)="Scotland",SUMIFS(inputdata!J:J,inputdata!$B:$B,$B583,inputdata!$A:$A,$A583),SUMIFS(inputdata!J:J,inputdata!$D:$D,$B583,inputdata!$A:$A,$A583)),IF(RIGHT($B583,8)="Scotland",SUMIFS(inputdataWeek!J:J,inputdataWeek!$B:$B,$B583,inputdataWeek!$A:$A,$A583),SUMIFS(inputdataWeek!J:J,inputdataWeek!$D:$D,$B583,inputdataWeek!$A:$A,$A583)))</f>
        <v>0</v>
      </c>
      <c r="H583" s="181">
        <f t="shared" si="46"/>
        <v>1</v>
      </c>
      <c r="I583" s="180">
        <f>IF($A583&lt;=MonthDate,IF(RIGHT($B583,8)="Scotland",SUMIFS(inputdata!K:K,inputdata!$B:$B,$B583,inputdata!$A:$A,$A583),SUMIFS(inputdata!K:K,inputdata!$D:$D,$B583,inputdata!$A:$A,$A583)),IF(RIGHT(B583,8)="Scotland",SUMIFS(inputdataWeek!K:K,inputdataWeek!$B:$B,$B583,inputdataWeek!$A:$A,$A583),SUMIFS(inputdataWeek!K:K,inputdataWeek!$D:$D,$B583,inputdataWeek!$A:$A,$A583)))</f>
        <v>0</v>
      </c>
      <c r="J583" s="181">
        <f t="shared" si="49"/>
        <v>1</v>
      </c>
      <c r="K583" s="194" t="str">
        <f t="shared" si="48"/>
        <v>ISD A&amp;E Datamart</v>
      </c>
    </row>
    <row r="584" spans="1:11">
      <c r="A584" s="178">
        <f t="shared" si="47"/>
        <v>42582</v>
      </c>
      <c r="B584" s="179" t="s">
        <v>136</v>
      </c>
      <c r="C584" s="180">
        <f>IF($A584&lt;=MonthDate,IF(RIGHT($B584,8)="Scotland",SUMIFS(inputdata!G:G,inputdata!$B:$B,$B584,inputdata!$A:$A,$A584),SUMIFS(inputdata!G:G,inputdata!$D:$D,$B584,inputdata!$A:$A,$A584)),IF(RIGHT($B584,8)="Scotland",SUMIFS(inputdataWeek!G:G,inputdataWeek!$B:$B,$B584,inputdataWeek!$A:$A,$A584),SUMIFS(inputdataWeek!G:G,inputdataWeek!$D:$D,$B584,inputdataWeek!$A:$A,$A584)))</f>
        <v>1505</v>
      </c>
      <c r="D584" s="180">
        <f>IF($A584&lt;=MonthDate,IF(RIGHT($B584,8)="Scotland",SUMIFS(inputdata!H:H,inputdata!$B:$B,$B584,inputdata!$A:$A,$A584),SUMIFS(inputdata!H:H,inputdata!$D:$D,$B584,inputdata!$A:$A,$A584)),IF(RIGHT($B584,8)="Scotland",SUMIFS(inputdataWeek!H:H,inputdataWeek!$B:$B,$B584,inputdataWeek!$A:$A,$A584),SUMIFS(inputdataWeek!H:H,inputdataWeek!$D:$D,$B584,inputdataWeek!$A:$A,$A584)))</f>
        <v>1492</v>
      </c>
      <c r="E584" s="180">
        <f>IF($A584&lt;=MonthDate,IF(RIGHT($B584,8)="Scotland",SUMIFS(inputdata!I:I,inputdata!$B:$B,$B584,inputdata!$A:$A,$A584),SUMIFS(inputdata!I:I,inputdata!$D:$D,$B584,inputdata!$A:$A,$A584)),IF(RIGHT($B584,8)="Scotland",SUMIFS(inputdataWeek!I:I,inputdataWeek!$B:$B,$B584,inputdataWeek!$A:$A,$A584),SUMIFS(inputdataWeek!I:I,inputdataWeek!$D:$D,$B584,inputdataWeek!$A:$A,$A584)))</f>
        <v>13</v>
      </c>
      <c r="F584" s="181">
        <f t="shared" si="45"/>
        <v>0.99136212624584719</v>
      </c>
      <c r="G584" s="180">
        <f>IF($A584&lt;=MonthDate,IF(RIGHT($B584,8)="Scotland",SUMIFS(inputdata!J:J,inputdata!$B:$B,$B584,inputdata!$A:$A,$A584),SUMIFS(inputdata!J:J,inputdata!$D:$D,$B584,inputdata!$A:$A,$A584)),IF(RIGHT($B584,8)="Scotland",SUMIFS(inputdataWeek!J:J,inputdataWeek!$B:$B,$B584,inputdataWeek!$A:$A,$A584),SUMIFS(inputdataWeek!J:J,inputdataWeek!$D:$D,$B584,inputdataWeek!$A:$A,$A584)))</f>
        <v>0</v>
      </c>
      <c r="H584" s="181">
        <f t="shared" si="46"/>
        <v>1</v>
      </c>
      <c r="I584" s="180">
        <f>IF($A584&lt;=MonthDate,IF(RIGHT($B584,8)="Scotland",SUMIFS(inputdata!K:K,inputdata!$B:$B,$B584,inputdata!$A:$A,$A584),SUMIFS(inputdata!K:K,inputdata!$D:$D,$B584,inputdata!$A:$A,$A584)),IF(RIGHT(B584,8)="Scotland",SUMIFS(inputdataWeek!K:K,inputdataWeek!$B:$B,$B584,inputdataWeek!$A:$A,$A584),SUMIFS(inputdataWeek!K:K,inputdataWeek!$D:$D,$B584,inputdataWeek!$A:$A,$A584)))</f>
        <v>0</v>
      </c>
      <c r="J584" s="181">
        <f t="shared" si="49"/>
        <v>1</v>
      </c>
      <c r="K584" s="194" t="str">
        <f t="shared" si="48"/>
        <v>ISD A&amp;E Datamart</v>
      </c>
    </row>
    <row r="585" spans="1:11">
      <c r="A585" s="178">
        <f t="shared" si="47"/>
        <v>42582</v>
      </c>
      <c r="B585" s="179" t="s">
        <v>139</v>
      </c>
      <c r="C585" s="180">
        <f>IF($A585&lt;=MonthDate,IF(RIGHT($B585,8)="Scotland",SUMIFS(inputdata!G:G,inputdata!$B:$B,$B585,inputdata!$A:$A,$A585),SUMIFS(inputdata!G:G,inputdata!$D:$D,$B585,inputdata!$A:$A,$A585)),IF(RIGHT($B585,8)="Scotland",SUMIFS(inputdataWeek!G:G,inputdataWeek!$B:$B,$B585,inputdataWeek!$A:$A,$A585),SUMIFS(inputdataWeek!G:G,inputdataWeek!$D:$D,$B585,inputdataWeek!$A:$A,$A585)))</f>
        <v>141</v>
      </c>
      <c r="D585" s="180">
        <f>IF($A585&lt;=MonthDate,IF(RIGHT($B585,8)="Scotland",SUMIFS(inputdata!H:H,inputdata!$B:$B,$B585,inputdata!$A:$A,$A585),SUMIFS(inputdata!H:H,inputdata!$D:$D,$B585,inputdata!$A:$A,$A585)),IF(RIGHT($B585,8)="Scotland",SUMIFS(inputdataWeek!H:H,inputdataWeek!$B:$B,$B585,inputdataWeek!$A:$A,$A585),SUMIFS(inputdataWeek!H:H,inputdataWeek!$D:$D,$B585,inputdataWeek!$A:$A,$A585)))</f>
        <v>138</v>
      </c>
      <c r="E585" s="180">
        <f>IF($A585&lt;=MonthDate,IF(RIGHT($B585,8)="Scotland",SUMIFS(inputdata!I:I,inputdata!$B:$B,$B585,inputdata!$A:$A,$A585),SUMIFS(inputdata!I:I,inputdata!$D:$D,$B585,inputdata!$A:$A,$A585)),IF(RIGHT($B585,8)="Scotland",SUMIFS(inputdataWeek!I:I,inputdataWeek!$B:$B,$B585,inputdataWeek!$A:$A,$A585),SUMIFS(inputdataWeek!I:I,inputdataWeek!$D:$D,$B585,inputdataWeek!$A:$A,$A585)))</f>
        <v>3</v>
      </c>
      <c r="F585" s="181">
        <f t="shared" si="45"/>
        <v>0.97872340425531912</v>
      </c>
      <c r="G585" s="180">
        <f>IF($A585&lt;=MonthDate,IF(RIGHT($B585,8)="Scotland",SUMIFS(inputdata!J:J,inputdata!$B:$B,$B585,inputdata!$A:$A,$A585),SUMIFS(inputdata!J:J,inputdata!$D:$D,$B585,inputdata!$A:$A,$A585)),IF(RIGHT($B585,8)="Scotland",SUMIFS(inputdataWeek!J:J,inputdataWeek!$B:$B,$B585,inputdataWeek!$A:$A,$A585),SUMIFS(inputdataWeek!J:J,inputdataWeek!$D:$D,$B585,inputdataWeek!$A:$A,$A585)))</f>
        <v>0</v>
      </c>
      <c r="H585" s="181">
        <f t="shared" si="46"/>
        <v>1</v>
      </c>
      <c r="I585" s="180">
        <f>IF($A585&lt;=MonthDate,IF(RIGHT($B585,8)="Scotland",SUMIFS(inputdata!K:K,inputdata!$B:$B,$B585,inputdata!$A:$A,$A585),SUMIFS(inputdata!K:K,inputdata!$D:$D,$B585,inputdata!$A:$A,$A585)),IF(RIGHT(B585,8)="Scotland",SUMIFS(inputdataWeek!K:K,inputdataWeek!$B:$B,$B585,inputdataWeek!$A:$A,$A585),SUMIFS(inputdataWeek!K:K,inputdataWeek!$D:$D,$B585,inputdataWeek!$A:$A,$A585)))</f>
        <v>0</v>
      </c>
      <c r="J585" s="181">
        <f t="shared" si="49"/>
        <v>1</v>
      </c>
      <c r="K585" s="194" t="str">
        <f t="shared" si="48"/>
        <v>ISD A&amp;E Datamart</v>
      </c>
    </row>
    <row r="586" spans="1:11">
      <c r="A586" s="178">
        <f t="shared" si="47"/>
        <v>42582</v>
      </c>
      <c r="B586" s="179" t="s">
        <v>277</v>
      </c>
      <c r="C586" s="180">
        <f>IF($A586&lt;=MonthDate,IF(RIGHT($B586,8)="Scotland",SUMIFS(inputdata!G:G,inputdata!$B:$B,$B586,inputdata!$A:$A,$A586),SUMIFS(inputdata!G:G,inputdata!$D:$D,$B586,inputdata!$A:$A,$A586)),IF(RIGHT($B586,8)="Scotland",SUMIFS(inputdataWeek!G:G,inputdataWeek!$B:$B,$B586,inputdataWeek!$A:$A,$A586),SUMIFS(inputdataWeek!G:G,inputdataWeek!$D:$D,$B586,inputdataWeek!$A:$A,$A586)))</f>
        <v>24993</v>
      </c>
      <c r="D586" s="180">
        <f>IF($A586&lt;=MonthDate,IF(RIGHT($B586,8)="Scotland",SUMIFS(inputdata!H:H,inputdata!$B:$B,$B586,inputdata!$A:$A,$A586),SUMIFS(inputdata!H:H,inputdata!$D:$D,$B586,inputdata!$A:$A,$A586)),IF(RIGHT($B586,8)="Scotland",SUMIFS(inputdataWeek!H:H,inputdataWeek!$B:$B,$B586,inputdataWeek!$A:$A,$A586),SUMIFS(inputdataWeek!H:H,inputdataWeek!$D:$D,$B586,inputdataWeek!$A:$A,$A586)))</f>
        <v>23820</v>
      </c>
      <c r="E586" s="180">
        <f>IF($A586&lt;=MonthDate,IF(RIGHT($B586,8)="Scotland",SUMIFS(inputdata!I:I,inputdata!$B:$B,$B586,inputdata!$A:$A,$A586),SUMIFS(inputdata!I:I,inputdata!$D:$D,$B586,inputdata!$A:$A,$A586)),IF(RIGHT($B586,8)="Scotland",SUMIFS(inputdataWeek!I:I,inputdataWeek!$B:$B,$B586,inputdataWeek!$A:$A,$A586),SUMIFS(inputdataWeek!I:I,inputdataWeek!$D:$D,$B586,inputdataWeek!$A:$A,$A586)))</f>
        <v>1173</v>
      </c>
      <c r="F586" s="181">
        <f t="shared" si="45"/>
        <v>0.95306685872044172</v>
      </c>
      <c r="G586" s="180">
        <f>IF($A586&lt;=MonthDate,IF(RIGHT($B586,8)="Scotland",SUMIFS(inputdata!J:J,inputdata!$B:$B,$B586,inputdata!$A:$A,$A586),SUMIFS(inputdata!J:J,inputdata!$D:$D,$B586,inputdata!$A:$A,$A586)),IF(RIGHT($B586,8)="Scotland",SUMIFS(inputdataWeek!J:J,inputdataWeek!$B:$B,$B586,inputdataWeek!$A:$A,$A586),SUMIFS(inputdataWeek!J:J,inputdataWeek!$D:$D,$B586,inputdataWeek!$A:$A,$A586)))</f>
        <v>57</v>
      </c>
      <c r="H586" s="181">
        <f t="shared" si="46"/>
        <v>0.99771936142119788</v>
      </c>
      <c r="I586" s="180">
        <f>IF($A586&lt;=MonthDate,IF(RIGHT($B586,8)="Scotland",SUMIFS(inputdata!K:K,inputdata!$B:$B,$B586,inputdata!$A:$A,$A586),SUMIFS(inputdata!K:K,inputdata!$D:$D,$B586,inputdata!$A:$A,$A586)),IF(RIGHT(B586,8)="Scotland",SUMIFS(inputdataWeek!K:K,inputdataWeek!$B:$B,$B586,inputdataWeek!$A:$A,$A586),SUMIFS(inputdataWeek!K:K,inputdataWeek!$D:$D,$B586,inputdataWeek!$A:$A,$A586)))</f>
        <v>7</v>
      </c>
      <c r="J586" s="181">
        <f t="shared" si="49"/>
        <v>0.9997199215780419</v>
      </c>
      <c r="K586" s="194" t="str">
        <f t="shared" si="48"/>
        <v>ISD A&amp;E Datamart</v>
      </c>
    </row>
    <row r="587" spans="1:11">
      <c r="A587" s="178">
        <f t="shared" si="47"/>
        <v>42589</v>
      </c>
      <c r="B587" s="179" t="s">
        <v>121</v>
      </c>
      <c r="C587" s="180">
        <f>IF($A587&lt;=MonthDate,IF(RIGHT($B587,8)="Scotland",SUMIFS(inputdata!G:G,inputdata!$B:$B,$B587,inputdata!$A:$A,$A587),SUMIFS(inputdata!G:G,inputdata!$D:$D,$B587,inputdata!$A:$A,$A587)),IF(RIGHT($B587,8)="Scotland",SUMIFS(inputdataWeek!G:G,inputdataWeek!$B:$B,$B587,inputdataWeek!$A:$A,$A587),SUMIFS(inputdataWeek!G:G,inputdataWeek!$D:$D,$B587,inputdataWeek!$A:$A,$A587)))</f>
        <v>2172</v>
      </c>
      <c r="D587" s="180">
        <f>IF($A587&lt;=MonthDate,IF(RIGHT($B587,8)="Scotland",SUMIFS(inputdata!H:H,inputdata!$B:$B,$B587,inputdata!$A:$A,$A587),SUMIFS(inputdata!H:H,inputdata!$D:$D,$B587,inputdata!$A:$A,$A587)),IF(RIGHT($B587,8)="Scotland",SUMIFS(inputdataWeek!H:H,inputdataWeek!$B:$B,$B587,inputdataWeek!$A:$A,$A587),SUMIFS(inputdataWeek!H:H,inputdataWeek!$D:$D,$B587,inputdataWeek!$A:$A,$A587)))</f>
        <v>1981</v>
      </c>
      <c r="E587" s="180">
        <f>IF($A587&lt;=MonthDate,IF(RIGHT($B587,8)="Scotland",SUMIFS(inputdata!I:I,inputdata!$B:$B,$B587,inputdata!$A:$A,$A587),SUMIFS(inputdata!I:I,inputdata!$D:$D,$B587,inputdata!$A:$A,$A587)),IF(RIGHT($B587,8)="Scotland",SUMIFS(inputdataWeek!I:I,inputdataWeek!$B:$B,$B587,inputdataWeek!$A:$A,$A587),SUMIFS(inputdataWeek!I:I,inputdataWeek!$D:$D,$B587,inputdataWeek!$A:$A,$A587)))</f>
        <v>191</v>
      </c>
      <c r="F587" s="181">
        <f t="shared" si="45"/>
        <v>0.91206261510128916</v>
      </c>
      <c r="G587" s="180">
        <f>IF($A587&lt;=MonthDate,IF(RIGHT($B587,8)="Scotland",SUMIFS(inputdata!J:J,inputdata!$B:$B,$B587,inputdata!$A:$A,$A587),SUMIFS(inputdata!J:J,inputdata!$D:$D,$B587,inputdata!$A:$A,$A587)),IF(RIGHT($B587,8)="Scotland",SUMIFS(inputdataWeek!J:J,inputdataWeek!$B:$B,$B587,inputdataWeek!$A:$A,$A587),SUMIFS(inputdataWeek!J:J,inputdataWeek!$D:$D,$B587,inputdataWeek!$A:$A,$A587)))</f>
        <v>19</v>
      </c>
      <c r="H587" s="181">
        <f t="shared" si="46"/>
        <v>0.99125230202578274</v>
      </c>
      <c r="I587" s="180">
        <f>IF($A587&lt;=MonthDate,IF(RIGHT($B587,8)="Scotland",SUMIFS(inputdata!K:K,inputdata!$B:$B,$B587,inputdata!$A:$A,$A587),SUMIFS(inputdata!K:K,inputdata!$D:$D,$B587,inputdata!$A:$A,$A587)),IF(RIGHT(B587,8)="Scotland",SUMIFS(inputdataWeek!K:K,inputdataWeek!$B:$B,$B587,inputdataWeek!$A:$A,$A587),SUMIFS(inputdataWeek!K:K,inputdataWeek!$D:$D,$B587,inputdataWeek!$A:$A,$A587)))</f>
        <v>0</v>
      </c>
      <c r="J587" s="181">
        <f t="shared" si="49"/>
        <v>1</v>
      </c>
      <c r="K587" s="194" t="str">
        <f t="shared" si="48"/>
        <v>ISD A&amp;E Datamart</v>
      </c>
    </row>
    <row r="588" spans="1:11">
      <c r="A588" s="178">
        <f t="shared" si="47"/>
        <v>42589</v>
      </c>
      <c r="B588" s="179" t="s">
        <v>70</v>
      </c>
      <c r="C588" s="180">
        <f>IF($A588&lt;=MonthDate,IF(RIGHT($B588,8)="Scotland",SUMIFS(inputdata!G:G,inputdata!$B:$B,$B588,inputdata!$A:$A,$A588),SUMIFS(inputdata!G:G,inputdata!$D:$D,$B588,inputdata!$A:$A,$A588)),IF(RIGHT($B588,8)="Scotland",SUMIFS(inputdataWeek!G:G,inputdataWeek!$B:$B,$B588,inputdataWeek!$A:$A,$A588),SUMIFS(inputdataWeek!G:G,inputdataWeek!$D:$D,$B588,inputdataWeek!$A:$A,$A588)))</f>
        <v>594</v>
      </c>
      <c r="D588" s="180">
        <f>IF($A588&lt;=MonthDate,IF(RIGHT($B588,8)="Scotland",SUMIFS(inputdata!H:H,inputdata!$B:$B,$B588,inputdata!$A:$A,$A588),SUMIFS(inputdata!H:H,inputdata!$D:$D,$B588,inputdata!$A:$A,$A588)),IF(RIGHT($B588,8)="Scotland",SUMIFS(inputdataWeek!H:H,inputdataWeek!$B:$B,$B588,inputdataWeek!$A:$A,$A588),SUMIFS(inputdataWeek!H:H,inputdataWeek!$D:$D,$B588,inputdataWeek!$A:$A,$A588)))</f>
        <v>572</v>
      </c>
      <c r="E588" s="180">
        <f>IF($A588&lt;=MonthDate,IF(RIGHT($B588,8)="Scotland",SUMIFS(inputdata!I:I,inputdata!$B:$B,$B588,inputdata!$A:$A,$A588),SUMIFS(inputdata!I:I,inputdata!$D:$D,$B588,inputdata!$A:$A,$A588)),IF(RIGHT($B588,8)="Scotland",SUMIFS(inputdataWeek!I:I,inputdataWeek!$B:$B,$B588,inputdataWeek!$A:$A,$A588),SUMIFS(inputdataWeek!I:I,inputdataWeek!$D:$D,$B588,inputdataWeek!$A:$A,$A588)))</f>
        <v>22</v>
      </c>
      <c r="F588" s="181">
        <f t="shared" si="45"/>
        <v>0.96296296296296302</v>
      </c>
      <c r="G588" s="180">
        <f>IF($A588&lt;=MonthDate,IF(RIGHT($B588,8)="Scotland",SUMIFS(inputdata!J:J,inputdata!$B:$B,$B588,inputdata!$A:$A,$A588),SUMIFS(inputdata!J:J,inputdata!$D:$D,$B588,inputdata!$A:$A,$A588)),IF(RIGHT($B588,8)="Scotland",SUMIFS(inputdataWeek!J:J,inputdataWeek!$B:$B,$B588,inputdataWeek!$A:$A,$A588),SUMIFS(inputdataWeek!J:J,inputdataWeek!$D:$D,$B588,inputdataWeek!$A:$A,$A588)))</f>
        <v>1</v>
      </c>
      <c r="H588" s="181">
        <f t="shared" si="46"/>
        <v>0.99831649831649827</v>
      </c>
      <c r="I588" s="180">
        <f>IF($A588&lt;=MonthDate,IF(RIGHT($B588,8)="Scotland",SUMIFS(inputdata!K:K,inputdata!$B:$B,$B588,inputdata!$A:$A,$A588),SUMIFS(inputdata!K:K,inputdata!$D:$D,$B588,inputdata!$A:$A,$A588)),IF(RIGHT(B588,8)="Scotland",SUMIFS(inputdataWeek!K:K,inputdataWeek!$B:$B,$B588,inputdataWeek!$A:$A,$A588),SUMIFS(inputdataWeek!K:K,inputdataWeek!$D:$D,$B588,inputdataWeek!$A:$A,$A588)))</f>
        <v>0</v>
      </c>
      <c r="J588" s="181">
        <f t="shared" si="49"/>
        <v>1</v>
      </c>
      <c r="K588" s="194" t="str">
        <f t="shared" si="48"/>
        <v>ISD A&amp;E Datamart</v>
      </c>
    </row>
    <row r="589" spans="1:11">
      <c r="A589" s="178">
        <f t="shared" si="47"/>
        <v>42589</v>
      </c>
      <c r="B589" s="179" t="s">
        <v>140</v>
      </c>
      <c r="C589" s="180">
        <f>IF($A589&lt;=MonthDate,IF(RIGHT($B589,8)="Scotland",SUMIFS(inputdata!G:G,inputdata!$B:$B,$B589,inputdata!$A:$A,$A589),SUMIFS(inputdata!G:G,inputdata!$D:$D,$B589,inputdata!$A:$A,$A589)),IF(RIGHT($B589,8)="Scotland",SUMIFS(inputdataWeek!G:G,inputdataWeek!$B:$B,$B589,inputdataWeek!$A:$A,$A589),SUMIFS(inputdataWeek!G:G,inputdataWeek!$D:$D,$B589,inputdataWeek!$A:$A,$A589)))</f>
        <v>949</v>
      </c>
      <c r="D589" s="180">
        <f>IF($A589&lt;=MonthDate,IF(RIGHT($B589,8)="Scotland",SUMIFS(inputdata!H:H,inputdata!$B:$B,$B589,inputdata!$A:$A,$A589),SUMIFS(inputdata!H:H,inputdata!$D:$D,$B589,inputdata!$A:$A,$A589)),IF(RIGHT($B589,8)="Scotland",SUMIFS(inputdataWeek!H:H,inputdataWeek!$B:$B,$B589,inputdataWeek!$A:$A,$A589),SUMIFS(inputdataWeek!H:H,inputdataWeek!$D:$D,$B589,inputdataWeek!$A:$A,$A589)))</f>
        <v>916</v>
      </c>
      <c r="E589" s="180">
        <f>IF($A589&lt;=MonthDate,IF(RIGHT($B589,8)="Scotland",SUMIFS(inputdata!I:I,inputdata!$B:$B,$B589,inputdata!$A:$A,$A589),SUMIFS(inputdata!I:I,inputdata!$D:$D,$B589,inputdata!$A:$A,$A589)),IF(RIGHT($B589,8)="Scotland",SUMIFS(inputdataWeek!I:I,inputdataWeek!$B:$B,$B589,inputdataWeek!$A:$A,$A589),SUMIFS(inputdataWeek!I:I,inputdataWeek!$D:$D,$B589,inputdataWeek!$A:$A,$A589)))</f>
        <v>33</v>
      </c>
      <c r="F589" s="181">
        <f t="shared" si="45"/>
        <v>0.96522655426765014</v>
      </c>
      <c r="G589" s="180">
        <f>IF($A589&lt;=MonthDate,IF(RIGHT($B589,8)="Scotland",SUMIFS(inputdata!J:J,inputdata!$B:$B,$B589,inputdata!$A:$A,$A589),SUMIFS(inputdata!J:J,inputdata!$D:$D,$B589,inputdata!$A:$A,$A589)),IF(RIGHT($B589,8)="Scotland",SUMIFS(inputdataWeek!J:J,inputdataWeek!$B:$B,$B589,inputdataWeek!$A:$A,$A589),SUMIFS(inputdataWeek!J:J,inputdataWeek!$D:$D,$B589,inputdataWeek!$A:$A,$A589)))</f>
        <v>0</v>
      </c>
      <c r="H589" s="181">
        <f t="shared" si="46"/>
        <v>1</v>
      </c>
      <c r="I589" s="180">
        <f>IF($A589&lt;=MonthDate,IF(RIGHT($B589,8)="Scotland",SUMIFS(inputdata!K:K,inputdata!$B:$B,$B589,inputdata!$A:$A,$A589),SUMIFS(inputdata!K:K,inputdata!$D:$D,$B589,inputdata!$A:$A,$A589)),IF(RIGHT(B589,8)="Scotland",SUMIFS(inputdataWeek!K:K,inputdataWeek!$B:$B,$B589,inputdataWeek!$A:$A,$A589),SUMIFS(inputdataWeek!K:K,inputdataWeek!$D:$D,$B589,inputdataWeek!$A:$A,$A589)))</f>
        <v>0</v>
      </c>
      <c r="J589" s="181">
        <f t="shared" si="49"/>
        <v>1</v>
      </c>
      <c r="K589" s="194" t="str">
        <f t="shared" si="48"/>
        <v>ISD A&amp;E Datamart</v>
      </c>
    </row>
    <row r="590" spans="1:11">
      <c r="A590" s="178">
        <f t="shared" si="47"/>
        <v>42589</v>
      </c>
      <c r="B590" s="179" t="s">
        <v>71</v>
      </c>
      <c r="C590" s="180">
        <f>IF($A590&lt;=MonthDate,IF(RIGHT($B590,8)="Scotland",SUMIFS(inputdata!G:G,inputdata!$B:$B,$B590,inputdata!$A:$A,$A590),SUMIFS(inputdata!G:G,inputdata!$D:$D,$B590,inputdata!$A:$A,$A590)),IF(RIGHT($B590,8)="Scotland",SUMIFS(inputdataWeek!G:G,inputdataWeek!$B:$B,$B590,inputdataWeek!$A:$A,$A590),SUMIFS(inputdataWeek!G:G,inputdataWeek!$D:$D,$B590,inputdataWeek!$A:$A,$A590)))</f>
        <v>1263</v>
      </c>
      <c r="D590" s="180">
        <f>IF($A590&lt;=MonthDate,IF(RIGHT($B590,8)="Scotland",SUMIFS(inputdata!H:H,inputdata!$B:$B,$B590,inputdata!$A:$A,$A590),SUMIFS(inputdata!H:H,inputdata!$D:$D,$B590,inputdata!$A:$A,$A590)),IF(RIGHT($B590,8)="Scotland",SUMIFS(inputdataWeek!H:H,inputdataWeek!$B:$B,$B590,inputdataWeek!$A:$A,$A590),SUMIFS(inputdataWeek!H:H,inputdataWeek!$D:$D,$B590,inputdataWeek!$A:$A,$A590)))</f>
        <v>1215</v>
      </c>
      <c r="E590" s="180">
        <f>IF($A590&lt;=MonthDate,IF(RIGHT($B590,8)="Scotland",SUMIFS(inputdata!I:I,inputdata!$B:$B,$B590,inputdata!$A:$A,$A590),SUMIFS(inputdata!I:I,inputdata!$D:$D,$B590,inputdata!$A:$A,$A590)),IF(RIGHT($B590,8)="Scotland",SUMIFS(inputdataWeek!I:I,inputdataWeek!$B:$B,$B590,inputdataWeek!$A:$A,$A590),SUMIFS(inputdataWeek!I:I,inputdataWeek!$D:$D,$B590,inputdataWeek!$A:$A,$A590)))</f>
        <v>48</v>
      </c>
      <c r="F590" s="181">
        <f t="shared" si="45"/>
        <v>0.96199524940617576</v>
      </c>
      <c r="G590" s="180">
        <f>IF($A590&lt;=MonthDate,IF(RIGHT($B590,8)="Scotland",SUMIFS(inputdata!J:J,inputdata!$B:$B,$B590,inputdata!$A:$A,$A590),SUMIFS(inputdata!J:J,inputdata!$D:$D,$B590,inputdata!$A:$A,$A590)),IF(RIGHT($B590,8)="Scotland",SUMIFS(inputdataWeek!J:J,inputdataWeek!$B:$B,$B590,inputdataWeek!$A:$A,$A590),SUMIFS(inputdataWeek!J:J,inputdataWeek!$D:$D,$B590,inputdataWeek!$A:$A,$A590)))</f>
        <v>0</v>
      </c>
      <c r="H590" s="181">
        <f t="shared" si="46"/>
        <v>1</v>
      </c>
      <c r="I590" s="180">
        <f>IF($A590&lt;=MonthDate,IF(RIGHT($B590,8)="Scotland",SUMIFS(inputdata!K:K,inputdata!$B:$B,$B590,inputdata!$A:$A,$A590),SUMIFS(inputdata!K:K,inputdata!$D:$D,$B590,inputdata!$A:$A,$A590)),IF(RIGHT(B590,8)="Scotland",SUMIFS(inputdataWeek!K:K,inputdataWeek!$B:$B,$B590,inputdataWeek!$A:$A,$A590),SUMIFS(inputdataWeek!K:K,inputdataWeek!$D:$D,$B590,inputdataWeek!$A:$A,$A590)))</f>
        <v>0</v>
      </c>
      <c r="J590" s="181">
        <f t="shared" si="49"/>
        <v>1</v>
      </c>
      <c r="K590" s="194" t="str">
        <f t="shared" si="48"/>
        <v>ISD A&amp;E Datamart</v>
      </c>
    </row>
    <row r="591" spans="1:11">
      <c r="A591" s="178">
        <f t="shared" si="47"/>
        <v>42589</v>
      </c>
      <c r="B591" s="179" t="s">
        <v>69</v>
      </c>
      <c r="C591" s="180">
        <f>IF($A591&lt;=MonthDate,IF(RIGHT($B591,8)="Scotland",SUMIFS(inputdata!G:G,inputdata!$B:$B,$B591,inputdata!$A:$A,$A591),SUMIFS(inputdata!G:G,inputdata!$D:$D,$B591,inputdata!$A:$A,$A591)),IF(RIGHT($B591,8)="Scotland",SUMIFS(inputdataWeek!G:G,inputdataWeek!$B:$B,$B591,inputdataWeek!$A:$A,$A591),SUMIFS(inputdataWeek!G:G,inputdataWeek!$D:$D,$B591,inputdataWeek!$A:$A,$A591)))</f>
        <v>1264</v>
      </c>
      <c r="D591" s="180">
        <f>IF($A591&lt;=MonthDate,IF(RIGHT($B591,8)="Scotland",SUMIFS(inputdata!H:H,inputdata!$B:$B,$B591,inputdata!$A:$A,$A591),SUMIFS(inputdata!H:H,inputdata!$D:$D,$B591,inputdata!$A:$A,$A591)),IF(RIGHT($B591,8)="Scotland",SUMIFS(inputdataWeek!H:H,inputdataWeek!$B:$B,$B591,inputdataWeek!$A:$A,$A591),SUMIFS(inputdataWeek!H:H,inputdataWeek!$D:$D,$B591,inputdataWeek!$A:$A,$A591)))</f>
        <v>1173</v>
      </c>
      <c r="E591" s="180">
        <f>IF($A591&lt;=MonthDate,IF(RIGHT($B591,8)="Scotland",SUMIFS(inputdata!I:I,inputdata!$B:$B,$B591,inputdata!$A:$A,$A591),SUMIFS(inputdata!I:I,inputdata!$D:$D,$B591,inputdata!$A:$A,$A591)),IF(RIGHT($B591,8)="Scotland",SUMIFS(inputdataWeek!I:I,inputdataWeek!$B:$B,$B591,inputdataWeek!$A:$A,$A591),SUMIFS(inputdataWeek!I:I,inputdataWeek!$D:$D,$B591,inputdataWeek!$A:$A,$A591)))</f>
        <v>91</v>
      </c>
      <c r="F591" s="181">
        <f t="shared" si="45"/>
        <v>0.928006329113924</v>
      </c>
      <c r="G591" s="180">
        <f>IF($A591&lt;=MonthDate,IF(RIGHT($B591,8)="Scotland",SUMIFS(inputdata!J:J,inputdata!$B:$B,$B591,inputdata!$A:$A,$A591),SUMIFS(inputdata!J:J,inputdata!$D:$D,$B591,inputdata!$A:$A,$A591)),IF(RIGHT($B591,8)="Scotland",SUMIFS(inputdataWeek!J:J,inputdataWeek!$B:$B,$B591,inputdataWeek!$A:$A,$A591),SUMIFS(inputdataWeek!J:J,inputdataWeek!$D:$D,$B591,inputdataWeek!$A:$A,$A591)))</f>
        <v>0</v>
      </c>
      <c r="H591" s="181">
        <f t="shared" si="46"/>
        <v>1</v>
      </c>
      <c r="I591" s="180">
        <f>IF($A591&lt;=MonthDate,IF(RIGHT($B591,8)="Scotland",SUMIFS(inputdata!K:K,inputdata!$B:$B,$B591,inputdata!$A:$A,$A591),SUMIFS(inputdata!K:K,inputdata!$D:$D,$B591,inputdata!$A:$A,$A591)),IF(RIGHT(B591,8)="Scotland",SUMIFS(inputdataWeek!K:K,inputdataWeek!$B:$B,$B591,inputdataWeek!$A:$A,$A591),SUMIFS(inputdataWeek!K:K,inputdataWeek!$D:$D,$B591,inputdataWeek!$A:$A,$A591)))</f>
        <v>0</v>
      </c>
      <c r="J591" s="181">
        <f t="shared" si="49"/>
        <v>1</v>
      </c>
      <c r="K591" s="194" t="str">
        <f t="shared" si="48"/>
        <v>ISD A&amp;E Datamart</v>
      </c>
    </row>
    <row r="592" spans="1:11">
      <c r="A592" s="178">
        <f t="shared" si="47"/>
        <v>42589</v>
      </c>
      <c r="B592" s="179" t="s">
        <v>122</v>
      </c>
      <c r="C592" s="180">
        <f>IF($A592&lt;=MonthDate,IF(RIGHT($B592,8)="Scotland",SUMIFS(inputdata!G:G,inputdata!$B:$B,$B592,inputdata!$A:$A,$A592),SUMIFS(inputdata!G:G,inputdata!$D:$D,$B592,inputdata!$A:$A,$A592)),IF(RIGHT($B592,8)="Scotland",SUMIFS(inputdataWeek!G:G,inputdataWeek!$B:$B,$B592,inputdataWeek!$A:$A,$A592),SUMIFS(inputdataWeek!G:G,inputdataWeek!$D:$D,$B592,inputdataWeek!$A:$A,$A592)))</f>
        <v>1826</v>
      </c>
      <c r="D592" s="180">
        <f>IF($A592&lt;=MonthDate,IF(RIGHT($B592,8)="Scotland",SUMIFS(inputdata!H:H,inputdata!$B:$B,$B592,inputdata!$A:$A,$A592),SUMIFS(inputdata!H:H,inputdata!$D:$D,$B592,inputdata!$A:$A,$A592)),IF(RIGHT($B592,8)="Scotland",SUMIFS(inputdataWeek!H:H,inputdataWeek!$B:$B,$B592,inputdataWeek!$A:$A,$A592),SUMIFS(inputdataWeek!H:H,inputdataWeek!$D:$D,$B592,inputdataWeek!$A:$A,$A592)))</f>
        <v>1782</v>
      </c>
      <c r="E592" s="180">
        <f>IF($A592&lt;=MonthDate,IF(RIGHT($B592,8)="Scotland",SUMIFS(inputdata!I:I,inputdata!$B:$B,$B592,inputdata!$A:$A,$A592),SUMIFS(inputdata!I:I,inputdata!$D:$D,$B592,inputdata!$A:$A,$A592)),IF(RIGHT($B592,8)="Scotland",SUMIFS(inputdataWeek!I:I,inputdataWeek!$B:$B,$B592,inputdataWeek!$A:$A,$A592),SUMIFS(inputdataWeek!I:I,inputdataWeek!$D:$D,$B592,inputdataWeek!$A:$A,$A592)))</f>
        <v>44</v>
      </c>
      <c r="F592" s="181">
        <f t="shared" ref="F592:F655" si="50">1-E592/$C592</f>
        <v>0.97590361445783136</v>
      </c>
      <c r="G592" s="180">
        <f>IF($A592&lt;=MonthDate,IF(RIGHT($B592,8)="Scotland",SUMIFS(inputdata!J:J,inputdata!$B:$B,$B592,inputdata!$A:$A,$A592),SUMIFS(inputdata!J:J,inputdata!$D:$D,$B592,inputdata!$A:$A,$A592)),IF(RIGHT($B592,8)="Scotland",SUMIFS(inputdataWeek!J:J,inputdataWeek!$B:$B,$B592,inputdataWeek!$A:$A,$A592),SUMIFS(inputdataWeek!J:J,inputdataWeek!$D:$D,$B592,inputdataWeek!$A:$A,$A592)))</f>
        <v>1</v>
      </c>
      <c r="H592" s="181">
        <f t="shared" ref="H592:H655" si="51">1-G592/$C592</f>
        <v>0.9994523548740416</v>
      </c>
      <c r="I592" s="180">
        <f>IF($A592&lt;=MonthDate,IF(RIGHT($B592,8)="Scotland",SUMIFS(inputdata!K:K,inputdata!$B:$B,$B592,inputdata!$A:$A,$A592),SUMIFS(inputdata!K:K,inputdata!$D:$D,$B592,inputdata!$A:$A,$A592)),IF(RIGHT(B592,8)="Scotland",SUMIFS(inputdataWeek!K:K,inputdataWeek!$B:$B,$B592,inputdataWeek!$A:$A,$A592),SUMIFS(inputdataWeek!K:K,inputdataWeek!$D:$D,$B592,inputdataWeek!$A:$A,$A592)))</f>
        <v>0</v>
      </c>
      <c r="J592" s="181">
        <f t="shared" si="49"/>
        <v>1</v>
      </c>
      <c r="K592" s="194" t="str">
        <f t="shared" si="48"/>
        <v>ISD A&amp;E Datamart</v>
      </c>
    </row>
    <row r="593" spans="1:11">
      <c r="A593" s="178">
        <f t="shared" si="47"/>
        <v>42589</v>
      </c>
      <c r="B593" s="179" t="s">
        <v>72</v>
      </c>
      <c r="C593" s="180">
        <f>IF($A593&lt;=MonthDate,IF(RIGHT($B593,8)="Scotland",SUMIFS(inputdata!G:G,inputdata!$B:$B,$B593,inputdata!$A:$A,$A593),SUMIFS(inputdata!G:G,inputdata!$D:$D,$B593,inputdata!$A:$A,$A593)),IF(RIGHT($B593,8)="Scotland",SUMIFS(inputdataWeek!G:G,inputdataWeek!$B:$B,$B593,inputdataWeek!$A:$A,$A593),SUMIFS(inputdataWeek!G:G,inputdataWeek!$D:$D,$B593,inputdataWeek!$A:$A,$A593)))</f>
        <v>6448</v>
      </c>
      <c r="D593" s="180">
        <f>IF($A593&lt;=MonthDate,IF(RIGHT($B593,8)="Scotland",SUMIFS(inputdata!H:H,inputdata!$B:$B,$B593,inputdata!$A:$A,$A593),SUMIFS(inputdata!H:H,inputdata!$D:$D,$B593,inputdata!$A:$A,$A593)),IF(RIGHT($B593,8)="Scotland",SUMIFS(inputdataWeek!H:H,inputdataWeek!$B:$B,$B593,inputdataWeek!$A:$A,$A593),SUMIFS(inputdataWeek!H:H,inputdataWeek!$D:$D,$B593,inputdataWeek!$A:$A,$A593)))</f>
        <v>5971</v>
      </c>
      <c r="E593" s="180">
        <f>IF($A593&lt;=MonthDate,IF(RIGHT($B593,8)="Scotland",SUMIFS(inputdata!I:I,inputdata!$B:$B,$B593,inputdata!$A:$A,$A593),SUMIFS(inputdata!I:I,inputdata!$D:$D,$B593,inputdata!$A:$A,$A593)),IF(RIGHT($B593,8)="Scotland",SUMIFS(inputdataWeek!I:I,inputdataWeek!$B:$B,$B593,inputdataWeek!$A:$A,$A593),SUMIFS(inputdataWeek!I:I,inputdataWeek!$D:$D,$B593,inputdataWeek!$A:$A,$A593)))</f>
        <v>477</v>
      </c>
      <c r="F593" s="181">
        <f t="shared" si="50"/>
        <v>0.9260235732009926</v>
      </c>
      <c r="G593" s="180">
        <f>IF($A593&lt;=MonthDate,IF(RIGHT($B593,8)="Scotland",SUMIFS(inputdata!J:J,inputdata!$B:$B,$B593,inputdata!$A:$A,$A593),SUMIFS(inputdata!J:J,inputdata!$D:$D,$B593,inputdata!$A:$A,$A593)),IF(RIGHT($B593,8)="Scotland",SUMIFS(inputdataWeek!J:J,inputdataWeek!$B:$B,$B593,inputdataWeek!$A:$A,$A593),SUMIFS(inputdataWeek!J:J,inputdataWeek!$D:$D,$B593,inputdataWeek!$A:$A,$A593)))</f>
        <v>12</v>
      </c>
      <c r="H593" s="181">
        <f t="shared" si="51"/>
        <v>0.99813895781637718</v>
      </c>
      <c r="I593" s="180">
        <f>IF($A593&lt;=MonthDate,IF(RIGHT($B593,8)="Scotland",SUMIFS(inputdata!K:K,inputdata!$B:$B,$B593,inputdata!$A:$A,$A593),SUMIFS(inputdata!K:K,inputdata!$D:$D,$B593,inputdata!$A:$A,$A593)),IF(RIGHT(B593,8)="Scotland",SUMIFS(inputdataWeek!K:K,inputdataWeek!$B:$B,$B593,inputdataWeek!$A:$A,$A593),SUMIFS(inputdataWeek!K:K,inputdataWeek!$D:$D,$B593,inputdataWeek!$A:$A,$A593)))</f>
        <v>0</v>
      </c>
      <c r="J593" s="181">
        <f t="shared" si="49"/>
        <v>1</v>
      </c>
      <c r="K593" s="194" t="str">
        <f t="shared" si="48"/>
        <v>ISD A&amp;E Datamart</v>
      </c>
    </row>
    <row r="594" spans="1:11">
      <c r="A594" s="178">
        <f t="shared" si="47"/>
        <v>42589</v>
      </c>
      <c r="B594" s="179" t="s">
        <v>129</v>
      </c>
      <c r="C594" s="180">
        <f>IF($A594&lt;=MonthDate,IF(RIGHT($B594,8)="Scotland",SUMIFS(inputdata!G:G,inputdata!$B:$B,$B594,inputdata!$A:$A,$A594),SUMIFS(inputdata!G:G,inputdata!$D:$D,$B594,inputdata!$A:$A,$A594)),IF(RIGHT($B594,8)="Scotland",SUMIFS(inputdataWeek!G:G,inputdataWeek!$B:$B,$B594,inputdataWeek!$A:$A,$A594),SUMIFS(inputdataWeek!G:G,inputdataWeek!$D:$D,$B594,inputdataWeek!$A:$A,$A594)))</f>
        <v>1224</v>
      </c>
      <c r="D594" s="180">
        <f>IF($A594&lt;=MonthDate,IF(RIGHT($B594,8)="Scotland",SUMIFS(inputdata!H:H,inputdata!$B:$B,$B594,inputdata!$A:$A,$A594),SUMIFS(inputdata!H:H,inputdata!$D:$D,$B594,inputdata!$A:$A,$A594)),IF(RIGHT($B594,8)="Scotland",SUMIFS(inputdataWeek!H:H,inputdataWeek!$B:$B,$B594,inputdataWeek!$A:$A,$A594),SUMIFS(inputdataWeek!H:H,inputdataWeek!$D:$D,$B594,inputdataWeek!$A:$A,$A594)))</f>
        <v>1170</v>
      </c>
      <c r="E594" s="180">
        <f>IF($A594&lt;=MonthDate,IF(RIGHT($B594,8)="Scotland",SUMIFS(inputdata!I:I,inputdata!$B:$B,$B594,inputdata!$A:$A,$A594),SUMIFS(inputdata!I:I,inputdata!$D:$D,$B594,inputdata!$A:$A,$A594)),IF(RIGHT($B594,8)="Scotland",SUMIFS(inputdataWeek!I:I,inputdataWeek!$B:$B,$B594,inputdataWeek!$A:$A,$A594),SUMIFS(inputdataWeek!I:I,inputdataWeek!$D:$D,$B594,inputdataWeek!$A:$A,$A594)))</f>
        <v>54</v>
      </c>
      <c r="F594" s="181">
        <f t="shared" si="50"/>
        <v>0.95588235294117652</v>
      </c>
      <c r="G594" s="180">
        <f>IF($A594&lt;=MonthDate,IF(RIGHT($B594,8)="Scotland",SUMIFS(inputdata!J:J,inputdata!$B:$B,$B594,inputdata!$A:$A,$A594),SUMIFS(inputdata!J:J,inputdata!$D:$D,$B594,inputdata!$A:$A,$A594)),IF(RIGHT($B594,8)="Scotland",SUMIFS(inputdataWeek!J:J,inputdataWeek!$B:$B,$B594,inputdataWeek!$A:$A,$A594),SUMIFS(inputdataWeek!J:J,inputdataWeek!$D:$D,$B594,inputdataWeek!$A:$A,$A594)))</f>
        <v>4</v>
      </c>
      <c r="H594" s="181">
        <f t="shared" si="51"/>
        <v>0.99673202614379086</v>
      </c>
      <c r="I594" s="180">
        <f>IF($A594&lt;=MonthDate,IF(RIGHT($B594,8)="Scotland",SUMIFS(inputdata!K:K,inputdata!$B:$B,$B594,inputdata!$A:$A,$A594),SUMIFS(inputdata!K:K,inputdata!$D:$D,$B594,inputdata!$A:$A,$A594)),IF(RIGHT(B594,8)="Scotland",SUMIFS(inputdataWeek!K:K,inputdataWeek!$B:$B,$B594,inputdataWeek!$A:$A,$A594),SUMIFS(inputdataWeek!K:K,inputdataWeek!$D:$D,$B594,inputdataWeek!$A:$A,$A594)))</f>
        <v>0</v>
      </c>
      <c r="J594" s="181">
        <f t="shared" si="49"/>
        <v>1</v>
      </c>
      <c r="K594" s="194" t="str">
        <f t="shared" si="48"/>
        <v>ISD A&amp;E Datamart</v>
      </c>
    </row>
    <row r="595" spans="1:11">
      <c r="A595" s="178">
        <f t="shared" si="47"/>
        <v>42589</v>
      </c>
      <c r="B595" s="179" t="s">
        <v>73</v>
      </c>
      <c r="C595" s="180">
        <f>IF($A595&lt;=MonthDate,IF(RIGHT($B595,8)="Scotland",SUMIFS(inputdata!G:G,inputdata!$B:$B,$B595,inputdata!$A:$A,$A595),SUMIFS(inputdata!G:G,inputdata!$D:$D,$B595,inputdata!$A:$A,$A595)),IF(RIGHT($B595,8)="Scotland",SUMIFS(inputdataWeek!G:G,inputdataWeek!$B:$B,$B595,inputdataWeek!$A:$A,$A595),SUMIFS(inputdataWeek!G:G,inputdataWeek!$D:$D,$B595,inputdataWeek!$A:$A,$A595)))</f>
        <v>3700</v>
      </c>
      <c r="D595" s="180">
        <f>IF($A595&lt;=MonthDate,IF(RIGHT($B595,8)="Scotland",SUMIFS(inputdata!H:H,inputdata!$B:$B,$B595,inputdata!$A:$A,$A595),SUMIFS(inputdata!H:H,inputdata!$D:$D,$B595,inputdata!$A:$A,$A595)),IF(RIGHT($B595,8)="Scotland",SUMIFS(inputdataWeek!H:H,inputdataWeek!$B:$B,$B595,inputdataWeek!$A:$A,$A595),SUMIFS(inputdataWeek!H:H,inputdataWeek!$D:$D,$B595,inputdataWeek!$A:$A,$A595)))</f>
        <v>3440</v>
      </c>
      <c r="E595" s="180">
        <f>IF($A595&lt;=MonthDate,IF(RIGHT($B595,8)="Scotland",SUMIFS(inputdata!I:I,inputdata!$B:$B,$B595,inputdata!$A:$A,$A595),SUMIFS(inputdata!I:I,inputdata!$D:$D,$B595,inputdata!$A:$A,$A595)),IF(RIGHT($B595,8)="Scotland",SUMIFS(inputdataWeek!I:I,inputdataWeek!$B:$B,$B595,inputdataWeek!$A:$A,$A595),SUMIFS(inputdataWeek!I:I,inputdataWeek!$D:$D,$B595,inputdataWeek!$A:$A,$A595)))</f>
        <v>260</v>
      </c>
      <c r="F595" s="181">
        <f t="shared" si="50"/>
        <v>0.92972972972972978</v>
      </c>
      <c r="G595" s="180">
        <f>IF($A595&lt;=MonthDate,IF(RIGHT($B595,8)="Scotland",SUMIFS(inputdata!J:J,inputdata!$B:$B,$B595,inputdata!$A:$A,$A595),SUMIFS(inputdata!J:J,inputdata!$D:$D,$B595,inputdata!$A:$A,$A595)),IF(RIGHT($B595,8)="Scotland",SUMIFS(inputdataWeek!J:J,inputdataWeek!$B:$B,$B595,inputdataWeek!$A:$A,$A595),SUMIFS(inputdataWeek!J:J,inputdataWeek!$D:$D,$B595,inputdataWeek!$A:$A,$A595)))</f>
        <v>11</v>
      </c>
      <c r="H595" s="181">
        <f t="shared" si="51"/>
        <v>0.99702702702702706</v>
      </c>
      <c r="I595" s="180">
        <f>IF($A595&lt;=MonthDate,IF(RIGHT($B595,8)="Scotland",SUMIFS(inputdata!K:K,inputdata!$B:$B,$B595,inputdata!$A:$A,$A595),SUMIFS(inputdata!K:K,inputdata!$D:$D,$B595,inputdata!$A:$A,$A595)),IF(RIGHT(B595,8)="Scotland",SUMIFS(inputdataWeek!K:K,inputdataWeek!$B:$B,$B595,inputdataWeek!$A:$A,$A595),SUMIFS(inputdataWeek!K:K,inputdataWeek!$D:$D,$B595,inputdataWeek!$A:$A,$A595)))</f>
        <v>0</v>
      </c>
      <c r="J595" s="181">
        <f t="shared" si="49"/>
        <v>1</v>
      </c>
      <c r="K595" s="194" t="str">
        <f t="shared" si="48"/>
        <v>ISD A&amp;E Datamart</v>
      </c>
    </row>
    <row r="596" spans="1:11">
      <c r="A596" s="178">
        <f t="shared" si="47"/>
        <v>42589</v>
      </c>
      <c r="B596" s="179" t="s">
        <v>123</v>
      </c>
      <c r="C596" s="180">
        <f>IF($A596&lt;=MonthDate,IF(RIGHT($B596,8)="Scotland",SUMIFS(inputdata!G:G,inputdata!$B:$B,$B596,inputdata!$A:$A,$A596),SUMIFS(inputdata!G:G,inputdata!$D:$D,$B596,inputdata!$A:$A,$A596)),IF(RIGHT($B596,8)="Scotland",SUMIFS(inputdataWeek!G:G,inputdataWeek!$B:$B,$B596,inputdataWeek!$A:$A,$A596),SUMIFS(inputdataWeek!G:G,inputdataWeek!$D:$D,$B596,inputdataWeek!$A:$A,$A596)))</f>
        <v>4088</v>
      </c>
      <c r="D596" s="180">
        <f>IF($A596&lt;=MonthDate,IF(RIGHT($B596,8)="Scotland",SUMIFS(inputdata!H:H,inputdata!$B:$B,$B596,inputdata!$A:$A,$A596),SUMIFS(inputdata!H:H,inputdata!$D:$D,$B596,inputdata!$A:$A,$A596)),IF(RIGHT($B596,8)="Scotland",SUMIFS(inputdataWeek!H:H,inputdataWeek!$B:$B,$B596,inputdataWeek!$A:$A,$A596),SUMIFS(inputdataWeek!H:H,inputdataWeek!$D:$D,$B596,inputdataWeek!$A:$A,$A596)))</f>
        <v>3999</v>
      </c>
      <c r="E596" s="180">
        <f>IF($A596&lt;=MonthDate,IF(RIGHT($B596,8)="Scotland",SUMIFS(inputdata!I:I,inputdata!$B:$B,$B596,inputdata!$A:$A,$A596),SUMIFS(inputdata!I:I,inputdata!$D:$D,$B596,inputdata!$A:$A,$A596)),IF(RIGHT($B596,8)="Scotland",SUMIFS(inputdataWeek!I:I,inputdataWeek!$B:$B,$B596,inputdataWeek!$A:$A,$A596),SUMIFS(inputdataWeek!I:I,inputdataWeek!$D:$D,$B596,inputdataWeek!$A:$A,$A596)))</f>
        <v>89</v>
      </c>
      <c r="F596" s="181">
        <f t="shared" si="50"/>
        <v>0.97822896281800387</v>
      </c>
      <c r="G596" s="180">
        <f>IF($A596&lt;=MonthDate,IF(RIGHT($B596,8)="Scotland",SUMIFS(inputdata!J:J,inputdata!$B:$B,$B596,inputdata!$A:$A,$A596),SUMIFS(inputdata!J:J,inputdata!$D:$D,$B596,inputdata!$A:$A,$A596)),IF(RIGHT($B596,8)="Scotland",SUMIFS(inputdataWeek!J:J,inputdataWeek!$B:$B,$B596,inputdataWeek!$A:$A,$A596),SUMIFS(inputdataWeek!J:J,inputdataWeek!$D:$D,$B596,inputdataWeek!$A:$A,$A596)))</f>
        <v>12</v>
      </c>
      <c r="H596" s="181">
        <f t="shared" si="51"/>
        <v>0.99706457925636005</v>
      </c>
      <c r="I596" s="180">
        <f>IF($A596&lt;=MonthDate,IF(RIGHT($B596,8)="Scotland",SUMIFS(inputdata!K:K,inputdata!$B:$B,$B596,inputdata!$A:$A,$A596),SUMIFS(inputdata!K:K,inputdata!$D:$D,$B596,inputdata!$A:$A,$A596)),IF(RIGHT(B596,8)="Scotland",SUMIFS(inputdataWeek!K:K,inputdataWeek!$B:$B,$B596,inputdataWeek!$A:$A,$A596),SUMIFS(inputdataWeek!K:K,inputdataWeek!$D:$D,$B596,inputdataWeek!$A:$A,$A596)))</f>
        <v>0</v>
      </c>
      <c r="J596" s="181">
        <f t="shared" si="49"/>
        <v>1</v>
      </c>
      <c r="K596" s="194" t="str">
        <f t="shared" si="48"/>
        <v>ISD A&amp;E Datamart</v>
      </c>
    </row>
    <row r="597" spans="1:11">
      <c r="A597" s="178">
        <f t="shared" si="47"/>
        <v>42589</v>
      </c>
      <c r="B597" s="179" t="s">
        <v>117</v>
      </c>
      <c r="C597" s="180">
        <f>IF($A597&lt;=MonthDate,IF(RIGHT($B597,8)="Scotland",SUMIFS(inputdata!G:G,inputdata!$B:$B,$B597,inputdata!$A:$A,$A597),SUMIFS(inputdata!G:G,inputdata!$D:$D,$B597,inputdata!$A:$A,$A597)),IF(RIGHT($B597,8)="Scotland",SUMIFS(inputdataWeek!G:G,inputdataWeek!$B:$B,$B597,inputdataWeek!$A:$A,$A597),SUMIFS(inputdataWeek!G:G,inputdataWeek!$D:$D,$B597,inputdataWeek!$A:$A,$A597)))</f>
        <v>117</v>
      </c>
      <c r="D597" s="180">
        <f>IF($A597&lt;=MonthDate,IF(RIGHT($B597,8)="Scotland",SUMIFS(inputdata!H:H,inputdata!$B:$B,$B597,inputdata!$A:$A,$A597),SUMIFS(inputdata!H:H,inputdata!$D:$D,$B597,inputdata!$A:$A,$A597)),IF(RIGHT($B597,8)="Scotland",SUMIFS(inputdataWeek!H:H,inputdataWeek!$B:$B,$B597,inputdataWeek!$A:$A,$A597),SUMIFS(inputdataWeek!H:H,inputdataWeek!$D:$D,$B597,inputdataWeek!$A:$A,$A597)))</f>
        <v>112</v>
      </c>
      <c r="E597" s="180">
        <f>IF($A597&lt;=MonthDate,IF(RIGHT($B597,8)="Scotland",SUMIFS(inputdata!I:I,inputdata!$B:$B,$B597,inputdata!$A:$A,$A597),SUMIFS(inputdata!I:I,inputdata!$D:$D,$B597,inputdata!$A:$A,$A597)),IF(RIGHT($B597,8)="Scotland",SUMIFS(inputdataWeek!I:I,inputdataWeek!$B:$B,$B597,inputdataWeek!$A:$A,$A597),SUMIFS(inputdataWeek!I:I,inputdataWeek!$D:$D,$B597,inputdataWeek!$A:$A,$A597)))</f>
        <v>5</v>
      </c>
      <c r="F597" s="181">
        <f t="shared" si="50"/>
        <v>0.95726495726495731</v>
      </c>
      <c r="G597" s="180">
        <f>IF($A597&lt;=MonthDate,IF(RIGHT($B597,8)="Scotland",SUMIFS(inputdata!J:J,inputdata!$B:$B,$B597,inputdata!$A:$A,$A597),SUMIFS(inputdata!J:J,inputdata!$D:$D,$B597,inputdata!$A:$A,$A597)),IF(RIGHT($B597,8)="Scotland",SUMIFS(inputdataWeek!J:J,inputdataWeek!$B:$B,$B597,inputdataWeek!$A:$A,$A597),SUMIFS(inputdataWeek!J:J,inputdataWeek!$D:$D,$B597,inputdataWeek!$A:$A,$A597)))</f>
        <v>0</v>
      </c>
      <c r="H597" s="181">
        <f t="shared" si="51"/>
        <v>1</v>
      </c>
      <c r="I597" s="180">
        <f>IF($A597&lt;=MonthDate,IF(RIGHT($B597,8)="Scotland",SUMIFS(inputdata!K:K,inputdata!$B:$B,$B597,inputdata!$A:$A,$A597),SUMIFS(inputdata!K:K,inputdata!$D:$D,$B597,inputdata!$A:$A,$A597)),IF(RIGHT(B597,8)="Scotland",SUMIFS(inputdataWeek!K:K,inputdataWeek!$B:$B,$B597,inputdataWeek!$A:$A,$A597),SUMIFS(inputdataWeek!K:K,inputdataWeek!$D:$D,$B597,inputdataWeek!$A:$A,$A597)))</f>
        <v>0</v>
      </c>
      <c r="J597" s="181">
        <f t="shared" si="49"/>
        <v>1</v>
      </c>
      <c r="K597" s="194" t="str">
        <f t="shared" si="48"/>
        <v>ISD A&amp;E Datamart</v>
      </c>
    </row>
    <row r="598" spans="1:11">
      <c r="A598" s="178">
        <f t="shared" si="47"/>
        <v>42589</v>
      </c>
      <c r="B598" s="179" t="s">
        <v>141</v>
      </c>
      <c r="C598" s="180">
        <f>IF($A598&lt;=MonthDate,IF(RIGHT($B598,8)="Scotland",SUMIFS(inputdata!G:G,inputdata!$B:$B,$B598,inputdata!$A:$A,$A598),SUMIFS(inputdata!G:G,inputdata!$D:$D,$B598,inputdata!$A:$A,$A598)),IF(RIGHT($B598,8)="Scotland",SUMIFS(inputdataWeek!G:G,inputdataWeek!$B:$B,$B598,inputdataWeek!$A:$A,$A598),SUMIFS(inputdataWeek!G:G,inputdataWeek!$D:$D,$B598,inputdataWeek!$A:$A,$A598)))</f>
        <v>126</v>
      </c>
      <c r="D598" s="180">
        <f>IF($A598&lt;=MonthDate,IF(RIGHT($B598,8)="Scotland",SUMIFS(inputdata!H:H,inputdata!$B:$B,$B598,inputdata!$A:$A,$A598),SUMIFS(inputdata!H:H,inputdata!$D:$D,$B598,inputdata!$A:$A,$A598)),IF(RIGHT($B598,8)="Scotland",SUMIFS(inputdataWeek!H:H,inputdataWeek!$B:$B,$B598,inputdataWeek!$A:$A,$A598),SUMIFS(inputdataWeek!H:H,inputdataWeek!$D:$D,$B598,inputdataWeek!$A:$A,$A598)))</f>
        <v>124</v>
      </c>
      <c r="E598" s="180">
        <f>IF($A598&lt;=MonthDate,IF(RIGHT($B598,8)="Scotland",SUMIFS(inputdata!I:I,inputdata!$B:$B,$B598,inputdata!$A:$A,$A598),SUMIFS(inputdata!I:I,inputdata!$D:$D,$B598,inputdata!$A:$A,$A598)),IF(RIGHT($B598,8)="Scotland",SUMIFS(inputdataWeek!I:I,inputdataWeek!$B:$B,$B598,inputdataWeek!$A:$A,$A598),SUMIFS(inputdataWeek!I:I,inputdataWeek!$D:$D,$B598,inputdataWeek!$A:$A,$A598)))</f>
        <v>2</v>
      </c>
      <c r="F598" s="181">
        <f t="shared" si="50"/>
        <v>0.98412698412698418</v>
      </c>
      <c r="G598" s="180">
        <f>IF($A598&lt;=MonthDate,IF(RIGHT($B598,8)="Scotland",SUMIFS(inputdata!J:J,inputdata!$B:$B,$B598,inputdata!$A:$A,$A598),SUMIFS(inputdata!J:J,inputdata!$D:$D,$B598,inputdata!$A:$A,$A598)),IF(RIGHT($B598,8)="Scotland",SUMIFS(inputdataWeek!J:J,inputdataWeek!$B:$B,$B598,inputdataWeek!$A:$A,$A598),SUMIFS(inputdataWeek!J:J,inputdataWeek!$D:$D,$B598,inputdataWeek!$A:$A,$A598)))</f>
        <v>0</v>
      </c>
      <c r="H598" s="181">
        <f t="shared" si="51"/>
        <v>1</v>
      </c>
      <c r="I598" s="180">
        <f>IF($A598&lt;=MonthDate,IF(RIGHT($B598,8)="Scotland",SUMIFS(inputdata!K:K,inputdata!$B:$B,$B598,inputdata!$A:$A,$A598),SUMIFS(inputdata!K:K,inputdata!$D:$D,$B598,inputdata!$A:$A,$A598)),IF(RIGHT(B598,8)="Scotland",SUMIFS(inputdataWeek!K:K,inputdataWeek!$B:$B,$B598,inputdataWeek!$A:$A,$A598),SUMIFS(inputdataWeek!K:K,inputdataWeek!$D:$D,$B598,inputdataWeek!$A:$A,$A598)))</f>
        <v>0</v>
      </c>
      <c r="J598" s="181">
        <f t="shared" si="49"/>
        <v>1</v>
      </c>
      <c r="K598" s="194" t="str">
        <f t="shared" si="48"/>
        <v>ISD A&amp;E Datamart</v>
      </c>
    </row>
    <row r="599" spans="1:11">
      <c r="A599" s="178">
        <f t="shared" si="47"/>
        <v>42589</v>
      </c>
      <c r="B599" s="179" t="s">
        <v>136</v>
      </c>
      <c r="C599" s="180">
        <f>IF($A599&lt;=MonthDate,IF(RIGHT($B599,8)="Scotland",SUMIFS(inputdata!G:G,inputdata!$B:$B,$B599,inputdata!$A:$A,$A599),SUMIFS(inputdata!G:G,inputdata!$D:$D,$B599,inputdata!$A:$A,$A599)),IF(RIGHT($B599,8)="Scotland",SUMIFS(inputdataWeek!G:G,inputdataWeek!$B:$B,$B599,inputdataWeek!$A:$A,$A599),SUMIFS(inputdataWeek!G:G,inputdataWeek!$D:$D,$B599,inputdataWeek!$A:$A,$A599)))</f>
        <v>1393</v>
      </c>
      <c r="D599" s="180">
        <f>IF($A599&lt;=MonthDate,IF(RIGHT($B599,8)="Scotland",SUMIFS(inputdata!H:H,inputdata!$B:$B,$B599,inputdata!$A:$A,$A599),SUMIFS(inputdata!H:H,inputdata!$D:$D,$B599,inputdata!$A:$A,$A599)),IF(RIGHT($B599,8)="Scotland",SUMIFS(inputdataWeek!H:H,inputdataWeek!$B:$B,$B599,inputdataWeek!$A:$A,$A599),SUMIFS(inputdataWeek!H:H,inputdataWeek!$D:$D,$B599,inputdataWeek!$A:$A,$A599)))</f>
        <v>1377</v>
      </c>
      <c r="E599" s="180">
        <f>IF($A599&lt;=MonthDate,IF(RIGHT($B599,8)="Scotland",SUMIFS(inputdata!I:I,inputdata!$B:$B,$B599,inputdata!$A:$A,$A599),SUMIFS(inputdata!I:I,inputdata!$D:$D,$B599,inputdata!$A:$A,$A599)),IF(RIGHT($B599,8)="Scotland",SUMIFS(inputdataWeek!I:I,inputdataWeek!$B:$B,$B599,inputdataWeek!$A:$A,$A599),SUMIFS(inputdataWeek!I:I,inputdataWeek!$D:$D,$B599,inputdataWeek!$A:$A,$A599)))</f>
        <v>16</v>
      </c>
      <c r="F599" s="181">
        <f t="shared" si="50"/>
        <v>0.98851399856424982</v>
      </c>
      <c r="G599" s="180">
        <f>IF($A599&lt;=MonthDate,IF(RIGHT($B599,8)="Scotland",SUMIFS(inputdata!J:J,inputdata!$B:$B,$B599,inputdata!$A:$A,$A599),SUMIFS(inputdata!J:J,inputdata!$D:$D,$B599,inputdata!$A:$A,$A599)),IF(RIGHT($B599,8)="Scotland",SUMIFS(inputdataWeek!J:J,inputdataWeek!$B:$B,$B599,inputdataWeek!$A:$A,$A599),SUMIFS(inputdataWeek!J:J,inputdataWeek!$D:$D,$B599,inputdataWeek!$A:$A,$A599)))</f>
        <v>0</v>
      </c>
      <c r="H599" s="181">
        <f t="shared" si="51"/>
        <v>1</v>
      </c>
      <c r="I599" s="180">
        <f>IF($A599&lt;=MonthDate,IF(RIGHT($B599,8)="Scotland",SUMIFS(inputdata!K:K,inputdata!$B:$B,$B599,inputdata!$A:$A,$A599),SUMIFS(inputdata!K:K,inputdata!$D:$D,$B599,inputdata!$A:$A,$A599)),IF(RIGHT(B599,8)="Scotland",SUMIFS(inputdataWeek!K:K,inputdataWeek!$B:$B,$B599,inputdataWeek!$A:$A,$A599),SUMIFS(inputdataWeek!K:K,inputdataWeek!$D:$D,$B599,inputdataWeek!$A:$A,$A599)))</f>
        <v>0</v>
      </c>
      <c r="J599" s="181">
        <f t="shared" si="49"/>
        <v>1</v>
      </c>
      <c r="K599" s="194" t="str">
        <f t="shared" si="48"/>
        <v>ISD A&amp;E Datamart</v>
      </c>
    </row>
    <row r="600" spans="1:11">
      <c r="A600" s="178">
        <f t="shared" si="47"/>
        <v>42589</v>
      </c>
      <c r="B600" s="179" t="s">
        <v>139</v>
      </c>
      <c r="C600" s="180">
        <f>IF($A600&lt;=MonthDate,IF(RIGHT($B600,8)="Scotland",SUMIFS(inputdata!G:G,inputdata!$B:$B,$B600,inputdata!$A:$A,$A600),SUMIFS(inputdata!G:G,inputdata!$D:$D,$B600,inputdata!$A:$A,$A600)),IF(RIGHT($B600,8)="Scotland",SUMIFS(inputdataWeek!G:G,inputdataWeek!$B:$B,$B600,inputdataWeek!$A:$A,$A600),SUMIFS(inputdataWeek!G:G,inputdataWeek!$D:$D,$B600,inputdataWeek!$A:$A,$A600)))</f>
        <v>132</v>
      </c>
      <c r="D600" s="180">
        <f>IF($A600&lt;=MonthDate,IF(RIGHT($B600,8)="Scotland",SUMIFS(inputdata!H:H,inputdata!$B:$B,$B600,inputdata!$A:$A,$A600),SUMIFS(inputdata!H:H,inputdata!$D:$D,$B600,inputdata!$A:$A,$A600)),IF(RIGHT($B600,8)="Scotland",SUMIFS(inputdataWeek!H:H,inputdataWeek!$B:$B,$B600,inputdataWeek!$A:$A,$A600),SUMIFS(inputdataWeek!H:H,inputdataWeek!$D:$D,$B600,inputdataWeek!$A:$A,$A600)))</f>
        <v>132</v>
      </c>
      <c r="E600" s="180">
        <f>IF($A600&lt;=MonthDate,IF(RIGHT($B600,8)="Scotland",SUMIFS(inputdata!I:I,inputdata!$B:$B,$B600,inputdata!$A:$A,$A600),SUMIFS(inputdata!I:I,inputdata!$D:$D,$B600,inputdata!$A:$A,$A600)),IF(RIGHT($B600,8)="Scotland",SUMIFS(inputdataWeek!I:I,inputdataWeek!$B:$B,$B600,inputdataWeek!$A:$A,$A600),SUMIFS(inputdataWeek!I:I,inputdataWeek!$D:$D,$B600,inputdataWeek!$A:$A,$A600)))</f>
        <v>0</v>
      </c>
      <c r="F600" s="181">
        <f t="shared" si="50"/>
        <v>1</v>
      </c>
      <c r="G600" s="180">
        <f>IF($A600&lt;=MonthDate,IF(RIGHT($B600,8)="Scotland",SUMIFS(inputdata!J:J,inputdata!$B:$B,$B600,inputdata!$A:$A,$A600),SUMIFS(inputdata!J:J,inputdata!$D:$D,$B600,inputdata!$A:$A,$A600)),IF(RIGHT($B600,8)="Scotland",SUMIFS(inputdataWeek!J:J,inputdataWeek!$B:$B,$B600,inputdataWeek!$A:$A,$A600),SUMIFS(inputdataWeek!J:J,inputdataWeek!$D:$D,$B600,inputdataWeek!$A:$A,$A600)))</f>
        <v>0</v>
      </c>
      <c r="H600" s="181">
        <f t="shared" si="51"/>
        <v>1</v>
      </c>
      <c r="I600" s="180">
        <f>IF($A600&lt;=MonthDate,IF(RIGHT($B600,8)="Scotland",SUMIFS(inputdata!K:K,inputdata!$B:$B,$B600,inputdata!$A:$A,$A600),SUMIFS(inputdata!K:K,inputdata!$D:$D,$B600,inputdata!$A:$A,$A600)),IF(RIGHT(B600,8)="Scotland",SUMIFS(inputdataWeek!K:K,inputdataWeek!$B:$B,$B600,inputdataWeek!$A:$A,$A600),SUMIFS(inputdataWeek!K:K,inputdataWeek!$D:$D,$B600,inputdataWeek!$A:$A,$A600)))</f>
        <v>0</v>
      </c>
      <c r="J600" s="181">
        <f t="shared" si="49"/>
        <v>1</v>
      </c>
      <c r="K600" s="194" t="str">
        <f t="shared" si="48"/>
        <v>ISD A&amp;E Datamart</v>
      </c>
    </row>
    <row r="601" spans="1:11">
      <c r="A601" s="178">
        <f t="shared" si="47"/>
        <v>42589</v>
      </c>
      <c r="B601" s="179" t="s">
        <v>277</v>
      </c>
      <c r="C601" s="180">
        <f>IF($A601&lt;=MonthDate,IF(RIGHT($B601,8)="Scotland",SUMIFS(inputdata!G:G,inputdata!$B:$B,$B601,inputdata!$A:$A,$A601),SUMIFS(inputdata!G:G,inputdata!$D:$D,$B601,inputdata!$A:$A,$A601)),IF(RIGHT($B601,8)="Scotland",SUMIFS(inputdataWeek!G:G,inputdataWeek!$B:$B,$B601,inputdataWeek!$A:$A,$A601),SUMIFS(inputdataWeek!G:G,inputdataWeek!$D:$D,$B601,inputdataWeek!$A:$A,$A601)))</f>
        <v>25296</v>
      </c>
      <c r="D601" s="180">
        <f>IF($A601&lt;=MonthDate,IF(RIGHT($B601,8)="Scotland",SUMIFS(inputdata!H:H,inputdata!$B:$B,$B601,inputdata!$A:$A,$A601),SUMIFS(inputdata!H:H,inputdata!$D:$D,$B601,inputdata!$A:$A,$A601)),IF(RIGHT($B601,8)="Scotland",SUMIFS(inputdataWeek!H:H,inputdataWeek!$B:$B,$B601,inputdataWeek!$A:$A,$A601),SUMIFS(inputdataWeek!H:H,inputdataWeek!$D:$D,$B601,inputdataWeek!$A:$A,$A601)))</f>
        <v>23964</v>
      </c>
      <c r="E601" s="180">
        <f>IF($A601&lt;=MonthDate,IF(RIGHT($B601,8)="Scotland",SUMIFS(inputdata!I:I,inputdata!$B:$B,$B601,inputdata!$A:$A,$A601),SUMIFS(inputdata!I:I,inputdata!$D:$D,$B601,inputdata!$A:$A,$A601)),IF(RIGHT($B601,8)="Scotland",SUMIFS(inputdataWeek!I:I,inputdataWeek!$B:$B,$B601,inputdataWeek!$A:$A,$A601),SUMIFS(inputdataWeek!I:I,inputdataWeek!$D:$D,$B601,inputdataWeek!$A:$A,$A601)))</f>
        <v>1332</v>
      </c>
      <c r="F601" s="181">
        <f t="shared" si="50"/>
        <v>0.94734345351043647</v>
      </c>
      <c r="G601" s="180">
        <f>IF($A601&lt;=MonthDate,IF(RIGHT($B601,8)="Scotland",SUMIFS(inputdata!J:J,inputdata!$B:$B,$B601,inputdata!$A:$A,$A601),SUMIFS(inputdata!J:J,inputdata!$D:$D,$B601,inputdata!$A:$A,$A601)),IF(RIGHT($B601,8)="Scotland",SUMIFS(inputdataWeek!J:J,inputdataWeek!$B:$B,$B601,inputdataWeek!$A:$A,$A601),SUMIFS(inputdataWeek!J:J,inputdataWeek!$D:$D,$B601,inputdataWeek!$A:$A,$A601)))</f>
        <v>60</v>
      </c>
      <c r="H601" s="181">
        <f t="shared" si="51"/>
        <v>0.99762808349146115</v>
      </c>
      <c r="I601" s="180">
        <f>IF($A601&lt;=MonthDate,IF(RIGHT($B601,8)="Scotland",SUMIFS(inputdata!K:K,inputdata!$B:$B,$B601,inputdata!$A:$A,$A601),SUMIFS(inputdata!K:K,inputdata!$D:$D,$B601,inputdata!$A:$A,$A601)),IF(RIGHT(B601,8)="Scotland",SUMIFS(inputdataWeek!K:K,inputdataWeek!$B:$B,$B601,inputdataWeek!$A:$A,$A601),SUMIFS(inputdataWeek!K:K,inputdataWeek!$D:$D,$B601,inputdataWeek!$A:$A,$A601)))</f>
        <v>0</v>
      </c>
      <c r="J601" s="181">
        <f t="shared" si="49"/>
        <v>1</v>
      </c>
      <c r="K601" s="194" t="str">
        <f t="shared" si="48"/>
        <v>ISD A&amp;E Datamart</v>
      </c>
    </row>
    <row r="602" spans="1:11">
      <c r="A602" s="178">
        <f t="shared" si="47"/>
        <v>42596</v>
      </c>
      <c r="B602" s="179" t="s">
        <v>121</v>
      </c>
      <c r="C602" s="180">
        <f>IF($A602&lt;=MonthDate,IF(RIGHT($B602,8)="Scotland",SUMIFS(inputdata!G:G,inputdata!$B:$B,$B602,inputdata!$A:$A,$A602),SUMIFS(inputdata!G:G,inputdata!$D:$D,$B602,inputdata!$A:$A,$A602)),IF(RIGHT($B602,8)="Scotland",SUMIFS(inputdataWeek!G:G,inputdataWeek!$B:$B,$B602,inputdataWeek!$A:$A,$A602),SUMIFS(inputdataWeek!G:G,inputdataWeek!$D:$D,$B602,inputdataWeek!$A:$A,$A602)))</f>
        <v>2062</v>
      </c>
      <c r="D602" s="180">
        <f>IF($A602&lt;=MonthDate,IF(RIGHT($B602,8)="Scotland",SUMIFS(inputdata!H:H,inputdata!$B:$B,$B602,inputdata!$A:$A,$A602),SUMIFS(inputdata!H:H,inputdata!$D:$D,$B602,inputdata!$A:$A,$A602)),IF(RIGHT($B602,8)="Scotland",SUMIFS(inputdataWeek!H:H,inputdataWeek!$B:$B,$B602,inputdataWeek!$A:$A,$A602),SUMIFS(inputdataWeek!H:H,inputdataWeek!$D:$D,$B602,inputdataWeek!$A:$A,$A602)))</f>
        <v>1945</v>
      </c>
      <c r="E602" s="180">
        <f>IF($A602&lt;=MonthDate,IF(RIGHT($B602,8)="Scotland",SUMIFS(inputdata!I:I,inputdata!$B:$B,$B602,inputdata!$A:$A,$A602),SUMIFS(inputdata!I:I,inputdata!$D:$D,$B602,inputdata!$A:$A,$A602)),IF(RIGHT($B602,8)="Scotland",SUMIFS(inputdataWeek!I:I,inputdataWeek!$B:$B,$B602,inputdataWeek!$A:$A,$A602),SUMIFS(inputdataWeek!I:I,inputdataWeek!$D:$D,$B602,inputdataWeek!$A:$A,$A602)))</f>
        <v>117</v>
      </c>
      <c r="F602" s="181">
        <f t="shared" si="50"/>
        <v>0.94325897187196894</v>
      </c>
      <c r="G602" s="180">
        <f>IF($A602&lt;=MonthDate,IF(RIGHT($B602,8)="Scotland",SUMIFS(inputdata!J:J,inputdata!$B:$B,$B602,inputdata!$A:$A,$A602),SUMIFS(inputdata!J:J,inputdata!$D:$D,$B602,inputdata!$A:$A,$A602)),IF(RIGHT($B602,8)="Scotland",SUMIFS(inputdataWeek!J:J,inputdataWeek!$B:$B,$B602,inputdataWeek!$A:$A,$A602),SUMIFS(inputdataWeek!J:J,inputdataWeek!$D:$D,$B602,inputdataWeek!$A:$A,$A602)))</f>
        <v>15</v>
      </c>
      <c r="H602" s="181">
        <f t="shared" si="51"/>
        <v>0.99272550921435498</v>
      </c>
      <c r="I602" s="180">
        <f>IF($A602&lt;=MonthDate,IF(RIGHT($B602,8)="Scotland",SUMIFS(inputdata!K:K,inputdata!$B:$B,$B602,inputdata!$A:$A,$A602),SUMIFS(inputdata!K:K,inputdata!$D:$D,$B602,inputdata!$A:$A,$A602)),IF(RIGHT(B602,8)="Scotland",SUMIFS(inputdataWeek!K:K,inputdataWeek!$B:$B,$B602,inputdataWeek!$A:$A,$A602),SUMIFS(inputdataWeek!K:K,inputdataWeek!$D:$D,$B602,inputdataWeek!$A:$A,$A602)))</f>
        <v>11</v>
      </c>
      <c r="J602" s="181">
        <f t="shared" si="49"/>
        <v>0.9946653734238603</v>
      </c>
      <c r="K602" s="194" t="str">
        <f t="shared" si="48"/>
        <v>ISD A&amp;E Datamart</v>
      </c>
    </row>
    <row r="603" spans="1:11">
      <c r="A603" s="178">
        <f t="shared" si="47"/>
        <v>42596</v>
      </c>
      <c r="B603" s="179" t="s">
        <v>70</v>
      </c>
      <c r="C603" s="180">
        <f>IF($A603&lt;=MonthDate,IF(RIGHT($B603,8)="Scotland",SUMIFS(inputdata!G:G,inputdata!$B:$B,$B603,inputdata!$A:$A,$A603),SUMIFS(inputdata!G:G,inputdata!$D:$D,$B603,inputdata!$A:$A,$A603)),IF(RIGHT($B603,8)="Scotland",SUMIFS(inputdataWeek!G:G,inputdataWeek!$B:$B,$B603,inputdataWeek!$A:$A,$A603),SUMIFS(inputdataWeek!G:G,inputdataWeek!$D:$D,$B603,inputdataWeek!$A:$A,$A603)))</f>
        <v>538</v>
      </c>
      <c r="D603" s="180">
        <f>IF($A603&lt;=MonthDate,IF(RIGHT($B603,8)="Scotland",SUMIFS(inputdata!H:H,inputdata!$B:$B,$B603,inputdata!$A:$A,$A603),SUMIFS(inputdata!H:H,inputdata!$D:$D,$B603,inputdata!$A:$A,$A603)),IF(RIGHT($B603,8)="Scotland",SUMIFS(inputdataWeek!H:H,inputdataWeek!$B:$B,$B603,inputdataWeek!$A:$A,$A603),SUMIFS(inputdataWeek!H:H,inputdataWeek!$D:$D,$B603,inputdataWeek!$A:$A,$A603)))</f>
        <v>510</v>
      </c>
      <c r="E603" s="180">
        <f>IF($A603&lt;=MonthDate,IF(RIGHT($B603,8)="Scotland",SUMIFS(inputdata!I:I,inputdata!$B:$B,$B603,inputdata!$A:$A,$A603),SUMIFS(inputdata!I:I,inputdata!$D:$D,$B603,inputdata!$A:$A,$A603)),IF(RIGHT($B603,8)="Scotland",SUMIFS(inputdataWeek!I:I,inputdataWeek!$B:$B,$B603,inputdataWeek!$A:$A,$A603),SUMIFS(inputdataWeek!I:I,inputdataWeek!$D:$D,$B603,inputdataWeek!$A:$A,$A603)))</f>
        <v>28</v>
      </c>
      <c r="F603" s="181">
        <f t="shared" si="50"/>
        <v>0.94795539033457255</v>
      </c>
      <c r="G603" s="180">
        <f>IF($A603&lt;=MonthDate,IF(RIGHT($B603,8)="Scotland",SUMIFS(inputdata!J:J,inputdata!$B:$B,$B603,inputdata!$A:$A,$A603),SUMIFS(inputdata!J:J,inputdata!$D:$D,$B603,inputdata!$A:$A,$A603)),IF(RIGHT($B603,8)="Scotland",SUMIFS(inputdataWeek!J:J,inputdataWeek!$B:$B,$B603,inputdataWeek!$A:$A,$A603),SUMIFS(inputdataWeek!J:J,inputdataWeek!$D:$D,$B603,inputdataWeek!$A:$A,$A603)))</f>
        <v>0</v>
      </c>
      <c r="H603" s="181">
        <f t="shared" si="51"/>
        <v>1</v>
      </c>
      <c r="I603" s="180">
        <f>IF($A603&lt;=MonthDate,IF(RIGHT($B603,8)="Scotland",SUMIFS(inputdata!K:K,inputdata!$B:$B,$B603,inputdata!$A:$A,$A603),SUMIFS(inputdata!K:K,inputdata!$D:$D,$B603,inputdata!$A:$A,$A603)),IF(RIGHT(B603,8)="Scotland",SUMIFS(inputdataWeek!K:K,inputdataWeek!$B:$B,$B603,inputdataWeek!$A:$A,$A603),SUMIFS(inputdataWeek!K:K,inputdataWeek!$D:$D,$B603,inputdataWeek!$A:$A,$A603)))</f>
        <v>0</v>
      </c>
      <c r="J603" s="181">
        <f t="shared" si="49"/>
        <v>1</v>
      </c>
      <c r="K603" s="194" t="str">
        <f t="shared" si="48"/>
        <v>ISD A&amp;E Datamart</v>
      </c>
    </row>
    <row r="604" spans="1:11">
      <c r="A604" s="178">
        <f t="shared" si="47"/>
        <v>42596</v>
      </c>
      <c r="B604" s="179" t="s">
        <v>140</v>
      </c>
      <c r="C604" s="180">
        <f>IF($A604&lt;=MonthDate,IF(RIGHT($B604,8)="Scotland",SUMIFS(inputdata!G:G,inputdata!$B:$B,$B604,inputdata!$A:$A,$A604),SUMIFS(inputdata!G:G,inputdata!$D:$D,$B604,inputdata!$A:$A,$A604)),IF(RIGHT($B604,8)="Scotland",SUMIFS(inputdataWeek!G:G,inputdataWeek!$B:$B,$B604,inputdataWeek!$A:$A,$A604),SUMIFS(inputdataWeek!G:G,inputdataWeek!$D:$D,$B604,inputdataWeek!$A:$A,$A604)))</f>
        <v>926</v>
      </c>
      <c r="D604" s="180">
        <f>IF($A604&lt;=MonthDate,IF(RIGHT($B604,8)="Scotland",SUMIFS(inputdata!H:H,inputdata!$B:$B,$B604,inputdata!$A:$A,$A604),SUMIFS(inputdata!H:H,inputdata!$D:$D,$B604,inputdata!$A:$A,$A604)),IF(RIGHT($B604,8)="Scotland",SUMIFS(inputdataWeek!H:H,inputdataWeek!$B:$B,$B604,inputdataWeek!$A:$A,$A604),SUMIFS(inputdataWeek!H:H,inputdataWeek!$D:$D,$B604,inputdataWeek!$A:$A,$A604)))</f>
        <v>870</v>
      </c>
      <c r="E604" s="180">
        <f>IF($A604&lt;=MonthDate,IF(RIGHT($B604,8)="Scotland",SUMIFS(inputdata!I:I,inputdata!$B:$B,$B604,inputdata!$A:$A,$A604),SUMIFS(inputdata!I:I,inputdata!$D:$D,$B604,inputdata!$A:$A,$A604)),IF(RIGHT($B604,8)="Scotland",SUMIFS(inputdataWeek!I:I,inputdataWeek!$B:$B,$B604,inputdataWeek!$A:$A,$A604),SUMIFS(inputdataWeek!I:I,inputdataWeek!$D:$D,$B604,inputdataWeek!$A:$A,$A604)))</f>
        <v>56</v>
      </c>
      <c r="F604" s="181">
        <f t="shared" si="50"/>
        <v>0.93952483801295894</v>
      </c>
      <c r="G604" s="180">
        <f>IF($A604&lt;=MonthDate,IF(RIGHT($B604,8)="Scotland",SUMIFS(inputdata!J:J,inputdata!$B:$B,$B604,inputdata!$A:$A,$A604),SUMIFS(inputdata!J:J,inputdata!$D:$D,$B604,inputdata!$A:$A,$A604)),IF(RIGHT($B604,8)="Scotland",SUMIFS(inputdataWeek!J:J,inputdataWeek!$B:$B,$B604,inputdataWeek!$A:$A,$A604),SUMIFS(inputdataWeek!J:J,inputdataWeek!$D:$D,$B604,inputdataWeek!$A:$A,$A604)))</f>
        <v>1</v>
      </c>
      <c r="H604" s="181">
        <f t="shared" si="51"/>
        <v>0.9989200863930886</v>
      </c>
      <c r="I604" s="180">
        <f>IF($A604&lt;=MonthDate,IF(RIGHT($B604,8)="Scotland",SUMIFS(inputdata!K:K,inputdata!$B:$B,$B604,inputdata!$A:$A,$A604),SUMIFS(inputdata!K:K,inputdata!$D:$D,$B604,inputdata!$A:$A,$A604)),IF(RIGHT(B604,8)="Scotland",SUMIFS(inputdataWeek!K:K,inputdataWeek!$B:$B,$B604,inputdataWeek!$A:$A,$A604),SUMIFS(inputdataWeek!K:K,inputdataWeek!$D:$D,$B604,inputdataWeek!$A:$A,$A604)))</f>
        <v>0</v>
      </c>
      <c r="J604" s="181">
        <f t="shared" si="49"/>
        <v>1</v>
      </c>
      <c r="K604" s="194" t="str">
        <f t="shared" si="48"/>
        <v>ISD A&amp;E Datamart</v>
      </c>
    </row>
    <row r="605" spans="1:11">
      <c r="A605" s="178">
        <f t="shared" si="47"/>
        <v>42596</v>
      </c>
      <c r="B605" s="179" t="s">
        <v>71</v>
      </c>
      <c r="C605" s="180">
        <f>IF($A605&lt;=MonthDate,IF(RIGHT($B605,8)="Scotland",SUMIFS(inputdata!G:G,inputdata!$B:$B,$B605,inputdata!$A:$A,$A605),SUMIFS(inputdata!G:G,inputdata!$D:$D,$B605,inputdata!$A:$A,$A605)),IF(RIGHT($B605,8)="Scotland",SUMIFS(inputdataWeek!G:G,inputdataWeek!$B:$B,$B605,inputdataWeek!$A:$A,$A605),SUMIFS(inputdataWeek!G:G,inputdataWeek!$D:$D,$B605,inputdataWeek!$A:$A,$A605)))</f>
        <v>1214</v>
      </c>
      <c r="D605" s="180">
        <f>IF($A605&lt;=MonthDate,IF(RIGHT($B605,8)="Scotland",SUMIFS(inputdata!H:H,inputdata!$B:$B,$B605,inputdata!$A:$A,$A605),SUMIFS(inputdata!H:H,inputdata!$D:$D,$B605,inputdata!$A:$A,$A605)),IF(RIGHT($B605,8)="Scotland",SUMIFS(inputdataWeek!H:H,inputdataWeek!$B:$B,$B605,inputdataWeek!$A:$A,$A605),SUMIFS(inputdataWeek!H:H,inputdataWeek!$D:$D,$B605,inputdataWeek!$A:$A,$A605)))</f>
        <v>1156</v>
      </c>
      <c r="E605" s="180">
        <f>IF($A605&lt;=MonthDate,IF(RIGHT($B605,8)="Scotland",SUMIFS(inputdata!I:I,inputdata!$B:$B,$B605,inputdata!$A:$A,$A605),SUMIFS(inputdata!I:I,inputdata!$D:$D,$B605,inputdata!$A:$A,$A605)),IF(RIGHT($B605,8)="Scotland",SUMIFS(inputdataWeek!I:I,inputdataWeek!$B:$B,$B605,inputdataWeek!$A:$A,$A605),SUMIFS(inputdataWeek!I:I,inputdataWeek!$D:$D,$B605,inputdataWeek!$A:$A,$A605)))</f>
        <v>58</v>
      </c>
      <c r="F605" s="181">
        <f t="shared" si="50"/>
        <v>0.9522240527182867</v>
      </c>
      <c r="G605" s="180">
        <f>IF($A605&lt;=MonthDate,IF(RIGHT($B605,8)="Scotland",SUMIFS(inputdata!J:J,inputdata!$B:$B,$B605,inputdata!$A:$A,$A605),SUMIFS(inputdata!J:J,inputdata!$D:$D,$B605,inputdata!$A:$A,$A605)),IF(RIGHT($B605,8)="Scotland",SUMIFS(inputdataWeek!J:J,inputdataWeek!$B:$B,$B605,inputdataWeek!$A:$A,$A605),SUMIFS(inputdataWeek!J:J,inputdataWeek!$D:$D,$B605,inputdataWeek!$A:$A,$A605)))</f>
        <v>2</v>
      </c>
      <c r="H605" s="181">
        <f t="shared" si="51"/>
        <v>0.99835255354200991</v>
      </c>
      <c r="I605" s="180">
        <f>IF($A605&lt;=MonthDate,IF(RIGHT($B605,8)="Scotland",SUMIFS(inputdata!K:K,inputdata!$B:$B,$B605,inputdata!$A:$A,$A605),SUMIFS(inputdata!K:K,inputdata!$D:$D,$B605,inputdata!$A:$A,$A605)),IF(RIGHT(B605,8)="Scotland",SUMIFS(inputdataWeek!K:K,inputdataWeek!$B:$B,$B605,inputdataWeek!$A:$A,$A605),SUMIFS(inputdataWeek!K:K,inputdataWeek!$D:$D,$B605,inputdataWeek!$A:$A,$A605)))</f>
        <v>0</v>
      </c>
      <c r="J605" s="181">
        <f t="shared" si="49"/>
        <v>1</v>
      </c>
      <c r="K605" s="194" t="str">
        <f t="shared" si="48"/>
        <v>ISD A&amp;E Datamart</v>
      </c>
    </row>
    <row r="606" spans="1:11">
      <c r="A606" s="178">
        <f t="shared" si="47"/>
        <v>42596</v>
      </c>
      <c r="B606" s="179" t="s">
        <v>69</v>
      </c>
      <c r="C606" s="180">
        <f>IF($A606&lt;=MonthDate,IF(RIGHT($B606,8)="Scotland",SUMIFS(inputdata!G:G,inputdata!$B:$B,$B606,inputdata!$A:$A,$A606),SUMIFS(inputdata!G:G,inputdata!$D:$D,$B606,inputdata!$A:$A,$A606)),IF(RIGHT($B606,8)="Scotland",SUMIFS(inputdataWeek!G:G,inputdataWeek!$B:$B,$B606,inputdataWeek!$A:$A,$A606),SUMIFS(inputdataWeek!G:G,inputdataWeek!$D:$D,$B606,inputdataWeek!$A:$A,$A606)))</f>
        <v>1175</v>
      </c>
      <c r="D606" s="180">
        <f>IF($A606&lt;=MonthDate,IF(RIGHT($B606,8)="Scotland",SUMIFS(inputdata!H:H,inputdata!$B:$B,$B606,inputdata!$A:$A,$A606),SUMIFS(inputdata!H:H,inputdata!$D:$D,$B606,inputdata!$A:$A,$A606)),IF(RIGHT($B606,8)="Scotland",SUMIFS(inputdataWeek!H:H,inputdataWeek!$B:$B,$B606,inputdataWeek!$A:$A,$A606),SUMIFS(inputdataWeek!H:H,inputdataWeek!$D:$D,$B606,inputdataWeek!$A:$A,$A606)))</f>
        <v>1078</v>
      </c>
      <c r="E606" s="180">
        <f>IF($A606&lt;=MonthDate,IF(RIGHT($B606,8)="Scotland",SUMIFS(inputdata!I:I,inputdata!$B:$B,$B606,inputdata!$A:$A,$A606),SUMIFS(inputdata!I:I,inputdata!$D:$D,$B606,inputdata!$A:$A,$A606)),IF(RIGHT($B606,8)="Scotland",SUMIFS(inputdataWeek!I:I,inputdataWeek!$B:$B,$B606,inputdataWeek!$A:$A,$A606),SUMIFS(inputdataWeek!I:I,inputdataWeek!$D:$D,$B606,inputdataWeek!$A:$A,$A606)))</f>
        <v>97</v>
      </c>
      <c r="F606" s="181">
        <f t="shared" si="50"/>
        <v>0.91744680851063831</v>
      </c>
      <c r="G606" s="180">
        <f>IF($A606&lt;=MonthDate,IF(RIGHT($B606,8)="Scotland",SUMIFS(inputdata!J:J,inputdata!$B:$B,$B606,inputdata!$A:$A,$A606),SUMIFS(inputdata!J:J,inputdata!$D:$D,$B606,inputdata!$A:$A,$A606)),IF(RIGHT($B606,8)="Scotland",SUMIFS(inputdataWeek!J:J,inputdataWeek!$B:$B,$B606,inputdataWeek!$A:$A,$A606),SUMIFS(inputdataWeek!J:J,inputdataWeek!$D:$D,$B606,inputdataWeek!$A:$A,$A606)))</f>
        <v>3</v>
      </c>
      <c r="H606" s="181">
        <f t="shared" si="51"/>
        <v>0.99744680851063827</v>
      </c>
      <c r="I606" s="180">
        <f>IF($A606&lt;=MonthDate,IF(RIGHT($B606,8)="Scotland",SUMIFS(inputdata!K:K,inputdata!$B:$B,$B606,inputdata!$A:$A,$A606),SUMIFS(inputdata!K:K,inputdata!$D:$D,$B606,inputdata!$A:$A,$A606)),IF(RIGHT(B606,8)="Scotland",SUMIFS(inputdataWeek!K:K,inputdataWeek!$B:$B,$B606,inputdataWeek!$A:$A,$A606),SUMIFS(inputdataWeek!K:K,inputdataWeek!$D:$D,$B606,inputdataWeek!$A:$A,$A606)))</f>
        <v>0</v>
      </c>
      <c r="J606" s="181">
        <f t="shared" si="49"/>
        <v>1</v>
      </c>
      <c r="K606" s="194" t="str">
        <f t="shared" si="48"/>
        <v>ISD A&amp;E Datamart</v>
      </c>
    </row>
    <row r="607" spans="1:11">
      <c r="A607" s="178">
        <f t="shared" si="47"/>
        <v>42596</v>
      </c>
      <c r="B607" s="179" t="s">
        <v>122</v>
      </c>
      <c r="C607" s="180">
        <f>IF($A607&lt;=MonthDate,IF(RIGHT($B607,8)="Scotland",SUMIFS(inputdata!G:G,inputdata!$B:$B,$B607,inputdata!$A:$A,$A607),SUMIFS(inputdata!G:G,inputdata!$D:$D,$B607,inputdata!$A:$A,$A607)),IF(RIGHT($B607,8)="Scotland",SUMIFS(inputdataWeek!G:G,inputdataWeek!$B:$B,$B607,inputdataWeek!$A:$A,$A607),SUMIFS(inputdataWeek!G:G,inputdataWeek!$D:$D,$B607,inputdataWeek!$A:$A,$A607)))</f>
        <v>1755</v>
      </c>
      <c r="D607" s="180">
        <f>IF($A607&lt;=MonthDate,IF(RIGHT($B607,8)="Scotland",SUMIFS(inputdata!H:H,inputdata!$B:$B,$B607,inputdata!$A:$A,$A607),SUMIFS(inputdata!H:H,inputdata!$D:$D,$B607,inputdata!$A:$A,$A607)),IF(RIGHT($B607,8)="Scotland",SUMIFS(inputdataWeek!H:H,inputdataWeek!$B:$B,$B607,inputdataWeek!$A:$A,$A607),SUMIFS(inputdataWeek!H:H,inputdataWeek!$D:$D,$B607,inputdataWeek!$A:$A,$A607)))</f>
        <v>1706</v>
      </c>
      <c r="E607" s="180">
        <f>IF($A607&lt;=MonthDate,IF(RIGHT($B607,8)="Scotland",SUMIFS(inputdata!I:I,inputdata!$B:$B,$B607,inputdata!$A:$A,$A607),SUMIFS(inputdata!I:I,inputdata!$D:$D,$B607,inputdata!$A:$A,$A607)),IF(RIGHT($B607,8)="Scotland",SUMIFS(inputdataWeek!I:I,inputdataWeek!$B:$B,$B607,inputdataWeek!$A:$A,$A607),SUMIFS(inputdataWeek!I:I,inputdataWeek!$D:$D,$B607,inputdataWeek!$A:$A,$A607)))</f>
        <v>49</v>
      </c>
      <c r="F607" s="181">
        <f t="shared" si="50"/>
        <v>0.97207977207977203</v>
      </c>
      <c r="G607" s="180">
        <f>IF($A607&lt;=MonthDate,IF(RIGHT($B607,8)="Scotland",SUMIFS(inputdata!J:J,inputdata!$B:$B,$B607,inputdata!$A:$A,$A607),SUMIFS(inputdata!J:J,inputdata!$D:$D,$B607,inputdata!$A:$A,$A607)),IF(RIGHT($B607,8)="Scotland",SUMIFS(inputdataWeek!J:J,inputdataWeek!$B:$B,$B607,inputdataWeek!$A:$A,$A607),SUMIFS(inputdataWeek!J:J,inputdataWeek!$D:$D,$B607,inputdataWeek!$A:$A,$A607)))</f>
        <v>0</v>
      </c>
      <c r="H607" s="181">
        <f t="shared" si="51"/>
        <v>1</v>
      </c>
      <c r="I607" s="180">
        <f>IF($A607&lt;=MonthDate,IF(RIGHT($B607,8)="Scotland",SUMIFS(inputdata!K:K,inputdata!$B:$B,$B607,inputdata!$A:$A,$A607),SUMIFS(inputdata!K:K,inputdata!$D:$D,$B607,inputdata!$A:$A,$A607)),IF(RIGHT(B607,8)="Scotland",SUMIFS(inputdataWeek!K:K,inputdataWeek!$B:$B,$B607,inputdataWeek!$A:$A,$A607),SUMIFS(inputdataWeek!K:K,inputdataWeek!$D:$D,$B607,inputdataWeek!$A:$A,$A607)))</f>
        <v>0</v>
      </c>
      <c r="J607" s="181">
        <f t="shared" si="49"/>
        <v>1</v>
      </c>
      <c r="K607" s="194" t="str">
        <f t="shared" si="48"/>
        <v>ISD A&amp;E Datamart</v>
      </c>
    </row>
    <row r="608" spans="1:11">
      <c r="A608" s="178">
        <f t="shared" ref="A608:A609" si="52">A593+7</f>
        <v>42596</v>
      </c>
      <c r="B608" s="179" t="s">
        <v>72</v>
      </c>
      <c r="C608" s="180">
        <f>IF($A608&lt;=MonthDate,IF(RIGHT($B608,8)="Scotland",SUMIFS(inputdata!G:G,inputdata!$B:$B,$B608,inputdata!$A:$A,$A608),SUMIFS(inputdata!G:G,inputdata!$D:$D,$B608,inputdata!$A:$A,$A608)),IF(RIGHT($B608,8)="Scotland",SUMIFS(inputdataWeek!G:G,inputdataWeek!$B:$B,$B608,inputdataWeek!$A:$A,$A608),SUMIFS(inputdataWeek!G:G,inputdataWeek!$D:$D,$B608,inputdataWeek!$A:$A,$A608)))</f>
        <v>6239</v>
      </c>
      <c r="D608" s="180">
        <f>IF($A608&lt;=MonthDate,IF(RIGHT($B608,8)="Scotland",SUMIFS(inputdata!H:H,inputdata!$B:$B,$B608,inputdata!$A:$A,$A608),SUMIFS(inputdata!H:H,inputdata!$D:$D,$B608,inputdata!$A:$A,$A608)),IF(RIGHT($B608,8)="Scotland",SUMIFS(inputdataWeek!H:H,inputdataWeek!$B:$B,$B608,inputdataWeek!$A:$A,$A608),SUMIFS(inputdataWeek!H:H,inputdataWeek!$D:$D,$B608,inputdataWeek!$A:$A,$A608)))</f>
        <v>5695</v>
      </c>
      <c r="E608" s="180">
        <f>IF($A608&lt;=MonthDate,IF(RIGHT($B608,8)="Scotland",SUMIFS(inputdata!I:I,inputdata!$B:$B,$B608,inputdata!$A:$A,$A608),SUMIFS(inputdata!I:I,inputdata!$D:$D,$B608,inputdata!$A:$A,$A608)),IF(RIGHT($B608,8)="Scotland",SUMIFS(inputdataWeek!I:I,inputdataWeek!$B:$B,$B608,inputdataWeek!$A:$A,$A608),SUMIFS(inputdataWeek!I:I,inputdataWeek!$D:$D,$B608,inputdataWeek!$A:$A,$A608)))</f>
        <v>544</v>
      </c>
      <c r="F608" s="181">
        <f t="shared" si="50"/>
        <v>0.91280653950953683</v>
      </c>
      <c r="G608" s="180">
        <f>IF($A608&lt;=MonthDate,IF(RIGHT($B608,8)="Scotland",SUMIFS(inputdata!J:J,inputdata!$B:$B,$B608,inputdata!$A:$A,$A608),SUMIFS(inputdata!J:J,inputdata!$D:$D,$B608,inputdata!$A:$A,$A608)),IF(RIGHT($B608,8)="Scotland",SUMIFS(inputdataWeek!J:J,inputdataWeek!$B:$B,$B608,inputdataWeek!$A:$A,$A608),SUMIFS(inputdataWeek!J:J,inputdataWeek!$D:$D,$B608,inputdataWeek!$A:$A,$A608)))</f>
        <v>12</v>
      </c>
      <c r="H608" s="181">
        <f t="shared" si="51"/>
        <v>0.99807661484212218</v>
      </c>
      <c r="I608" s="180">
        <f>IF($A608&lt;=MonthDate,IF(RIGHT($B608,8)="Scotland",SUMIFS(inputdata!K:K,inputdata!$B:$B,$B608,inputdata!$A:$A,$A608),SUMIFS(inputdata!K:K,inputdata!$D:$D,$B608,inputdata!$A:$A,$A608)),IF(RIGHT(B608,8)="Scotland",SUMIFS(inputdataWeek!K:K,inputdataWeek!$B:$B,$B608,inputdataWeek!$A:$A,$A608),SUMIFS(inputdataWeek!K:K,inputdataWeek!$D:$D,$B608,inputdataWeek!$A:$A,$A608)))</f>
        <v>0</v>
      </c>
      <c r="J608" s="181">
        <f t="shared" si="49"/>
        <v>1</v>
      </c>
      <c r="K608" s="194" t="str">
        <f t="shared" si="48"/>
        <v>ISD A&amp;E Datamart</v>
      </c>
    </row>
    <row r="609" spans="1:11">
      <c r="A609" s="178">
        <f t="shared" si="52"/>
        <v>42596</v>
      </c>
      <c r="B609" s="179" t="s">
        <v>129</v>
      </c>
      <c r="C609" s="180">
        <f>IF($A609&lt;=MonthDate,IF(RIGHT($B609,8)="Scotland",SUMIFS(inputdata!G:G,inputdata!$B:$B,$B609,inputdata!$A:$A,$A609),SUMIFS(inputdata!G:G,inputdata!$D:$D,$B609,inputdata!$A:$A,$A609)),IF(RIGHT($B609,8)="Scotland",SUMIFS(inputdataWeek!G:G,inputdataWeek!$B:$B,$B609,inputdataWeek!$A:$A,$A609),SUMIFS(inputdataWeek!G:G,inputdataWeek!$D:$D,$B609,inputdataWeek!$A:$A,$A609)))</f>
        <v>1214</v>
      </c>
      <c r="D609" s="180">
        <f>IF($A609&lt;=MonthDate,IF(RIGHT($B609,8)="Scotland",SUMIFS(inputdata!H:H,inputdata!$B:$B,$B609,inputdata!$A:$A,$A609),SUMIFS(inputdata!H:H,inputdata!$D:$D,$B609,inputdata!$A:$A,$A609)),IF(RIGHT($B609,8)="Scotland",SUMIFS(inputdataWeek!H:H,inputdataWeek!$B:$B,$B609,inputdataWeek!$A:$A,$A609),SUMIFS(inputdataWeek!H:H,inputdataWeek!$D:$D,$B609,inputdataWeek!$A:$A,$A609)))</f>
        <v>1119</v>
      </c>
      <c r="E609" s="180">
        <f>IF($A609&lt;=MonthDate,IF(RIGHT($B609,8)="Scotland",SUMIFS(inputdata!I:I,inputdata!$B:$B,$B609,inputdata!$A:$A,$A609),SUMIFS(inputdata!I:I,inputdata!$D:$D,$B609,inputdata!$A:$A,$A609)),IF(RIGHT($B609,8)="Scotland",SUMIFS(inputdataWeek!I:I,inputdataWeek!$B:$B,$B609,inputdataWeek!$A:$A,$A609),SUMIFS(inputdataWeek!I:I,inputdataWeek!$D:$D,$B609,inputdataWeek!$A:$A,$A609)))</f>
        <v>95</v>
      </c>
      <c r="F609" s="181">
        <f t="shared" si="50"/>
        <v>0.92174629324546953</v>
      </c>
      <c r="G609" s="180">
        <f>IF($A609&lt;=MonthDate,IF(RIGHT($B609,8)="Scotland",SUMIFS(inputdata!J:J,inputdata!$B:$B,$B609,inputdata!$A:$A,$A609),SUMIFS(inputdata!J:J,inputdata!$D:$D,$B609,inputdata!$A:$A,$A609)),IF(RIGHT($B609,8)="Scotland",SUMIFS(inputdataWeek!J:J,inputdataWeek!$B:$B,$B609,inputdataWeek!$A:$A,$A609),SUMIFS(inputdataWeek!J:J,inputdataWeek!$D:$D,$B609,inputdataWeek!$A:$A,$A609)))</f>
        <v>4</v>
      </c>
      <c r="H609" s="181">
        <f t="shared" si="51"/>
        <v>0.99670510708401971</v>
      </c>
      <c r="I609" s="180">
        <f>IF($A609&lt;=MonthDate,IF(RIGHT($B609,8)="Scotland",SUMIFS(inputdata!K:K,inputdata!$B:$B,$B609,inputdata!$A:$A,$A609),SUMIFS(inputdata!K:K,inputdata!$D:$D,$B609,inputdata!$A:$A,$A609)),IF(RIGHT(B609,8)="Scotland",SUMIFS(inputdataWeek!K:K,inputdataWeek!$B:$B,$B609,inputdataWeek!$A:$A,$A609),SUMIFS(inputdataWeek!K:K,inputdataWeek!$D:$D,$B609,inputdataWeek!$A:$A,$A609)))</f>
        <v>0</v>
      </c>
      <c r="J609" s="181">
        <f t="shared" si="49"/>
        <v>1</v>
      </c>
      <c r="K609" s="194" t="str">
        <f t="shared" si="48"/>
        <v>ISD A&amp;E Datamart</v>
      </c>
    </row>
    <row r="610" spans="1:11">
      <c r="A610" s="178">
        <f>A595+7</f>
        <v>42596</v>
      </c>
      <c r="B610" s="179" t="s">
        <v>73</v>
      </c>
      <c r="C610" s="180">
        <f>IF($A610&lt;=MonthDate,IF(RIGHT($B610,8)="Scotland",SUMIFS(inputdata!G:G,inputdata!$B:$B,$B610,inputdata!$A:$A,$A610),SUMIFS(inputdata!G:G,inputdata!$D:$D,$B610,inputdata!$A:$A,$A610)),IF(RIGHT($B610,8)="Scotland",SUMIFS(inputdataWeek!G:G,inputdataWeek!$B:$B,$B610,inputdataWeek!$A:$A,$A610),SUMIFS(inputdataWeek!G:G,inputdataWeek!$D:$D,$B610,inputdataWeek!$A:$A,$A610)))</f>
        <v>3406</v>
      </c>
      <c r="D610" s="180">
        <f>IF($A610&lt;=MonthDate,IF(RIGHT($B610,8)="Scotland",SUMIFS(inputdata!H:H,inputdata!$B:$B,$B610,inputdata!$A:$A,$A610),SUMIFS(inputdata!H:H,inputdata!$D:$D,$B610,inputdata!$A:$A,$A610)),IF(RIGHT($B610,8)="Scotland",SUMIFS(inputdataWeek!H:H,inputdataWeek!$B:$B,$B610,inputdataWeek!$A:$A,$A610),SUMIFS(inputdataWeek!H:H,inputdataWeek!$D:$D,$B610,inputdataWeek!$A:$A,$A610)))</f>
        <v>3206</v>
      </c>
      <c r="E610" s="180">
        <f>IF($A610&lt;=MonthDate,IF(RIGHT($B610,8)="Scotland",SUMIFS(inputdata!I:I,inputdata!$B:$B,$B610,inputdata!$A:$A,$A610),SUMIFS(inputdata!I:I,inputdata!$D:$D,$B610,inputdata!$A:$A,$A610)),IF(RIGHT($B610,8)="Scotland",SUMIFS(inputdataWeek!I:I,inputdataWeek!$B:$B,$B610,inputdataWeek!$A:$A,$A610),SUMIFS(inputdataWeek!I:I,inputdataWeek!$D:$D,$B610,inputdataWeek!$A:$A,$A610)))</f>
        <v>200</v>
      </c>
      <c r="F610" s="181">
        <f t="shared" si="50"/>
        <v>0.94128009395184964</v>
      </c>
      <c r="G610" s="180">
        <f>IF($A610&lt;=MonthDate,IF(RIGHT($B610,8)="Scotland",SUMIFS(inputdata!J:J,inputdata!$B:$B,$B610,inputdata!$A:$A,$A610),SUMIFS(inputdata!J:J,inputdata!$D:$D,$B610,inputdata!$A:$A,$A610)),IF(RIGHT($B610,8)="Scotland",SUMIFS(inputdataWeek!J:J,inputdataWeek!$B:$B,$B610,inputdataWeek!$A:$A,$A610),SUMIFS(inputdataWeek!J:J,inputdataWeek!$D:$D,$B610,inputdataWeek!$A:$A,$A610)))</f>
        <v>5</v>
      </c>
      <c r="H610" s="181">
        <f t="shared" si="51"/>
        <v>0.99853200234879624</v>
      </c>
      <c r="I610" s="180">
        <f>IF($A610&lt;=MonthDate,IF(RIGHT($B610,8)="Scotland",SUMIFS(inputdata!K:K,inputdata!$B:$B,$B610,inputdata!$A:$A,$A610),SUMIFS(inputdata!K:K,inputdata!$D:$D,$B610,inputdata!$A:$A,$A610)),IF(RIGHT(B610,8)="Scotland",SUMIFS(inputdataWeek!K:K,inputdataWeek!$B:$B,$B610,inputdataWeek!$A:$A,$A610),SUMIFS(inputdataWeek!K:K,inputdataWeek!$D:$D,$B610,inputdataWeek!$A:$A,$A610)))</f>
        <v>0</v>
      </c>
      <c r="J610" s="181">
        <f t="shared" si="49"/>
        <v>1</v>
      </c>
      <c r="K610" s="194" t="str">
        <f t="shared" si="48"/>
        <v>ISD A&amp;E Datamart</v>
      </c>
    </row>
    <row r="611" spans="1:11">
      <c r="A611" s="178">
        <f t="shared" ref="A611:A674" si="53">A596+7</f>
        <v>42596</v>
      </c>
      <c r="B611" s="179" t="s">
        <v>123</v>
      </c>
      <c r="C611" s="180">
        <f>IF($A611&lt;=MonthDate,IF(RIGHT($B611,8)="Scotland",SUMIFS(inputdata!G:G,inputdata!$B:$B,$B611,inputdata!$A:$A,$A611),SUMIFS(inputdata!G:G,inputdata!$D:$D,$B611,inputdata!$A:$A,$A611)),IF(RIGHT($B611,8)="Scotland",SUMIFS(inputdataWeek!G:G,inputdataWeek!$B:$B,$B611,inputdataWeek!$A:$A,$A611),SUMIFS(inputdataWeek!G:G,inputdataWeek!$D:$D,$B611,inputdataWeek!$A:$A,$A611)))</f>
        <v>4043</v>
      </c>
      <c r="D611" s="180">
        <f>IF($A611&lt;=MonthDate,IF(RIGHT($B611,8)="Scotland",SUMIFS(inputdata!H:H,inputdata!$B:$B,$B611,inputdata!$A:$A,$A611),SUMIFS(inputdata!H:H,inputdata!$D:$D,$B611,inputdata!$A:$A,$A611)),IF(RIGHT($B611,8)="Scotland",SUMIFS(inputdataWeek!H:H,inputdataWeek!$B:$B,$B611,inputdataWeek!$A:$A,$A611),SUMIFS(inputdataWeek!H:H,inputdataWeek!$D:$D,$B611,inputdataWeek!$A:$A,$A611)))</f>
        <v>3879</v>
      </c>
      <c r="E611" s="180">
        <f>IF($A611&lt;=MonthDate,IF(RIGHT($B611,8)="Scotland",SUMIFS(inputdata!I:I,inputdata!$B:$B,$B611,inputdata!$A:$A,$A611),SUMIFS(inputdata!I:I,inputdata!$D:$D,$B611,inputdata!$A:$A,$A611)),IF(RIGHT($B611,8)="Scotland",SUMIFS(inputdataWeek!I:I,inputdataWeek!$B:$B,$B611,inputdataWeek!$A:$A,$A611),SUMIFS(inputdataWeek!I:I,inputdataWeek!$D:$D,$B611,inputdataWeek!$A:$A,$A611)))</f>
        <v>164</v>
      </c>
      <c r="F611" s="181">
        <f t="shared" si="50"/>
        <v>0.95943606232995304</v>
      </c>
      <c r="G611" s="180">
        <f>IF($A611&lt;=MonthDate,IF(RIGHT($B611,8)="Scotland",SUMIFS(inputdata!J:J,inputdata!$B:$B,$B611,inputdata!$A:$A,$A611),SUMIFS(inputdata!J:J,inputdata!$D:$D,$B611,inputdata!$A:$A,$A611)),IF(RIGHT($B611,8)="Scotland",SUMIFS(inputdataWeek!J:J,inputdataWeek!$B:$B,$B611,inputdataWeek!$A:$A,$A611),SUMIFS(inputdataWeek!J:J,inputdataWeek!$D:$D,$B611,inputdataWeek!$A:$A,$A611)))</f>
        <v>5</v>
      </c>
      <c r="H611" s="181">
        <f t="shared" si="51"/>
        <v>0.99876329458323032</v>
      </c>
      <c r="I611" s="180">
        <f>IF($A611&lt;=MonthDate,IF(RIGHT($B611,8)="Scotland",SUMIFS(inputdata!K:K,inputdata!$B:$B,$B611,inputdata!$A:$A,$A611),SUMIFS(inputdata!K:K,inputdata!$D:$D,$B611,inputdata!$A:$A,$A611)),IF(RIGHT(B611,8)="Scotland",SUMIFS(inputdataWeek!K:K,inputdataWeek!$B:$B,$B611,inputdataWeek!$A:$A,$A611),SUMIFS(inputdataWeek!K:K,inputdataWeek!$D:$D,$B611,inputdataWeek!$A:$A,$A611)))</f>
        <v>0</v>
      </c>
      <c r="J611" s="181">
        <f t="shared" si="49"/>
        <v>1</v>
      </c>
      <c r="K611" s="194" t="str">
        <f t="shared" si="48"/>
        <v>ISD A&amp;E Datamart</v>
      </c>
    </row>
    <row r="612" spans="1:11">
      <c r="A612" s="178">
        <f t="shared" si="53"/>
        <v>42596</v>
      </c>
      <c r="B612" s="179" t="s">
        <v>117</v>
      </c>
      <c r="C612" s="180">
        <f>IF($A612&lt;=MonthDate,IF(RIGHT($B612,8)="Scotland",SUMIFS(inputdata!G:G,inputdata!$B:$B,$B612,inputdata!$A:$A,$A612),SUMIFS(inputdata!G:G,inputdata!$D:$D,$B612,inputdata!$A:$A,$A612)),IF(RIGHT($B612,8)="Scotland",SUMIFS(inputdataWeek!G:G,inputdataWeek!$B:$B,$B612,inputdataWeek!$A:$A,$A612),SUMIFS(inputdataWeek!G:G,inputdataWeek!$D:$D,$B612,inputdataWeek!$A:$A,$A612)))</f>
        <v>126</v>
      </c>
      <c r="D612" s="180">
        <f>IF($A612&lt;=MonthDate,IF(RIGHT($B612,8)="Scotland",SUMIFS(inputdata!H:H,inputdata!$B:$B,$B612,inputdata!$A:$A,$A612),SUMIFS(inputdata!H:H,inputdata!$D:$D,$B612,inputdata!$A:$A,$A612)),IF(RIGHT($B612,8)="Scotland",SUMIFS(inputdataWeek!H:H,inputdataWeek!$B:$B,$B612,inputdataWeek!$A:$A,$A612),SUMIFS(inputdataWeek!H:H,inputdataWeek!$D:$D,$B612,inputdataWeek!$A:$A,$A612)))</f>
        <v>125</v>
      </c>
      <c r="E612" s="180">
        <f>IF($A612&lt;=MonthDate,IF(RIGHT($B612,8)="Scotland",SUMIFS(inputdata!I:I,inputdata!$B:$B,$B612,inputdata!$A:$A,$A612),SUMIFS(inputdata!I:I,inputdata!$D:$D,$B612,inputdata!$A:$A,$A612)),IF(RIGHT($B612,8)="Scotland",SUMIFS(inputdataWeek!I:I,inputdataWeek!$B:$B,$B612,inputdataWeek!$A:$A,$A612),SUMIFS(inputdataWeek!I:I,inputdataWeek!$D:$D,$B612,inputdataWeek!$A:$A,$A612)))</f>
        <v>1</v>
      </c>
      <c r="F612" s="181">
        <f t="shared" si="50"/>
        <v>0.99206349206349209</v>
      </c>
      <c r="G612" s="180">
        <f>IF($A612&lt;=MonthDate,IF(RIGHT($B612,8)="Scotland",SUMIFS(inputdata!J:J,inputdata!$B:$B,$B612,inputdata!$A:$A,$A612),SUMIFS(inputdata!J:J,inputdata!$D:$D,$B612,inputdata!$A:$A,$A612)),IF(RIGHT($B612,8)="Scotland",SUMIFS(inputdataWeek!J:J,inputdataWeek!$B:$B,$B612,inputdataWeek!$A:$A,$A612),SUMIFS(inputdataWeek!J:J,inputdataWeek!$D:$D,$B612,inputdataWeek!$A:$A,$A612)))</f>
        <v>0</v>
      </c>
      <c r="H612" s="181">
        <f t="shared" si="51"/>
        <v>1</v>
      </c>
      <c r="I612" s="180">
        <f>IF($A612&lt;=MonthDate,IF(RIGHT($B612,8)="Scotland",SUMIFS(inputdata!K:K,inputdata!$B:$B,$B612,inputdata!$A:$A,$A612),SUMIFS(inputdata!K:K,inputdata!$D:$D,$B612,inputdata!$A:$A,$A612)),IF(RIGHT(B612,8)="Scotland",SUMIFS(inputdataWeek!K:K,inputdataWeek!$B:$B,$B612,inputdataWeek!$A:$A,$A612),SUMIFS(inputdataWeek!K:K,inputdataWeek!$D:$D,$B612,inputdataWeek!$A:$A,$A612)))</f>
        <v>0</v>
      </c>
      <c r="J612" s="181">
        <f t="shared" si="49"/>
        <v>1</v>
      </c>
      <c r="K612" s="194" t="str">
        <f t="shared" si="48"/>
        <v>ISD A&amp;E Datamart</v>
      </c>
    </row>
    <row r="613" spans="1:11">
      <c r="A613" s="178">
        <f t="shared" si="53"/>
        <v>42596</v>
      </c>
      <c r="B613" s="179" t="s">
        <v>141</v>
      </c>
      <c r="C613" s="180">
        <f>IF($A613&lt;=MonthDate,IF(RIGHT($B613,8)="Scotland",SUMIFS(inputdata!G:G,inputdata!$B:$B,$B613,inputdata!$A:$A,$A613),SUMIFS(inputdata!G:G,inputdata!$D:$D,$B613,inputdata!$A:$A,$A613)),IF(RIGHT($B613,8)="Scotland",SUMIFS(inputdataWeek!G:G,inputdataWeek!$B:$B,$B613,inputdataWeek!$A:$A,$A613),SUMIFS(inputdataWeek!G:G,inputdataWeek!$D:$D,$B613,inputdataWeek!$A:$A,$A613)))</f>
        <v>137</v>
      </c>
      <c r="D613" s="180">
        <f>IF($A613&lt;=MonthDate,IF(RIGHT($B613,8)="Scotland",SUMIFS(inputdata!H:H,inputdata!$B:$B,$B613,inputdata!$A:$A,$A613),SUMIFS(inputdata!H:H,inputdata!$D:$D,$B613,inputdata!$A:$A,$A613)),IF(RIGHT($B613,8)="Scotland",SUMIFS(inputdataWeek!H:H,inputdataWeek!$B:$B,$B613,inputdataWeek!$A:$A,$A613),SUMIFS(inputdataWeek!H:H,inputdataWeek!$D:$D,$B613,inputdataWeek!$A:$A,$A613)))</f>
        <v>132</v>
      </c>
      <c r="E613" s="180">
        <f>IF($A613&lt;=MonthDate,IF(RIGHT($B613,8)="Scotland",SUMIFS(inputdata!I:I,inputdata!$B:$B,$B613,inputdata!$A:$A,$A613),SUMIFS(inputdata!I:I,inputdata!$D:$D,$B613,inputdata!$A:$A,$A613)),IF(RIGHT($B613,8)="Scotland",SUMIFS(inputdataWeek!I:I,inputdataWeek!$B:$B,$B613,inputdataWeek!$A:$A,$A613),SUMIFS(inputdataWeek!I:I,inputdataWeek!$D:$D,$B613,inputdataWeek!$A:$A,$A613)))</f>
        <v>5</v>
      </c>
      <c r="F613" s="181">
        <f t="shared" si="50"/>
        <v>0.96350364963503654</v>
      </c>
      <c r="G613" s="180">
        <f>IF($A613&lt;=MonthDate,IF(RIGHT($B613,8)="Scotland",SUMIFS(inputdata!J:J,inputdata!$B:$B,$B613,inputdata!$A:$A,$A613),SUMIFS(inputdata!J:J,inputdata!$D:$D,$B613,inputdata!$A:$A,$A613)),IF(RIGHT($B613,8)="Scotland",SUMIFS(inputdataWeek!J:J,inputdataWeek!$B:$B,$B613,inputdataWeek!$A:$A,$A613),SUMIFS(inputdataWeek!J:J,inputdataWeek!$D:$D,$B613,inputdataWeek!$A:$A,$A613)))</f>
        <v>1</v>
      </c>
      <c r="H613" s="181">
        <f t="shared" si="51"/>
        <v>0.99270072992700731</v>
      </c>
      <c r="I613" s="180">
        <f>IF($A613&lt;=MonthDate,IF(RIGHT($B613,8)="Scotland",SUMIFS(inputdata!K:K,inputdata!$B:$B,$B613,inputdata!$A:$A,$A613),SUMIFS(inputdata!K:K,inputdata!$D:$D,$B613,inputdata!$A:$A,$A613)),IF(RIGHT(B613,8)="Scotland",SUMIFS(inputdataWeek!K:K,inputdataWeek!$B:$B,$B613,inputdataWeek!$A:$A,$A613),SUMIFS(inputdataWeek!K:K,inputdataWeek!$D:$D,$B613,inputdataWeek!$A:$A,$A613)))</f>
        <v>0</v>
      </c>
      <c r="J613" s="181">
        <f t="shared" si="49"/>
        <v>1</v>
      </c>
      <c r="K613" s="194" t="str">
        <f t="shared" si="48"/>
        <v>ISD A&amp;E Datamart</v>
      </c>
    </row>
    <row r="614" spans="1:11">
      <c r="A614" s="178">
        <f t="shared" si="53"/>
        <v>42596</v>
      </c>
      <c r="B614" s="179" t="s">
        <v>136</v>
      </c>
      <c r="C614" s="180">
        <f>IF($A614&lt;=MonthDate,IF(RIGHT($B614,8)="Scotland",SUMIFS(inputdata!G:G,inputdata!$B:$B,$B614,inputdata!$A:$A,$A614),SUMIFS(inputdata!G:G,inputdata!$D:$D,$B614,inputdata!$A:$A,$A614)),IF(RIGHT($B614,8)="Scotland",SUMIFS(inputdataWeek!G:G,inputdataWeek!$B:$B,$B614,inputdataWeek!$A:$A,$A614),SUMIFS(inputdataWeek!G:G,inputdataWeek!$D:$D,$B614,inputdataWeek!$A:$A,$A614)))</f>
        <v>1453</v>
      </c>
      <c r="D614" s="180">
        <f>IF($A614&lt;=MonthDate,IF(RIGHT($B614,8)="Scotland",SUMIFS(inputdata!H:H,inputdata!$B:$B,$B614,inputdata!$A:$A,$A614),SUMIFS(inputdata!H:H,inputdata!$D:$D,$B614,inputdata!$A:$A,$A614)),IF(RIGHT($B614,8)="Scotland",SUMIFS(inputdataWeek!H:H,inputdataWeek!$B:$B,$B614,inputdataWeek!$A:$A,$A614),SUMIFS(inputdataWeek!H:H,inputdataWeek!$D:$D,$B614,inputdataWeek!$A:$A,$A614)))</f>
        <v>1431</v>
      </c>
      <c r="E614" s="180">
        <f>IF($A614&lt;=MonthDate,IF(RIGHT($B614,8)="Scotland",SUMIFS(inputdata!I:I,inputdata!$B:$B,$B614,inputdata!$A:$A,$A614),SUMIFS(inputdata!I:I,inputdata!$D:$D,$B614,inputdata!$A:$A,$A614)),IF(RIGHT($B614,8)="Scotland",SUMIFS(inputdataWeek!I:I,inputdataWeek!$B:$B,$B614,inputdataWeek!$A:$A,$A614),SUMIFS(inputdataWeek!I:I,inputdataWeek!$D:$D,$B614,inputdataWeek!$A:$A,$A614)))</f>
        <v>22</v>
      </c>
      <c r="F614" s="181">
        <f t="shared" si="50"/>
        <v>0.98485891259463176</v>
      </c>
      <c r="G614" s="180">
        <f>IF($A614&lt;=MonthDate,IF(RIGHT($B614,8)="Scotland",SUMIFS(inputdata!J:J,inputdata!$B:$B,$B614,inputdata!$A:$A,$A614),SUMIFS(inputdata!J:J,inputdata!$D:$D,$B614,inputdata!$A:$A,$A614)),IF(RIGHT($B614,8)="Scotland",SUMIFS(inputdataWeek!J:J,inputdataWeek!$B:$B,$B614,inputdataWeek!$A:$A,$A614),SUMIFS(inputdataWeek!J:J,inputdataWeek!$D:$D,$B614,inputdataWeek!$A:$A,$A614)))</f>
        <v>0</v>
      </c>
      <c r="H614" s="181">
        <f t="shared" si="51"/>
        <v>1</v>
      </c>
      <c r="I614" s="180">
        <f>IF($A614&lt;=MonthDate,IF(RIGHT($B614,8)="Scotland",SUMIFS(inputdata!K:K,inputdata!$B:$B,$B614,inputdata!$A:$A,$A614),SUMIFS(inputdata!K:K,inputdata!$D:$D,$B614,inputdata!$A:$A,$A614)),IF(RIGHT(B614,8)="Scotland",SUMIFS(inputdataWeek!K:K,inputdataWeek!$B:$B,$B614,inputdataWeek!$A:$A,$A614),SUMIFS(inputdataWeek!K:K,inputdataWeek!$D:$D,$B614,inputdataWeek!$A:$A,$A614)))</f>
        <v>0</v>
      </c>
      <c r="J614" s="181">
        <f t="shared" si="49"/>
        <v>1</v>
      </c>
      <c r="K614" s="194" t="str">
        <f t="shared" si="48"/>
        <v>ISD A&amp;E Datamart</v>
      </c>
    </row>
    <row r="615" spans="1:11">
      <c r="A615" s="178">
        <f t="shared" si="53"/>
        <v>42596</v>
      </c>
      <c r="B615" s="179" t="s">
        <v>139</v>
      </c>
      <c r="C615" s="180">
        <f>IF($A615&lt;=MonthDate,IF(RIGHT($B615,8)="Scotland",SUMIFS(inputdata!G:G,inputdata!$B:$B,$B615,inputdata!$A:$A,$A615),SUMIFS(inputdata!G:G,inputdata!$D:$D,$B615,inputdata!$A:$A,$A615)),IF(RIGHT($B615,8)="Scotland",SUMIFS(inputdataWeek!G:G,inputdataWeek!$B:$B,$B615,inputdataWeek!$A:$A,$A615),SUMIFS(inputdataWeek!G:G,inputdataWeek!$D:$D,$B615,inputdataWeek!$A:$A,$A615)))</f>
        <v>121</v>
      </c>
      <c r="D615" s="180">
        <f>IF($A615&lt;=MonthDate,IF(RIGHT($B615,8)="Scotland",SUMIFS(inputdata!H:H,inputdata!$B:$B,$B615,inputdata!$A:$A,$A615),SUMIFS(inputdata!H:H,inputdata!$D:$D,$B615,inputdata!$A:$A,$A615)),IF(RIGHT($B615,8)="Scotland",SUMIFS(inputdataWeek!H:H,inputdataWeek!$B:$B,$B615,inputdataWeek!$A:$A,$A615),SUMIFS(inputdataWeek!H:H,inputdataWeek!$D:$D,$B615,inputdataWeek!$A:$A,$A615)))</f>
        <v>120</v>
      </c>
      <c r="E615" s="180">
        <f>IF($A615&lt;=MonthDate,IF(RIGHT($B615,8)="Scotland",SUMIFS(inputdata!I:I,inputdata!$B:$B,$B615,inputdata!$A:$A,$A615),SUMIFS(inputdata!I:I,inputdata!$D:$D,$B615,inputdata!$A:$A,$A615)),IF(RIGHT($B615,8)="Scotland",SUMIFS(inputdataWeek!I:I,inputdataWeek!$B:$B,$B615,inputdataWeek!$A:$A,$A615),SUMIFS(inputdataWeek!I:I,inputdataWeek!$D:$D,$B615,inputdataWeek!$A:$A,$A615)))</f>
        <v>1</v>
      </c>
      <c r="F615" s="181">
        <f t="shared" si="50"/>
        <v>0.99173553719008267</v>
      </c>
      <c r="G615" s="180">
        <f>IF($A615&lt;=MonthDate,IF(RIGHT($B615,8)="Scotland",SUMIFS(inputdata!J:J,inputdata!$B:$B,$B615,inputdata!$A:$A,$A615),SUMIFS(inputdata!J:J,inputdata!$D:$D,$B615,inputdata!$A:$A,$A615)),IF(RIGHT($B615,8)="Scotland",SUMIFS(inputdataWeek!J:J,inputdataWeek!$B:$B,$B615,inputdataWeek!$A:$A,$A615),SUMIFS(inputdataWeek!J:J,inputdataWeek!$D:$D,$B615,inputdataWeek!$A:$A,$A615)))</f>
        <v>0</v>
      </c>
      <c r="H615" s="181">
        <f t="shared" si="51"/>
        <v>1</v>
      </c>
      <c r="I615" s="180">
        <f>IF($A615&lt;=MonthDate,IF(RIGHT($B615,8)="Scotland",SUMIFS(inputdata!K:K,inputdata!$B:$B,$B615,inputdata!$A:$A,$A615),SUMIFS(inputdata!K:K,inputdata!$D:$D,$B615,inputdata!$A:$A,$A615)),IF(RIGHT(B615,8)="Scotland",SUMIFS(inputdataWeek!K:K,inputdataWeek!$B:$B,$B615,inputdataWeek!$A:$A,$A615),SUMIFS(inputdataWeek!K:K,inputdataWeek!$D:$D,$B615,inputdataWeek!$A:$A,$A615)))</f>
        <v>0</v>
      </c>
      <c r="J615" s="181">
        <f t="shared" si="49"/>
        <v>1</v>
      </c>
      <c r="K615" s="194" t="str">
        <f t="shared" si="48"/>
        <v>ISD A&amp;E Datamart</v>
      </c>
    </row>
    <row r="616" spans="1:11">
      <c r="A616" s="178">
        <f t="shared" si="53"/>
        <v>42596</v>
      </c>
      <c r="B616" s="179" t="s">
        <v>277</v>
      </c>
      <c r="C616" s="180">
        <f>IF($A616&lt;=MonthDate,IF(RIGHT($B616,8)="Scotland",SUMIFS(inputdata!G:G,inputdata!$B:$B,$B616,inputdata!$A:$A,$A616),SUMIFS(inputdata!G:G,inputdata!$D:$D,$B616,inputdata!$A:$A,$A616)),IF(RIGHT($B616,8)="Scotland",SUMIFS(inputdataWeek!G:G,inputdataWeek!$B:$B,$B616,inputdataWeek!$A:$A,$A616),SUMIFS(inputdataWeek!G:G,inputdataWeek!$D:$D,$B616,inputdataWeek!$A:$A,$A616)))</f>
        <v>24409</v>
      </c>
      <c r="D616" s="180">
        <f>IF($A616&lt;=MonthDate,IF(RIGHT($B616,8)="Scotland",SUMIFS(inputdata!H:H,inputdata!$B:$B,$B616,inputdata!$A:$A,$A616),SUMIFS(inputdata!H:H,inputdata!$D:$D,$B616,inputdata!$A:$A,$A616)),IF(RIGHT($B616,8)="Scotland",SUMIFS(inputdataWeek!H:H,inputdataWeek!$B:$B,$B616,inputdataWeek!$A:$A,$A616),SUMIFS(inputdataWeek!H:H,inputdataWeek!$D:$D,$B616,inputdataWeek!$A:$A,$A616)))</f>
        <v>22972</v>
      </c>
      <c r="E616" s="180">
        <f>IF($A616&lt;=MonthDate,IF(RIGHT($B616,8)="Scotland",SUMIFS(inputdata!I:I,inputdata!$B:$B,$B616,inputdata!$A:$A,$A616),SUMIFS(inputdata!I:I,inputdata!$D:$D,$B616,inputdata!$A:$A,$A616)),IF(RIGHT($B616,8)="Scotland",SUMIFS(inputdataWeek!I:I,inputdataWeek!$B:$B,$B616,inputdataWeek!$A:$A,$A616),SUMIFS(inputdataWeek!I:I,inputdataWeek!$D:$D,$B616,inputdataWeek!$A:$A,$A616)))</f>
        <v>1437</v>
      </c>
      <c r="F616" s="181">
        <f t="shared" si="50"/>
        <v>0.94112827235855623</v>
      </c>
      <c r="G616" s="180">
        <f>IF($A616&lt;=MonthDate,IF(RIGHT($B616,8)="Scotland",SUMIFS(inputdata!J:J,inputdata!$B:$B,$B616,inputdata!$A:$A,$A616),SUMIFS(inputdata!J:J,inputdata!$D:$D,$B616,inputdata!$A:$A,$A616)),IF(RIGHT($B616,8)="Scotland",SUMIFS(inputdataWeek!J:J,inputdataWeek!$B:$B,$B616,inputdataWeek!$A:$A,$A616),SUMIFS(inputdataWeek!J:J,inputdataWeek!$D:$D,$B616,inputdataWeek!$A:$A,$A616)))</f>
        <v>48</v>
      </c>
      <c r="H616" s="181">
        <f t="shared" si="51"/>
        <v>0.99803351222909586</v>
      </c>
      <c r="I616" s="180">
        <f>IF($A616&lt;=MonthDate,IF(RIGHT($B616,8)="Scotland",SUMIFS(inputdata!K:K,inputdata!$B:$B,$B616,inputdata!$A:$A,$A616),SUMIFS(inputdata!K:K,inputdata!$D:$D,$B616,inputdata!$A:$A,$A616)),IF(RIGHT(B616,8)="Scotland",SUMIFS(inputdataWeek!K:K,inputdataWeek!$B:$B,$B616,inputdataWeek!$A:$A,$A616),SUMIFS(inputdataWeek!K:K,inputdataWeek!$D:$D,$B616,inputdataWeek!$A:$A,$A616)))</f>
        <v>11</v>
      </c>
      <c r="J616" s="181">
        <f t="shared" si="49"/>
        <v>0.99954934655250116</v>
      </c>
      <c r="K616" s="194" t="str">
        <f t="shared" si="48"/>
        <v>ISD A&amp;E Datamart</v>
      </c>
    </row>
    <row r="617" spans="1:11">
      <c r="A617" s="178">
        <f t="shared" si="53"/>
        <v>42603</v>
      </c>
      <c r="B617" s="179" t="s">
        <v>121</v>
      </c>
      <c r="C617" s="180">
        <f>IF($A617&lt;=MonthDate,IF(RIGHT($B617,8)="Scotland",SUMIFS(inputdata!G:G,inputdata!$B:$B,$B617,inputdata!$A:$A,$A617),SUMIFS(inputdata!G:G,inputdata!$D:$D,$B617,inputdata!$A:$A,$A617)),IF(RIGHT($B617,8)="Scotland",SUMIFS(inputdataWeek!G:G,inputdataWeek!$B:$B,$B617,inputdataWeek!$A:$A,$A617),SUMIFS(inputdataWeek!G:G,inputdataWeek!$D:$D,$B617,inputdataWeek!$A:$A,$A617)))</f>
        <v>2310</v>
      </c>
      <c r="D617" s="180">
        <f>IF($A617&lt;=MonthDate,IF(RIGHT($B617,8)="Scotland",SUMIFS(inputdata!H:H,inputdata!$B:$B,$B617,inputdata!$A:$A,$A617),SUMIFS(inputdata!H:H,inputdata!$D:$D,$B617,inputdata!$A:$A,$A617)),IF(RIGHT($B617,8)="Scotland",SUMIFS(inputdataWeek!H:H,inputdataWeek!$B:$B,$B617,inputdataWeek!$A:$A,$A617),SUMIFS(inputdataWeek!H:H,inputdataWeek!$D:$D,$B617,inputdataWeek!$A:$A,$A617)))</f>
        <v>2162</v>
      </c>
      <c r="E617" s="180">
        <f>IF($A617&lt;=MonthDate,IF(RIGHT($B617,8)="Scotland",SUMIFS(inputdata!I:I,inputdata!$B:$B,$B617,inputdata!$A:$A,$A617),SUMIFS(inputdata!I:I,inputdata!$D:$D,$B617,inputdata!$A:$A,$A617)),IF(RIGHT($B617,8)="Scotland",SUMIFS(inputdataWeek!I:I,inputdataWeek!$B:$B,$B617,inputdataWeek!$A:$A,$A617),SUMIFS(inputdataWeek!I:I,inputdataWeek!$D:$D,$B617,inputdataWeek!$A:$A,$A617)))</f>
        <v>148</v>
      </c>
      <c r="F617" s="181">
        <f t="shared" si="50"/>
        <v>0.93593073593073595</v>
      </c>
      <c r="G617" s="180">
        <f>IF($A617&lt;=MonthDate,IF(RIGHT($B617,8)="Scotland",SUMIFS(inputdata!J:J,inputdata!$B:$B,$B617,inputdata!$A:$A,$A617),SUMIFS(inputdata!J:J,inputdata!$D:$D,$B617,inputdata!$A:$A,$A617)),IF(RIGHT($B617,8)="Scotland",SUMIFS(inputdataWeek!J:J,inputdataWeek!$B:$B,$B617,inputdataWeek!$A:$A,$A617),SUMIFS(inputdataWeek!J:J,inputdataWeek!$D:$D,$B617,inputdataWeek!$A:$A,$A617)))</f>
        <v>8</v>
      </c>
      <c r="H617" s="181">
        <f t="shared" si="51"/>
        <v>0.9965367965367965</v>
      </c>
      <c r="I617" s="180">
        <f>IF($A617&lt;=MonthDate,IF(RIGHT($B617,8)="Scotland",SUMIFS(inputdata!K:K,inputdata!$B:$B,$B617,inputdata!$A:$A,$A617),SUMIFS(inputdata!K:K,inputdata!$D:$D,$B617,inputdata!$A:$A,$A617)),IF(RIGHT(B617,8)="Scotland",SUMIFS(inputdataWeek!K:K,inputdataWeek!$B:$B,$B617,inputdataWeek!$A:$A,$A617),SUMIFS(inputdataWeek!K:K,inputdataWeek!$D:$D,$B617,inputdataWeek!$A:$A,$A617)))</f>
        <v>0</v>
      </c>
      <c r="J617" s="181">
        <f t="shared" si="49"/>
        <v>1</v>
      </c>
      <c r="K617" s="194" t="str">
        <f t="shared" si="48"/>
        <v>ISD A&amp;E Datamart</v>
      </c>
    </row>
    <row r="618" spans="1:11">
      <c r="A618" s="178">
        <f t="shared" si="53"/>
        <v>42603</v>
      </c>
      <c r="B618" s="179" t="s">
        <v>70</v>
      </c>
      <c r="C618" s="180">
        <f>IF($A618&lt;=MonthDate,IF(RIGHT($B618,8)="Scotland",SUMIFS(inputdata!G:G,inputdata!$B:$B,$B618,inputdata!$A:$A,$A618),SUMIFS(inputdata!G:G,inputdata!$D:$D,$B618,inputdata!$A:$A,$A618)),IF(RIGHT($B618,8)="Scotland",SUMIFS(inputdataWeek!G:G,inputdataWeek!$B:$B,$B618,inputdataWeek!$A:$A,$A618),SUMIFS(inputdataWeek!G:G,inputdataWeek!$D:$D,$B618,inputdataWeek!$A:$A,$A618)))</f>
        <v>556</v>
      </c>
      <c r="D618" s="180">
        <f>IF($A618&lt;=MonthDate,IF(RIGHT($B618,8)="Scotland",SUMIFS(inputdata!H:H,inputdata!$B:$B,$B618,inputdata!$A:$A,$A618),SUMIFS(inputdata!H:H,inputdata!$D:$D,$B618,inputdata!$A:$A,$A618)),IF(RIGHT($B618,8)="Scotland",SUMIFS(inputdataWeek!H:H,inputdataWeek!$B:$B,$B618,inputdataWeek!$A:$A,$A618),SUMIFS(inputdataWeek!H:H,inputdataWeek!$D:$D,$B618,inputdataWeek!$A:$A,$A618)))</f>
        <v>506</v>
      </c>
      <c r="E618" s="180">
        <f>IF($A618&lt;=MonthDate,IF(RIGHT($B618,8)="Scotland",SUMIFS(inputdata!I:I,inputdata!$B:$B,$B618,inputdata!$A:$A,$A618),SUMIFS(inputdata!I:I,inputdata!$D:$D,$B618,inputdata!$A:$A,$A618)),IF(RIGHT($B618,8)="Scotland",SUMIFS(inputdataWeek!I:I,inputdataWeek!$B:$B,$B618,inputdataWeek!$A:$A,$A618),SUMIFS(inputdataWeek!I:I,inputdataWeek!$D:$D,$B618,inputdataWeek!$A:$A,$A618)))</f>
        <v>50</v>
      </c>
      <c r="F618" s="181">
        <f t="shared" si="50"/>
        <v>0.91007194244604317</v>
      </c>
      <c r="G618" s="180">
        <f>IF($A618&lt;=MonthDate,IF(RIGHT($B618,8)="Scotland",SUMIFS(inputdata!J:J,inputdata!$B:$B,$B618,inputdata!$A:$A,$A618),SUMIFS(inputdata!J:J,inputdata!$D:$D,$B618,inputdata!$A:$A,$A618)),IF(RIGHT($B618,8)="Scotland",SUMIFS(inputdataWeek!J:J,inputdataWeek!$B:$B,$B618,inputdataWeek!$A:$A,$A618),SUMIFS(inputdataWeek!J:J,inputdataWeek!$D:$D,$B618,inputdataWeek!$A:$A,$A618)))</f>
        <v>5</v>
      </c>
      <c r="H618" s="181">
        <f t="shared" si="51"/>
        <v>0.99100719424460437</v>
      </c>
      <c r="I618" s="180">
        <f>IF($A618&lt;=MonthDate,IF(RIGHT($B618,8)="Scotland",SUMIFS(inputdata!K:K,inputdata!$B:$B,$B618,inputdata!$A:$A,$A618),SUMIFS(inputdata!K:K,inputdata!$D:$D,$B618,inputdata!$A:$A,$A618)),IF(RIGHT(B618,8)="Scotland",SUMIFS(inputdataWeek!K:K,inputdataWeek!$B:$B,$B618,inputdataWeek!$A:$A,$A618),SUMIFS(inputdataWeek!K:K,inputdataWeek!$D:$D,$B618,inputdataWeek!$A:$A,$A618)))</f>
        <v>0</v>
      </c>
      <c r="J618" s="181">
        <f t="shared" si="49"/>
        <v>1</v>
      </c>
      <c r="K618" s="194" t="str">
        <f t="shared" si="48"/>
        <v>ISD A&amp;E Datamart</v>
      </c>
    </row>
    <row r="619" spans="1:11">
      <c r="A619" s="178">
        <f t="shared" si="53"/>
        <v>42603</v>
      </c>
      <c r="B619" s="179" t="s">
        <v>140</v>
      </c>
      <c r="C619" s="180">
        <f>IF($A619&lt;=MonthDate,IF(RIGHT($B619,8)="Scotland",SUMIFS(inputdata!G:G,inputdata!$B:$B,$B619,inputdata!$A:$A,$A619),SUMIFS(inputdata!G:G,inputdata!$D:$D,$B619,inputdata!$A:$A,$A619)),IF(RIGHT($B619,8)="Scotland",SUMIFS(inputdataWeek!G:G,inputdataWeek!$B:$B,$B619,inputdataWeek!$A:$A,$A619),SUMIFS(inputdataWeek!G:G,inputdataWeek!$D:$D,$B619,inputdataWeek!$A:$A,$A619)))</f>
        <v>960</v>
      </c>
      <c r="D619" s="180">
        <f>IF($A619&lt;=MonthDate,IF(RIGHT($B619,8)="Scotland",SUMIFS(inputdata!H:H,inputdata!$B:$B,$B619,inputdata!$A:$A,$A619),SUMIFS(inputdata!H:H,inputdata!$D:$D,$B619,inputdata!$A:$A,$A619)),IF(RIGHT($B619,8)="Scotland",SUMIFS(inputdataWeek!H:H,inputdataWeek!$B:$B,$B619,inputdataWeek!$A:$A,$A619),SUMIFS(inputdataWeek!H:H,inputdataWeek!$D:$D,$B619,inputdataWeek!$A:$A,$A619)))</f>
        <v>909</v>
      </c>
      <c r="E619" s="180">
        <f>IF($A619&lt;=MonthDate,IF(RIGHT($B619,8)="Scotland",SUMIFS(inputdata!I:I,inputdata!$B:$B,$B619,inputdata!$A:$A,$A619),SUMIFS(inputdata!I:I,inputdata!$D:$D,$B619,inputdata!$A:$A,$A619)),IF(RIGHT($B619,8)="Scotland",SUMIFS(inputdataWeek!I:I,inputdataWeek!$B:$B,$B619,inputdataWeek!$A:$A,$A619),SUMIFS(inputdataWeek!I:I,inputdataWeek!$D:$D,$B619,inputdataWeek!$A:$A,$A619)))</f>
        <v>51</v>
      </c>
      <c r="F619" s="181">
        <f t="shared" si="50"/>
        <v>0.94687500000000002</v>
      </c>
      <c r="G619" s="180">
        <f>IF($A619&lt;=MonthDate,IF(RIGHT($B619,8)="Scotland",SUMIFS(inputdata!J:J,inputdata!$B:$B,$B619,inputdata!$A:$A,$A619),SUMIFS(inputdata!J:J,inputdata!$D:$D,$B619,inputdata!$A:$A,$A619)),IF(RIGHT($B619,8)="Scotland",SUMIFS(inputdataWeek!J:J,inputdataWeek!$B:$B,$B619,inputdataWeek!$A:$A,$A619),SUMIFS(inputdataWeek!J:J,inputdataWeek!$D:$D,$B619,inputdataWeek!$A:$A,$A619)))</f>
        <v>0</v>
      </c>
      <c r="H619" s="181">
        <f t="shared" si="51"/>
        <v>1</v>
      </c>
      <c r="I619" s="180">
        <f>IF($A619&lt;=MonthDate,IF(RIGHT($B619,8)="Scotland",SUMIFS(inputdata!K:K,inputdata!$B:$B,$B619,inputdata!$A:$A,$A619),SUMIFS(inputdata!K:K,inputdata!$D:$D,$B619,inputdata!$A:$A,$A619)),IF(RIGHT(B619,8)="Scotland",SUMIFS(inputdataWeek!K:K,inputdataWeek!$B:$B,$B619,inputdataWeek!$A:$A,$A619),SUMIFS(inputdataWeek!K:K,inputdataWeek!$D:$D,$B619,inputdataWeek!$A:$A,$A619)))</f>
        <v>0</v>
      </c>
      <c r="J619" s="181">
        <f t="shared" si="49"/>
        <v>1</v>
      </c>
      <c r="K619" s="194" t="str">
        <f t="shared" si="48"/>
        <v>ISD A&amp;E Datamart</v>
      </c>
    </row>
    <row r="620" spans="1:11">
      <c r="A620" s="178">
        <f t="shared" si="53"/>
        <v>42603</v>
      </c>
      <c r="B620" s="179" t="s">
        <v>71</v>
      </c>
      <c r="C620" s="180">
        <f>IF($A620&lt;=MonthDate,IF(RIGHT($B620,8)="Scotland",SUMIFS(inputdata!G:G,inputdata!$B:$B,$B620,inputdata!$A:$A,$A620),SUMIFS(inputdata!G:G,inputdata!$D:$D,$B620,inputdata!$A:$A,$A620)),IF(RIGHT($B620,8)="Scotland",SUMIFS(inputdataWeek!G:G,inputdataWeek!$B:$B,$B620,inputdataWeek!$A:$A,$A620),SUMIFS(inputdataWeek!G:G,inputdataWeek!$D:$D,$B620,inputdataWeek!$A:$A,$A620)))</f>
        <v>1291</v>
      </c>
      <c r="D620" s="180">
        <f>IF($A620&lt;=MonthDate,IF(RIGHT($B620,8)="Scotland",SUMIFS(inputdata!H:H,inputdata!$B:$B,$B620,inputdata!$A:$A,$A620),SUMIFS(inputdata!H:H,inputdata!$D:$D,$B620,inputdata!$A:$A,$A620)),IF(RIGHT($B620,8)="Scotland",SUMIFS(inputdataWeek!H:H,inputdataWeek!$B:$B,$B620,inputdataWeek!$A:$A,$A620),SUMIFS(inputdataWeek!H:H,inputdataWeek!$D:$D,$B620,inputdataWeek!$A:$A,$A620)))</f>
        <v>1242</v>
      </c>
      <c r="E620" s="180">
        <f>IF($A620&lt;=MonthDate,IF(RIGHT($B620,8)="Scotland",SUMIFS(inputdata!I:I,inputdata!$B:$B,$B620,inputdata!$A:$A,$A620),SUMIFS(inputdata!I:I,inputdata!$D:$D,$B620,inputdata!$A:$A,$A620)),IF(RIGHT($B620,8)="Scotland",SUMIFS(inputdataWeek!I:I,inputdataWeek!$B:$B,$B620,inputdataWeek!$A:$A,$A620),SUMIFS(inputdataWeek!I:I,inputdataWeek!$D:$D,$B620,inputdataWeek!$A:$A,$A620)))</f>
        <v>49</v>
      </c>
      <c r="F620" s="181">
        <f t="shared" si="50"/>
        <v>0.96204492641363282</v>
      </c>
      <c r="G620" s="180">
        <f>IF($A620&lt;=MonthDate,IF(RIGHT($B620,8)="Scotland",SUMIFS(inputdata!J:J,inputdata!$B:$B,$B620,inputdata!$A:$A,$A620),SUMIFS(inputdata!J:J,inputdata!$D:$D,$B620,inputdata!$A:$A,$A620)),IF(RIGHT($B620,8)="Scotland",SUMIFS(inputdataWeek!J:J,inputdataWeek!$B:$B,$B620,inputdataWeek!$A:$A,$A620),SUMIFS(inputdataWeek!J:J,inputdataWeek!$D:$D,$B620,inputdataWeek!$A:$A,$A620)))</f>
        <v>1</v>
      </c>
      <c r="H620" s="181">
        <f t="shared" si="51"/>
        <v>0.99922540666150272</v>
      </c>
      <c r="I620" s="180">
        <f>IF($A620&lt;=MonthDate,IF(RIGHT($B620,8)="Scotland",SUMIFS(inputdata!K:K,inputdata!$B:$B,$B620,inputdata!$A:$A,$A620),SUMIFS(inputdata!K:K,inputdata!$D:$D,$B620,inputdata!$A:$A,$A620)),IF(RIGHT(B620,8)="Scotland",SUMIFS(inputdataWeek!K:K,inputdataWeek!$B:$B,$B620,inputdataWeek!$A:$A,$A620),SUMIFS(inputdataWeek!K:K,inputdataWeek!$D:$D,$B620,inputdataWeek!$A:$A,$A620)))</f>
        <v>0</v>
      </c>
      <c r="J620" s="181">
        <f t="shared" si="49"/>
        <v>1</v>
      </c>
      <c r="K620" s="194" t="str">
        <f t="shared" si="48"/>
        <v>ISD A&amp;E Datamart</v>
      </c>
    </row>
    <row r="621" spans="1:11">
      <c r="A621" s="178">
        <f t="shared" si="53"/>
        <v>42603</v>
      </c>
      <c r="B621" s="179" t="s">
        <v>69</v>
      </c>
      <c r="C621" s="180">
        <f>IF($A621&lt;=MonthDate,IF(RIGHT($B621,8)="Scotland",SUMIFS(inputdata!G:G,inputdata!$B:$B,$B621,inputdata!$A:$A,$A621),SUMIFS(inputdata!G:G,inputdata!$D:$D,$B621,inputdata!$A:$A,$A621)),IF(RIGHT($B621,8)="Scotland",SUMIFS(inputdataWeek!G:G,inputdataWeek!$B:$B,$B621,inputdataWeek!$A:$A,$A621),SUMIFS(inputdataWeek!G:G,inputdataWeek!$D:$D,$B621,inputdataWeek!$A:$A,$A621)))</f>
        <v>1272</v>
      </c>
      <c r="D621" s="180">
        <f>IF($A621&lt;=MonthDate,IF(RIGHT($B621,8)="Scotland",SUMIFS(inputdata!H:H,inputdata!$B:$B,$B621,inputdata!$A:$A,$A621),SUMIFS(inputdata!H:H,inputdata!$D:$D,$B621,inputdata!$A:$A,$A621)),IF(RIGHT($B621,8)="Scotland",SUMIFS(inputdataWeek!H:H,inputdataWeek!$B:$B,$B621,inputdataWeek!$A:$A,$A621),SUMIFS(inputdataWeek!H:H,inputdataWeek!$D:$D,$B621,inputdataWeek!$A:$A,$A621)))</f>
        <v>1224</v>
      </c>
      <c r="E621" s="180">
        <f>IF($A621&lt;=MonthDate,IF(RIGHT($B621,8)="Scotland",SUMIFS(inputdata!I:I,inputdata!$B:$B,$B621,inputdata!$A:$A,$A621),SUMIFS(inputdata!I:I,inputdata!$D:$D,$B621,inputdata!$A:$A,$A621)),IF(RIGHT($B621,8)="Scotland",SUMIFS(inputdataWeek!I:I,inputdataWeek!$B:$B,$B621,inputdataWeek!$A:$A,$A621),SUMIFS(inputdataWeek!I:I,inputdataWeek!$D:$D,$B621,inputdataWeek!$A:$A,$A621)))</f>
        <v>48</v>
      </c>
      <c r="F621" s="181">
        <f t="shared" si="50"/>
        <v>0.96226415094339623</v>
      </c>
      <c r="G621" s="180">
        <f>IF($A621&lt;=MonthDate,IF(RIGHT($B621,8)="Scotland",SUMIFS(inputdata!J:J,inputdata!$B:$B,$B621,inputdata!$A:$A,$A621),SUMIFS(inputdata!J:J,inputdata!$D:$D,$B621,inputdata!$A:$A,$A621)),IF(RIGHT($B621,8)="Scotland",SUMIFS(inputdataWeek!J:J,inputdataWeek!$B:$B,$B621,inputdataWeek!$A:$A,$A621),SUMIFS(inputdataWeek!J:J,inputdataWeek!$D:$D,$B621,inputdataWeek!$A:$A,$A621)))</f>
        <v>1</v>
      </c>
      <c r="H621" s="181">
        <f t="shared" si="51"/>
        <v>0.99921383647798745</v>
      </c>
      <c r="I621" s="180">
        <f>IF($A621&lt;=MonthDate,IF(RIGHT($B621,8)="Scotland",SUMIFS(inputdata!K:K,inputdata!$B:$B,$B621,inputdata!$A:$A,$A621),SUMIFS(inputdata!K:K,inputdata!$D:$D,$B621,inputdata!$A:$A,$A621)),IF(RIGHT(B621,8)="Scotland",SUMIFS(inputdataWeek!K:K,inputdataWeek!$B:$B,$B621,inputdataWeek!$A:$A,$A621),SUMIFS(inputdataWeek!K:K,inputdataWeek!$D:$D,$B621,inputdataWeek!$A:$A,$A621)))</f>
        <v>0</v>
      </c>
      <c r="J621" s="181">
        <f t="shared" si="49"/>
        <v>1</v>
      </c>
      <c r="K621" s="194" t="str">
        <f t="shared" si="48"/>
        <v>ISD A&amp;E Datamart</v>
      </c>
    </row>
    <row r="622" spans="1:11">
      <c r="A622" s="178">
        <f t="shared" si="53"/>
        <v>42603</v>
      </c>
      <c r="B622" s="179" t="s">
        <v>122</v>
      </c>
      <c r="C622" s="180">
        <f>IF($A622&lt;=MonthDate,IF(RIGHT($B622,8)="Scotland",SUMIFS(inputdata!G:G,inputdata!$B:$B,$B622,inputdata!$A:$A,$A622),SUMIFS(inputdata!G:G,inputdata!$D:$D,$B622,inputdata!$A:$A,$A622)),IF(RIGHT($B622,8)="Scotland",SUMIFS(inputdataWeek!G:G,inputdataWeek!$B:$B,$B622,inputdataWeek!$A:$A,$A622),SUMIFS(inputdataWeek!G:G,inputdataWeek!$D:$D,$B622,inputdataWeek!$A:$A,$A622)))</f>
        <v>2023</v>
      </c>
      <c r="D622" s="180">
        <f>IF($A622&lt;=MonthDate,IF(RIGHT($B622,8)="Scotland",SUMIFS(inputdata!H:H,inputdata!$B:$B,$B622,inputdata!$A:$A,$A622),SUMIFS(inputdata!H:H,inputdata!$D:$D,$B622,inputdata!$A:$A,$A622)),IF(RIGHT($B622,8)="Scotland",SUMIFS(inputdataWeek!H:H,inputdataWeek!$B:$B,$B622,inputdataWeek!$A:$A,$A622),SUMIFS(inputdataWeek!H:H,inputdataWeek!$D:$D,$B622,inputdataWeek!$A:$A,$A622)))</f>
        <v>1905</v>
      </c>
      <c r="E622" s="180">
        <f>IF($A622&lt;=MonthDate,IF(RIGHT($B622,8)="Scotland",SUMIFS(inputdata!I:I,inputdata!$B:$B,$B622,inputdata!$A:$A,$A622),SUMIFS(inputdata!I:I,inputdata!$D:$D,$B622,inputdata!$A:$A,$A622)),IF(RIGHT($B622,8)="Scotland",SUMIFS(inputdataWeek!I:I,inputdataWeek!$B:$B,$B622,inputdataWeek!$A:$A,$A622),SUMIFS(inputdataWeek!I:I,inputdataWeek!$D:$D,$B622,inputdataWeek!$A:$A,$A622)))</f>
        <v>118</v>
      </c>
      <c r="F622" s="181">
        <f t="shared" si="50"/>
        <v>0.94167078596144338</v>
      </c>
      <c r="G622" s="180">
        <f>IF($A622&lt;=MonthDate,IF(RIGHT($B622,8)="Scotland",SUMIFS(inputdata!J:J,inputdata!$B:$B,$B622,inputdata!$A:$A,$A622),SUMIFS(inputdata!J:J,inputdata!$D:$D,$B622,inputdata!$A:$A,$A622)),IF(RIGHT($B622,8)="Scotland",SUMIFS(inputdataWeek!J:J,inputdataWeek!$B:$B,$B622,inputdataWeek!$A:$A,$A622),SUMIFS(inputdataWeek!J:J,inputdataWeek!$D:$D,$B622,inputdataWeek!$A:$A,$A622)))</f>
        <v>1</v>
      </c>
      <c r="H622" s="181">
        <f t="shared" si="51"/>
        <v>0.9995056846267919</v>
      </c>
      <c r="I622" s="180">
        <f>IF($A622&lt;=MonthDate,IF(RIGHT($B622,8)="Scotland",SUMIFS(inputdata!K:K,inputdata!$B:$B,$B622,inputdata!$A:$A,$A622),SUMIFS(inputdata!K:K,inputdata!$D:$D,$B622,inputdata!$A:$A,$A622)),IF(RIGHT(B622,8)="Scotland",SUMIFS(inputdataWeek!K:K,inputdataWeek!$B:$B,$B622,inputdataWeek!$A:$A,$A622),SUMIFS(inputdataWeek!K:K,inputdataWeek!$D:$D,$B622,inputdataWeek!$A:$A,$A622)))</f>
        <v>0</v>
      </c>
      <c r="J622" s="181">
        <f t="shared" si="49"/>
        <v>1</v>
      </c>
      <c r="K622" s="194" t="str">
        <f t="shared" si="48"/>
        <v>ISD A&amp;E Datamart</v>
      </c>
    </row>
    <row r="623" spans="1:11">
      <c r="A623" s="178">
        <f t="shared" si="53"/>
        <v>42603</v>
      </c>
      <c r="B623" s="179" t="s">
        <v>72</v>
      </c>
      <c r="C623" s="180">
        <f>IF($A623&lt;=MonthDate,IF(RIGHT($B623,8)="Scotland",SUMIFS(inputdata!G:G,inputdata!$B:$B,$B623,inputdata!$A:$A,$A623),SUMIFS(inputdata!G:G,inputdata!$D:$D,$B623,inputdata!$A:$A,$A623)),IF(RIGHT($B623,8)="Scotland",SUMIFS(inputdataWeek!G:G,inputdataWeek!$B:$B,$B623,inputdataWeek!$A:$A,$A623),SUMIFS(inputdataWeek!G:G,inputdataWeek!$D:$D,$B623,inputdataWeek!$A:$A,$A623)))</f>
        <v>6717</v>
      </c>
      <c r="D623" s="180">
        <f>IF($A623&lt;=MonthDate,IF(RIGHT($B623,8)="Scotland",SUMIFS(inputdata!H:H,inputdata!$B:$B,$B623,inputdata!$A:$A,$A623),SUMIFS(inputdata!H:H,inputdata!$D:$D,$B623,inputdata!$A:$A,$A623)),IF(RIGHT($B623,8)="Scotland",SUMIFS(inputdataWeek!H:H,inputdataWeek!$B:$B,$B623,inputdataWeek!$A:$A,$A623),SUMIFS(inputdataWeek!H:H,inputdataWeek!$D:$D,$B623,inputdataWeek!$A:$A,$A623)))</f>
        <v>6134</v>
      </c>
      <c r="E623" s="180">
        <f>IF($A623&lt;=MonthDate,IF(RIGHT($B623,8)="Scotland",SUMIFS(inputdata!I:I,inputdata!$B:$B,$B623,inputdata!$A:$A,$A623),SUMIFS(inputdata!I:I,inputdata!$D:$D,$B623,inputdata!$A:$A,$A623)),IF(RIGHT($B623,8)="Scotland",SUMIFS(inputdataWeek!I:I,inputdataWeek!$B:$B,$B623,inputdataWeek!$A:$A,$A623),SUMIFS(inputdataWeek!I:I,inputdataWeek!$D:$D,$B623,inputdataWeek!$A:$A,$A623)))</f>
        <v>583</v>
      </c>
      <c r="F623" s="181">
        <f t="shared" si="50"/>
        <v>0.91320529998511235</v>
      </c>
      <c r="G623" s="180">
        <f>IF($A623&lt;=MonthDate,IF(RIGHT($B623,8)="Scotland",SUMIFS(inputdata!J:J,inputdata!$B:$B,$B623,inputdata!$A:$A,$A623),SUMIFS(inputdata!J:J,inputdata!$D:$D,$B623,inputdata!$A:$A,$A623)),IF(RIGHT($B623,8)="Scotland",SUMIFS(inputdataWeek!J:J,inputdataWeek!$B:$B,$B623,inputdataWeek!$A:$A,$A623),SUMIFS(inputdataWeek!J:J,inputdataWeek!$D:$D,$B623,inputdataWeek!$A:$A,$A623)))</f>
        <v>5</v>
      </c>
      <c r="H623" s="181">
        <f t="shared" si="51"/>
        <v>0.99925562006848301</v>
      </c>
      <c r="I623" s="180">
        <f>IF($A623&lt;=MonthDate,IF(RIGHT($B623,8)="Scotland",SUMIFS(inputdata!K:K,inputdata!$B:$B,$B623,inputdata!$A:$A,$A623),SUMIFS(inputdata!K:K,inputdata!$D:$D,$B623,inputdata!$A:$A,$A623)),IF(RIGHT(B623,8)="Scotland",SUMIFS(inputdataWeek!K:K,inputdataWeek!$B:$B,$B623,inputdataWeek!$A:$A,$A623),SUMIFS(inputdataWeek!K:K,inputdataWeek!$D:$D,$B623,inputdataWeek!$A:$A,$A623)))</f>
        <v>0</v>
      </c>
      <c r="J623" s="181">
        <f t="shared" si="49"/>
        <v>1</v>
      </c>
      <c r="K623" s="194" t="str">
        <f t="shared" si="48"/>
        <v>ISD A&amp;E Datamart</v>
      </c>
    </row>
    <row r="624" spans="1:11">
      <c r="A624" s="178">
        <f t="shared" si="53"/>
        <v>42603</v>
      </c>
      <c r="B624" s="179" t="s">
        <v>129</v>
      </c>
      <c r="C624" s="180">
        <f>IF($A624&lt;=MonthDate,IF(RIGHT($B624,8)="Scotland",SUMIFS(inputdata!G:G,inputdata!$B:$B,$B624,inputdata!$A:$A,$A624),SUMIFS(inputdata!G:G,inputdata!$D:$D,$B624,inputdata!$A:$A,$A624)),IF(RIGHT($B624,8)="Scotland",SUMIFS(inputdataWeek!G:G,inputdataWeek!$B:$B,$B624,inputdataWeek!$A:$A,$A624),SUMIFS(inputdataWeek!G:G,inputdataWeek!$D:$D,$B624,inputdataWeek!$A:$A,$A624)))</f>
        <v>1365</v>
      </c>
      <c r="D624" s="180">
        <f>IF($A624&lt;=MonthDate,IF(RIGHT($B624,8)="Scotland",SUMIFS(inputdata!H:H,inputdata!$B:$B,$B624,inputdata!$A:$A,$A624),SUMIFS(inputdata!H:H,inputdata!$D:$D,$B624,inputdata!$A:$A,$A624)),IF(RIGHT($B624,8)="Scotland",SUMIFS(inputdataWeek!H:H,inputdataWeek!$B:$B,$B624,inputdataWeek!$A:$A,$A624),SUMIFS(inputdataWeek!H:H,inputdataWeek!$D:$D,$B624,inputdataWeek!$A:$A,$A624)))</f>
        <v>1271</v>
      </c>
      <c r="E624" s="180">
        <f>IF($A624&lt;=MonthDate,IF(RIGHT($B624,8)="Scotland",SUMIFS(inputdata!I:I,inputdata!$B:$B,$B624,inputdata!$A:$A,$A624),SUMIFS(inputdata!I:I,inputdata!$D:$D,$B624,inputdata!$A:$A,$A624)),IF(RIGHT($B624,8)="Scotland",SUMIFS(inputdataWeek!I:I,inputdataWeek!$B:$B,$B624,inputdataWeek!$A:$A,$A624),SUMIFS(inputdataWeek!I:I,inputdataWeek!$D:$D,$B624,inputdataWeek!$A:$A,$A624)))</f>
        <v>94</v>
      </c>
      <c r="F624" s="181">
        <f t="shared" si="50"/>
        <v>0.93113553113553116</v>
      </c>
      <c r="G624" s="180">
        <f>IF($A624&lt;=MonthDate,IF(RIGHT($B624,8)="Scotland",SUMIFS(inputdata!J:J,inputdata!$B:$B,$B624,inputdata!$A:$A,$A624),SUMIFS(inputdata!J:J,inputdata!$D:$D,$B624,inputdata!$A:$A,$A624)),IF(RIGHT($B624,8)="Scotland",SUMIFS(inputdataWeek!J:J,inputdataWeek!$B:$B,$B624,inputdataWeek!$A:$A,$A624),SUMIFS(inputdataWeek!J:J,inputdataWeek!$D:$D,$B624,inputdataWeek!$A:$A,$A624)))</f>
        <v>1</v>
      </c>
      <c r="H624" s="181">
        <f t="shared" si="51"/>
        <v>0.99926739926739927</v>
      </c>
      <c r="I624" s="180">
        <f>IF($A624&lt;=MonthDate,IF(RIGHT($B624,8)="Scotland",SUMIFS(inputdata!K:K,inputdata!$B:$B,$B624,inputdata!$A:$A,$A624),SUMIFS(inputdata!K:K,inputdata!$D:$D,$B624,inputdata!$A:$A,$A624)),IF(RIGHT(B624,8)="Scotland",SUMIFS(inputdataWeek!K:K,inputdataWeek!$B:$B,$B624,inputdataWeek!$A:$A,$A624),SUMIFS(inputdataWeek!K:K,inputdataWeek!$D:$D,$B624,inputdataWeek!$A:$A,$A624)))</f>
        <v>0</v>
      </c>
      <c r="J624" s="181">
        <f t="shared" si="49"/>
        <v>1</v>
      </c>
      <c r="K624" s="194" t="str">
        <f t="shared" ref="K624:K687" si="54">IF($A624&lt;=MonthDate,"ISD A&amp;E Datamart","Weekly aggregate data")</f>
        <v>ISD A&amp;E Datamart</v>
      </c>
    </row>
    <row r="625" spans="1:11">
      <c r="A625" s="178">
        <f t="shared" si="53"/>
        <v>42603</v>
      </c>
      <c r="B625" s="179" t="s">
        <v>73</v>
      </c>
      <c r="C625" s="180">
        <f>IF($A625&lt;=MonthDate,IF(RIGHT($B625,8)="Scotland",SUMIFS(inputdata!G:G,inputdata!$B:$B,$B625,inputdata!$A:$A,$A625),SUMIFS(inputdata!G:G,inputdata!$D:$D,$B625,inputdata!$A:$A,$A625)),IF(RIGHT($B625,8)="Scotland",SUMIFS(inputdataWeek!G:G,inputdataWeek!$B:$B,$B625,inputdataWeek!$A:$A,$A625),SUMIFS(inputdataWeek!G:G,inputdataWeek!$D:$D,$B625,inputdataWeek!$A:$A,$A625)))</f>
        <v>3780</v>
      </c>
      <c r="D625" s="180">
        <f>IF($A625&lt;=MonthDate,IF(RIGHT($B625,8)="Scotland",SUMIFS(inputdata!H:H,inputdata!$B:$B,$B625,inputdata!$A:$A,$A625),SUMIFS(inputdata!H:H,inputdata!$D:$D,$B625,inputdata!$A:$A,$A625)),IF(RIGHT($B625,8)="Scotland",SUMIFS(inputdataWeek!H:H,inputdataWeek!$B:$B,$B625,inputdataWeek!$A:$A,$A625),SUMIFS(inputdataWeek!H:H,inputdataWeek!$D:$D,$B625,inputdataWeek!$A:$A,$A625)))</f>
        <v>3575</v>
      </c>
      <c r="E625" s="180">
        <f>IF($A625&lt;=MonthDate,IF(RIGHT($B625,8)="Scotland",SUMIFS(inputdata!I:I,inputdata!$B:$B,$B625,inputdata!$A:$A,$A625),SUMIFS(inputdata!I:I,inputdata!$D:$D,$B625,inputdata!$A:$A,$A625)),IF(RIGHT($B625,8)="Scotland",SUMIFS(inputdataWeek!I:I,inputdataWeek!$B:$B,$B625,inputdataWeek!$A:$A,$A625),SUMIFS(inputdataWeek!I:I,inputdataWeek!$D:$D,$B625,inputdataWeek!$A:$A,$A625)))</f>
        <v>205</v>
      </c>
      <c r="F625" s="181">
        <f t="shared" si="50"/>
        <v>0.94576719576719581</v>
      </c>
      <c r="G625" s="180">
        <f>IF($A625&lt;=MonthDate,IF(RIGHT($B625,8)="Scotland",SUMIFS(inputdata!J:J,inputdata!$B:$B,$B625,inputdata!$A:$A,$A625),SUMIFS(inputdata!J:J,inputdata!$D:$D,$B625,inputdata!$A:$A,$A625)),IF(RIGHT($B625,8)="Scotland",SUMIFS(inputdataWeek!J:J,inputdataWeek!$B:$B,$B625,inputdataWeek!$A:$A,$A625),SUMIFS(inputdataWeek!J:J,inputdataWeek!$D:$D,$B625,inputdataWeek!$A:$A,$A625)))</f>
        <v>11</v>
      </c>
      <c r="H625" s="181">
        <f t="shared" si="51"/>
        <v>0.99708994708994714</v>
      </c>
      <c r="I625" s="180">
        <f>IF($A625&lt;=MonthDate,IF(RIGHT($B625,8)="Scotland",SUMIFS(inputdata!K:K,inputdata!$B:$B,$B625,inputdata!$A:$A,$A625),SUMIFS(inputdata!K:K,inputdata!$D:$D,$B625,inputdata!$A:$A,$A625)),IF(RIGHT(B625,8)="Scotland",SUMIFS(inputdataWeek!K:K,inputdataWeek!$B:$B,$B625,inputdataWeek!$A:$A,$A625),SUMIFS(inputdataWeek!K:K,inputdataWeek!$D:$D,$B625,inputdataWeek!$A:$A,$A625)))</f>
        <v>0</v>
      </c>
      <c r="J625" s="181">
        <f t="shared" si="49"/>
        <v>1</v>
      </c>
      <c r="K625" s="194" t="str">
        <f t="shared" si="54"/>
        <v>ISD A&amp;E Datamart</v>
      </c>
    </row>
    <row r="626" spans="1:11">
      <c r="A626" s="178">
        <f t="shared" si="53"/>
        <v>42603</v>
      </c>
      <c r="B626" s="179" t="s">
        <v>123</v>
      </c>
      <c r="C626" s="180">
        <f>IF($A626&lt;=MonthDate,IF(RIGHT($B626,8)="Scotland",SUMIFS(inputdata!G:G,inputdata!$B:$B,$B626,inputdata!$A:$A,$A626),SUMIFS(inputdata!G:G,inputdata!$D:$D,$B626,inputdata!$A:$A,$A626)),IF(RIGHT($B626,8)="Scotland",SUMIFS(inputdataWeek!G:G,inputdataWeek!$B:$B,$B626,inputdataWeek!$A:$A,$A626),SUMIFS(inputdataWeek!G:G,inputdataWeek!$D:$D,$B626,inputdataWeek!$A:$A,$A626)))</f>
        <v>4372</v>
      </c>
      <c r="D626" s="180">
        <f>IF($A626&lt;=MonthDate,IF(RIGHT($B626,8)="Scotland",SUMIFS(inputdata!H:H,inputdata!$B:$B,$B626,inputdata!$A:$A,$A626),SUMIFS(inputdata!H:H,inputdata!$D:$D,$B626,inputdata!$A:$A,$A626)),IF(RIGHT($B626,8)="Scotland",SUMIFS(inputdataWeek!H:H,inputdataWeek!$B:$B,$B626,inputdataWeek!$A:$A,$A626),SUMIFS(inputdataWeek!H:H,inputdataWeek!$D:$D,$B626,inputdataWeek!$A:$A,$A626)))</f>
        <v>4181</v>
      </c>
      <c r="E626" s="180">
        <f>IF($A626&lt;=MonthDate,IF(RIGHT($B626,8)="Scotland",SUMIFS(inputdata!I:I,inputdata!$B:$B,$B626,inputdata!$A:$A,$A626),SUMIFS(inputdata!I:I,inputdata!$D:$D,$B626,inputdata!$A:$A,$A626)),IF(RIGHT($B626,8)="Scotland",SUMIFS(inputdataWeek!I:I,inputdataWeek!$B:$B,$B626,inputdataWeek!$A:$A,$A626),SUMIFS(inputdataWeek!I:I,inputdataWeek!$D:$D,$B626,inputdataWeek!$A:$A,$A626)))</f>
        <v>191</v>
      </c>
      <c r="F626" s="181">
        <f t="shared" si="50"/>
        <v>0.95631290027447391</v>
      </c>
      <c r="G626" s="180">
        <f>IF($A626&lt;=MonthDate,IF(RIGHT($B626,8)="Scotland",SUMIFS(inputdata!J:J,inputdata!$B:$B,$B626,inputdata!$A:$A,$A626),SUMIFS(inputdata!J:J,inputdata!$D:$D,$B626,inputdata!$A:$A,$A626)),IF(RIGHT($B626,8)="Scotland",SUMIFS(inputdataWeek!J:J,inputdataWeek!$B:$B,$B626,inputdataWeek!$A:$A,$A626),SUMIFS(inputdataWeek!J:J,inputdataWeek!$D:$D,$B626,inputdataWeek!$A:$A,$A626)))</f>
        <v>12</v>
      </c>
      <c r="H626" s="181">
        <f t="shared" si="51"/>
        <v>0.99725526075022874</v>
      </c>
      <c r="I626" s="180">
        <f>IF($A626&lt;=MonthDate,IF(RIGHT($B626,8)="Scotland",SUMIFS(inputdata!K:K,inputdata!$B:$B,$B626,inputdata!$A:$A,$A626),SUMIFS(inputdata!K:K,inputdata!$D:$D,$B626,inputdata!$A:$A,$A626)),IF(RIGHT(B626,8)="Scotland",SUMIFS(inputdataWeek!K:K,inputdataWeek!$B:$B,$B626,inputdataWeek!$A:$A,$A626),SUMIFS(inputdataWeek!K:K,inputdataWeek!$D:$D,$B626,inputdataWeek!$A:$A,$A626)))</f>
        <v>0</v>
      </c>
      <c r="J626" s="181">
        <f t="shared" si="49"/>
        <v>1</v>
      </c>
      <c r="K626" s="194" t="str">
        <f t="shared" si="54"/>
        <v>ISD A&amp;E Datamart</v>
      </c>
    </row>
    <row r="627" spans="1:11">
      <c r="A627" s="178">
        <f t="shared" si="53"/>
        <v>42603</v>
      </c>
      <c r="B627" s="179" t="s">
        <v>117</v>
      </c>
      <c r="C627" s="180">
        <f>IF($A627&lt;=MonthDate,IF(RIGHT($B627,8)="Scotland",SUMIFS(inputdata!G:G,inputdata!$B:$B,$B627,inputdata!$A:$A,$A627),SUMIFS(inputdata!G:G,inputdata!$D:$D,$B627,inputdata!$A:$A,$A627)),IF(RIGHT($B627,8)="Scotland",SUMIFS(inputdataWeek!G:G,inputdataWeek!$B:$B,$B627,inputdataWeek!$A:$A,$A627),SUMIFS(inputdataWeek!G:G,inputdataWeek!$D:$D,$B627,inputdataWeek!$A:$A,$A627)))</f>
        <v>115</v>
      </c>
      <c r="D627" s="180">
        <f>IF($A627&lt;=MonthDate,IF(RIGHT($B627,8)="Scotland",SUMIFS(inputdata!H:H,inputdata!$B:$B,$B627,inputdata!$A:$A,$A627),SUMIFS(inputdata!H:H,inputdata!$D:$D,$B627,inputdata!$A:$A,$A627)),IF(RIGHT($B627,8)="Scotland",SUMIFS(inputdataWeek!H:H,inputdataWeek!$B:$B,$B627,inputdataWeek!$A:$A,$A627),SUMIFS(inputdataWeek!H:H,inputdataWeek!$D:$D,$B627,inputdataWeek!$A:$A,$A627)))</f>
        <v>112</v>
      </c>
      <c r="E627" s="180">
        <f>IF($A627&lt;=MonthDate,IF(RIGHT($B627,8)="Scotland",SUMIFS(inputdata!I:I,inputdata!$B:$B,$B627,inputdata!$A:$A,$A627),SUMIFS(inputdata!I:I,inputdata!$D:$D,$B627,inputdata!$A:$A,$A627)),IF(RIGHT($B627,8)="Scotland",SUMIFS(inputdataWeek!I:I,inputdataWeek!$B:$B,$B627,inputdataWeek!$A:$A,$A627),SUMIFS(inputdataWeek!I:I,inputdataWeek!$D:$D,$B627,inputdataWeek!$A:$A,$A627)))</f>
        <v>3</v>
      </c>
      <c r="F627" s="181">
        <f t="shared" si="50"/>
        <v>0.97391304347826091</v>
      </c>
      <c r="G627" s="180">
        <f>IF($A627&lt;=MonthDate,IF(RIGHT($B627,8)="Scotland",SUMIFS(inputdata!J:J,inputdata!$B:$B,$B627,inputdata!$A:$A,$A627),SUMIFS(inputdata!J:J,inputdata!$D:$D,$B627,inputdata!$A:$A,$A627)),IF(RIGHT($B627,8)="Scotland",SUMIFS(inputdataWeek!J:J,inputdataWeek!$B:$B,$B627,inputdataWeek!$A:$A,$A627),SUMIFS(inputdataWeek!J:J,inputdataWeek!$D:$D,$B627,inputdataWeek!$A:$A,$A627)))</f>
        <v>0</v>
      </c>
      <c r="H627" s="181">
        <f t="shared" si="51"/>
        <v>1</v>
      </c>
      <c r="I627" s="180">
        <f>IF($A627&lt;=MonthDate,IF(RIGHT($B627,8)="Scotland",SUMIFS(inputdata!K:K,inputdata!$B:$B,$B627,inputdata!$A:$A,$A627),SUMIFS(inputdata!K:K,inputdata!$D:$D,$B627,inputdata!$A:$A,$A627)),IF(RIGHT(B627,8)="Scotland",SUMIFS(inputdataWeek!K:K,inputdataWeek!$B:$B,$B627,inputdataWeek!$A:$A,$A627),SUMIFS(inputdataWeek!K:K,inputdataWeek!$D:$D,$B627,inputdataWeek!$A:$A,$A627)))</f>
        <v>0</v>
      </c>
      <c r="J627" s="181">
        <f t="shared" si="49"/>
        <v>1</v>
      </c>
      <c r="K627" s="194" t="str">
        <f t="shared" si="54"/>
        <v>ISD A&amp;E Datamart</v>
      </c>
    </row>
    <row r="628" spans="1:11">
      <c r="A628" s="178">
        <f t="shared" si="53"/>
        <v>42603</v>
      </c>
      <c r="B628" s="179" t="s">
        <v>141</v>
      </c>
      <c r="C628" s="180">
        <f>IF($A628&lt;=MonthDate,IF(RIGHT($B628,8)="Scotland",SUMIFS(inputdata!G:G,inputdata!$B:$B,$B628,inputdata!$A:$A,$A628),SUMIFS(inputdata!G:G,inputdata!$D:$D,$B628,inputdata!$A:$A,$A628)),IF(RIGHT($B628,8)="Scotland",SUMIFS(inputdataWeek!G:G,inputdataWeek!$B:$B,$B628,inputdataWeek!$A:$A,$A628),SUMIFS(inputdataWeek!G:G,inputdataWeek!$D:$D,$B628,inputdataWeek!$A:$A,$A628)))</f>
        <v>135</v>
      </c>
      <c r="D628" s="180">
        <f>IF($A628&lt;=MonthDate,IF(RIGHT($B628,8)="Scotland",SUMIFS(inputdata!H:H,inputdata!$B:$B,$B628,inputdata!$A:$A,$A628),SUMIFS(inputdata!H:H,inputdata!$D:$D,$B628,inputdata!$A:$A,$A628)),IF(RIGHT($B628,8)="Scotland",SUMIFS(inputdataWeek!H:H,inputdataWeek!$B:$B,$B628,inputdataWeek!$A:$A,$A628),SUMIFS(inputdataWeek!H:H,inputdataWeek!$D:$D,$B628,inputdataWeek!$A:$A,$A628)))</f>
        <v>122</v>
      </c>
      <c r="E628" s="180">
        <f>IF($A628&lt;=MonthDate,IF(RIGHT($B628,8)="Scotland",SUMIFS(inputdata!I:I,inputdata!$B:$B,$B628,inputdata!$A:$A,$A628),SUMIFS(inputdata!I:I,inputdata!$D:$D,$B628,inputdata!$A:$A,$A628)),IF(RIGHT($B628,8)="Scotland",SUMIFS(inputdataWeek!I:I,inputdataWeek!$B:$B,$B628,inputdataWeek!$A:$A,$A628),SUMIFS(inputdataWeek!I:I,inputdataWeek!$D:$D,$B628,inputdataWeek!$A:$A,$A628)))</f>
        <v>13</v>
      </c>
      <c r="F628" s="181">
        <f t="shared" si="50"/>
        <v>0.90370370370370368</v>
      </c>
      <c r="G628" s="180">
        <f>IF($A628&lt;=MonthDate,IF(RIGHT($B628,8)="Scotland",SUMIFS(inputdata!J:J,inputdata!$B:$B,$B628,inputdata!$A:$A,$A628),SUMIFS(inputdata!J:J,inputdata!$D:$D,$B628,inputdata!$A:$A,$A628)),IF(RIGHT($B628,8)="Scotland",SUMIFS(inputdataWeek!J:J,inputdataWeek!$B:$B,$B628,inputdataWeek!$A:$A,$A628),SUMIFS(inputdataWeek!J:J,inputdataWeek!$D:$D,$B628,inputdataWeek!$A:$A,$A628)))</f>
        <v>1</v>
      </c>
      <c r="H628" s="181">
        <f t="shared" si="51"/>
        <v>0.99259259259259258</v>
      </c>
      <c r="I628" s="180">
        <f>IF($A628&lt;=MonthDate,IF(RIGHT($B628,8)="Scotland",SUMIFS(inputdata!K:K,inputdata!$B:$B,$B628,inputdata!$A:$A,$A628),SUMIFS(inputdata!K:K,inputdata!$D:$D,$B628,inputdata!$A:$A,$A628)),IF(RIGHT(B628,8)="Scotland",SUMIFS(inputdataWeek!K:K,inputdataWeek!$B:$B,$B628,inputdataWeek!$A:$A,$A628),SUMIFS(inputdataWeek!K:K,inputdataWeek!$D:$D,$B628,inputdataWeek!$A:$A,$A628)))</f>
        <v>0</v>
      </c>
      <c r="J628" s="181">
        <f t="shared" si="49"/>
        <v>1</v>
      </c>
      <c r="K628" s="194" t="str">
        <f t="shared" si="54"/>
        <v>ISD A&amp;E Datamart</v>
      </c>
    </row>
    <row r="629" spans="1:11">
      <c r="A629" s="178">
        <f t="shared" si="53"/>
        <v>42603</v>
      </c>
      <c r="B629" s="179" t="s">
        <v>136</v>
      </c>
      <c r="C629" s="180">
        <f>IF($A629&lt;=MonthDate,IF(RIGHT($B629,8)="Scotland",SUMIFS(inputdata!G:G,inputdata!$B:$B,$B629,inputdata!$A:$A,$A629),SUMIFS(inputdata!G:G,inputdata!$D:$D,$B629,inputdata!$A:$A,$A629)),IF(RIGHT($B629,8)="Scotland",SUMIFS(inputdataWeek!G:G,inputdataWeek!$B:$B,$B629,inputdataWeek!$A:$A,$A629),SUMIFS(inputdataWeek!G:G,inputdataWeek!$D:$D,$B629,inputdataWeek!$A:$A,$A629)))</f>
        <v>1500</v>
      </c>
      <c r="D629" s="180">
        <f>IF($A629&lt;=MonthDate,IF(RIGHT($B629,8)="Scotland",SUMIFS(inputdata!H:H,inputdata!$B:$B,$B629,inputdata!$A:$A,$A629),SUMIFS(inputdata!H:H,inputdata!$D:$D,$B629,inputdata!$A:$A,$A629)),IF(RIGHT($B629,8)="Scotland",SUMIFS(inputdataWeek!H:H,inputdataWeek!$B:$B,$B629,inputdataWeek!$A:$A,$A629),SUMIFS(inputdataWeek!H:H,inputdataWeek!$D:$D,$B629,inputdataWeek!$A:$A,$A629)))</f>
        <v>1460</v>
      </c>
      <c r="E629" s="180">
        <f>IF($A629&lt;=MonthDate,IF(RIGHT($B629,8)="Scotland",SUMIFS(inputdata!I:I,inputdata!$B:$B,$B629,inputdata!$A:$A,$A629),SUMIFS(inputdata!I:I,inputdata!$D:$D,$B629,inputdata!$A:$A,$A629)),IF(RIGHT($B629,8)="Scotland",SUMIFS(inputdataWeek!I:I,inputdataWeek!$B:$B,$B629,inputdataWeek!$A:$A,$A629),SUMIFS(inputdataWeek!I:I,inputdataWeek!$D:$D,$B629,inputdataWeek!$A:$A,$A629)))</f>
        <v>40</v>
      </c>
      <c r="F629" s="181">
        <f t="shared" si="50"/>
        <v>0.97333333333333338</v>
      </c>
      <c r="G629" s="180">
        <f>IF($A629&lt;=MonthDate,IF(RIGHT($B629,8)="Scotland",SUMIFS(inputdata!J:J,inputdata!$B:$B,$B629,inputdata!$A:$A,$A629),SUMIFS(inputdata!J:J,inputdata!$D:$D,$B629,inputdata!$A:$A,$A629)),IF(RIGHT($B629,8)="Scotland",SUMIFS(inputdataWeek!J:J,inputdataWeek!$B:$B,$B629,inputdataWeek!$A:$A,$A629),SUMIFS(inputdataWeek!J:J,inputdataWeek!$D:$D,$B629,inputdataWeek!$A:$A,$A629)))</f>
        <v>1</v>
      </c>
      <c r="H629" s="181">
        <f t="shared" si="51"/>
        <v>0.9993333333333333</v>
      </c>
      <c r="I629" s="180">
        <f>IF($A629&lt;=MonthDate,IF(RIGHT($B629,8)="Scotland",SUMIFS(inputdata!K:K,inputdata!$B:$B,$B629,inputdata!$A:$A,$A629),SUMIFS(inputdata!K:K,inputdata!$D:$D,$B629,inputdata!$A:$A,$A629)),IF(RIGHT(B629,8)="Scotland",SUMIFS(inputdataWeek!K:K,inputdataWeek!$B:$B,$B629,inputdataWeek!$A:$A,$A629),SUMIFS(inputdataWeek!K:K,inputdataWeek!$D:$D,$B629,inputdataWeek!$A:$A,$A629)))</f>
        <v>0</v>
      </c>
      <c r="J629" s="181">
        <f t="shared" si="49"/>
        <v>1</v>
      </c>
      <c r="K629" s="194" t="str">
        <f t="shared" si="54"/>
        <v>ISD A&amp;E Datamart</v>
      </c>
    </row>
    <row r="630" spans="1:11">
      <c r="A630" s="178">
        <f t="shared" si="53"/>
        <v>42603</v>
      </c>
      <c r="B630" s="179" t="s">
        <v>139</v>
      </c>
      <c r="C630" s="180">
        <f>IF($A630&lt;=MonthDate,IF(RIGHT($B630,8)="Scotland",SUMIFS(inputdata!G:G,inputdata!$B:$B,$B630,inputdata!$A:$A,$A630),SUMIFS(inputdata!G:G,inputdata!$D:$D,$B630,inputdata!$A:$A,$A630)),IF(RIGHT($B630,8)="Scotland",SUMIFS(inputdataWeek!G:G,inputdataWeek!$B:$B,$B630,inputdataWeek!$A:$A,$A630),SUMIFS(inputdataWeek!G:G,inputdataWeek!$D:$D,$B630,inputdataWeek!$A:$A,$A630)))</f>
        <v>139</v>
      </c>
      <c r="D630" s="180">
        <f>IF($A630&lt;=MonthDate,IF(RIGHT($B630,8)="Scotland",SUMIFS(inputdata!H:H,inputdata!$B:$B,$B630,inputdata!$A:$A,$A630),SUMIFS(inputdata!H:H,inputdata!$D:$D,$B630,inputdata!$A:$A,$A630)),IF(RIGHT($B630,8)="Scotland",SUMIFS(inputdataWeek!H:H,inputdataWeek!$B:$B,$B630,inputdataWeek!$A:$A,$A630),SUMIFS(inputdataWeek!H:H,inputdataWeek!$D:$D,$B630,inputdataWeek!$A:$A,$A630)))</f>
        <v>138</v>
      </c>
      <c r="E630" s="180">
        <f>IF($A630&lt;=MonthDate,IF(RIGHT($B630,8)="Scotland",SUMIFS(inputdata!I:I,inputdata!$B:$B,$B630,inputdata!$A:$A,$A630),SUMIFS(inputdata!I:I,inputdata!$D:$D,$B630,inputdata!$A:$A,$A630)),IF(RIGHT($B630,8)="Scotland",SUMIFS(inputdataWeek!I:I,inputdataWeek!$B:$B,$B630,inputdataWeek!$A:$A,$A630),SUMIFS(inputdataWeek!I:I,inputdataWeek!$D:$D,$B630,inputdataWeek!$A:$A,$A630)))</f>
        <v>1</v>
      </c>
      <c r="F630" s="181">
        <f t="shared" si="50"/>
        <v>0.9928057553956835</v>
      </c>
      <c r="G630" s="180">
        <f>IF($A630&lt;=MonthDate,IF(RIGHT($B630,8)="Scotland",SUMIFS(inputdata!J:J,inputdata!$B:$B,$B630,inputdata!$A:$A,$A630),SUMIFS(inputdata!J:J,inputdata!$D:$D,$B630,inputdata!$A:$A,$A630)),IF(RIGHT($B630,8)="Scotland",SUMIFS(inputdataWeek!J:J,inputdataWeek!$B:$B,$B630,inputdataWeek!$A:$A,$A630),SUMIFS(inputdataWeek!J:J,inputdataWeek!$D:$D,$B630,inputdataWeek!$A:$A,$A630)))</f>
        <v>0</v>
      </c>
      <c r="H630" s="181">
        <f t="shared" si="51"/>
        <v>1</v>
      </c>
      <c r="I630" s="180">
        <f>IF($A630&lt;=MonthDate,IF(RIGHT($B630,8)="Scotland",SUMIFS(inputdata!K:K,inputdata!$B:$B,$B630,inputdata!$A:$A,$A630),SUMIFS(inputdata!K:K,inputdata!$D:$D,$B630,inputdata!$A:$A,$A630)),IF(RIGHT(B630,8)="Scotland",SUMIFS(inputdataWeek!K:K,inputdataWeek!$B:$B,$B630,inputdataWeek!$A:$A,$A630),SUMIFS(inputdataWeek!K:K,inputdataWeek!$D:$D,$B630,inputdataWeek!$A:$A,$A630)))</f>
        <v>0</v>
      </c>
      <c r="J630" s="181">
        <f t="shared" si="49"/>
        <v>1</v>
      </c>
      <c r="K630" s="194" t="str">
        <f t="shared" si="54"/>
        <v>ISD A&amp;E Datamart</v>
      </c>
    </row>
    <row r="631" spans="1:11">
      <c r="A631" s="178">
        <f t="shared" si="53"/>
        <v>42603</v>
      </c>
      <c r="B631" s="179" t="s">
        <v>277</v>
      </c>
      <c r="C631" s="180">
        <f>IF($A631&lt;=MonthDate,IF(RIGHT($B631,8)="Scotland",SUMIFS(inputdata!G:G,inputdata!$B:$B,$B631,inputdata!$A:$A,$A631),SUMIFS(inputdata!G:G,inputdata!$D:$D,$B631,inputdata!$A:$A,$A631)),IF(RIGHT($B631,8)="Scotland",SUMIFS(inputdataWeek!G:G,inputdataWeek!$B:$B,$B631,inputdataWeek!$A:$A,$A631),SUMIFS(inputdataWeek!G:G,inputdataWeek!$D:$D,$B631,inputdataWeek!$A:$A,$A631)))</f>
        <v>26535</v>
      </c>
      <c r="D631" s="180">
        <f>IF($A631&lt;=MonthDate,IF(RIGHT($B631,8)="Scotland",SUMIFS(inputdata!H:H,inputdata!$B:$B,$B631,inputdata!$A:$A,$A631),SUMIFS(inputdata!H:H,inputdata!$D:$D,$B631,inputdata!$A:$A,$A631)),IF(RIGHT($B631,8)="Scotland",SUMIFS(inputdataWeek!H:H,inputdataWeek!$B:$B,$B631,inputdataWeek!$A:$A,$A631),SUMIFS(inputdataWeek!H:H,inputdataWeek!$D:$D,$B631,inputdataWeek!$A:$A,$A631)))</f>
        <v>24941</v>
      </c>
      <c r="E631" s="180">
        <f>IF($A631&lt;=MonthDate,IF(RIGHT($B631,8)="Scotland",SUMIFS(inputdata!I:I,inputdata!$B:$B,$B631,inputdata!$A:$A,$A631),SUMIFS(inputdata!I:I,inputdata!$D:$D,$B631,inputdata!$A:$A,$A631)),IF(RIGHT($B631,8)="Scotland",SUMIFS(inputdataWeek!I:I,inputdataWeek!$B:$B,$B631,inputdataWeek!$A:$A,$A631),SUMIFS(inputdataWeek!I:I,inputdataWeek!$D:$D,$B631,inputdataWeek!$A:$A,$A631)))</f>
        <v>1594</v>
      </c>
      <c r="F631" s="181">
        <f t="shared" si="50"/>
        <v>0.93992839645750892</v>
      </c>
      <c r="G631" s="180">
        <f>IF($A631&lt;=MonthDate,IF(RIGHT($B631,8)="Scotland",SUMIFS(inputdata!J:J,inputdata!$B:$B,$B631,inputdata!$A:$A,$A631),SUMIFS(inputdata!J:J,inputdata!$D:$D,$B631,inputdata!$A:$A,$A631)),IF(RIGHT($B631,8)="Scotland",SUMIFS(inputdataWeek!J:J,inputdataWeek!$B:$B,$B631,inputdataWeek!$A:$A,$A631),SUMIFS(inputdataWeek!J:J,inputdataWeek!$D:$D,$B631,inputdataWeek!$A:$A,$A631)))</f>
        <v>47</v>
      </c>
      <c r="H631" s="181">
        <f t="shared" si="51"/>
        <v>0.99822875447522141</v>
      </c>
      <c r="I631" s="180">
        <f>IF($A631&lt;=MonthDate,IF(RIGHT($B631,8)="Scotland",SUMIFS(inputdata!K:K,inputdata!$B:$B,$B631,inputdata!$A:$A,$A631),SUMIFS(inputdata!K:K,inputdata!$D:$D,$B631,inputdata!$A:$A,$A631)),IF(RIGHT(B631,8)="Scotland",SUMIFS(inputdataWeek!K:K,inputdataWeek!$B:$B,$B631,inputdataWeek!$A:$A,$A631),SUMIFS(inputdataWeek!K:K,inputdataWeek!$D:$D,$B631,inputdataWeek!$A:$A,$A631)))</f>
        <v>0</v>
      </c>
      <c r="J631" s="181">
        <f t="shared" si="49"/>
        <v>1</v>
      </c>
      <c r="K631" s="194" t="str">
        <f t="shared" si="54"/>
        <v>ISD A&amp;E Datamart</v>
      </c>
    </row>
    <row r="632" spans="1:11">
      <c r="A632" s="178">
        <f t="shared" si="53"/>
        <v>42610</v>
      </c>
      <c r="B632" s="179" t="s">
        <v>121</v>
      </c>
      <c r="C632" s="180">
        <f>IF($A632&lt;=MonthDate,IF(RIGHT($B632,8)="Scotland",SUMIFS(inputdata!G:G,inputdata!$B:$B,$B632,inputdata!$A:$A,$A632),SUMIFS(inputdata!G:G,inputdata!$D:$D,$B632,inputdata!$A:$A,$A632)),IF(RIGHT($B632,8)="Scotland",SUMIFS(inputdataWeek!G:G,inputdataWeek!$B:$B,$B632,inputdataWeek!$A:$A,$A632),SUMIFS(inputdataWeek!G:G,inputdataWeek!$D:$D,$B632,inputdataWeek!$A:$A,$A632)))</f>
        <v>2306</v>
      </c>
      <c r="D632" s="180">
        <f>IF($A632&lt;=MonthDate,IF(RIGHT($B632,8)="Scotland",SUMIFS(inputdata!H:H,inputdata!$B:$B,$B632,inputdata!$A:$A,$A632),SUMIFS(inputdata!H:H,inputdata!$D:$D,$B632,inputdata!$A:$A,$A632)),IF(RIGHT($B632,8)="Scotland",SUMIFS(inputdataWeek!H:H,inputdataWeek!$B:$B,$B632,inputdataWeek!$A:$A,$A632),SUMIFS(inputdataWeek!H:H,inputdataWeek!$D:$D,$B632,inputdataWeek!$A:$A,$A632)))</f>
        <v>2171</v>
      </c>
      <c r="E632" s="180">
        <f>IF($A632&lt;=MonthDate,IF(RIGHT($B632,8)="Scotland",SUMIFS(inputdata!I:I,inputdata!$B:$B,$B632,inputdata!$A:$A,$A632),SUMIFS(inputdata!I:I,inputdata!$D:$D,$B632,inputdata!$A:$A,$A632)),IF(RIGHT($B632,8)="Scotland",SUMIFS(inputdataWeek!I:I,inputdataWeek!$B:$B,$B632,inputdataWeek!$A:$A,$A632),SUMIFS(inputdataWeek!I:I,inputdataWeek!$D:$D,$B632,inputdataWeek!$A:$A,$A632)))</f>
        <v>135</v>
      </c>
      <c r="F632" s="181">
        <f t="shared" si="50"/>
        <v>0.94145706851691235</v>
      </c>
      <c r="G632" s="180">
        <f>IF($A632&lt;=MonthDate,IF(RIGHT($B632,8)="Scotland",SUMIFS(inputdata!J:J,inputdata!$B:$B,$B632,inputdata!$A:$A,$A632),SUMIFS(inputdata!J:J,inputdata!$D:$D,$B632,inputdata!$A:$A,$A632)),IF(RIGHT($B632,8)="Scotland",SUMIFS(inputdataWeek!J:J,inputdataWeek!$B:$B,$B632,inputdataWeek!$A:$A,$A632),SUMIFS(inputdataWeek!J:J,inputdataWeek!$D:$D,$B632,inputdataWeek!$A:$A,$A632)))</f>
        <v>23</v>
      </c>
      <c r="H632" s="181">
        <f t="shared" si="51"/>
        <v>0.99002601908065913</v>
      </c>
      <c r="I632" s="180">
        <f>IF($A632&lt;=MonthDate,IF(RIGHT($B632,8)="Scotland",SUMIFS(inputdata!K:K,inputdata!$B:$B,$B632,inputdata!$A:$A,$A632),SUMIFS(inputdata!K:K,inputdata!$D:$D,$B632,inputdata!$A:$A,$A632)),IF(RIGHT(B632,8)="Scotland",SUMIFS(inputdataWeek!K:K,inputdataWeek!$B:$B,$B632,inputdataWeek!$A:$A,$A632),SUMIFS(inputdataWeek!K:K,inputdataWeek!$D:$D,$B632,inputdataWeek!$A:$A,$A632)))</f>
        <v>5</v>
      </c>
      <c r="J632" s="181">
        <f t="shared" si="49"/>
        <v>0.99783174327840418</v>
      </c>
      <c r="K632" s="194" t="str">
        <f t="shared" si="54"/>
        <v>ISD A&amp;E Datamart</v>
      </c>
    </row>
    <row r="633" spans="1:11">
      <c r="A633" s="178">
        <f t="shared" si="53"/>
        <v>42610</v>
      </c>
      <c r="B633" s="179" t="s">
        <v>70</v>
      </c>
      <c r="C633" s="180">
        <f>IF($A633&lt;=MonthDate,IF(RIGHT($B633,8)="Scotland",SUMIFS(inputdata!G:G,inputdata!$B:$B,$B633,inputdata!$A:$A,$A633),SUMIFS(inputdata!G:G,inputdata!$D:$D,$B633,inputdata!$A:$A,$A633)),IF(RIGHT($B633,8)="Scotland",SUMIFS(inputdataWeek!G:G,inputdataWeek!$B:$B,$B633,inputdataWeek!$A:$A,$A633),SUMIFS(inputdataWeek!G:G,inputdataWeek!$D:$D,$B633,inputdataWeek!$A:$A,$A633)))</f>
        <v>612</v>
      </c>
      <c r="D633" s="180">
        <f>IF($A633&lt;=MonthDate,IF(RIGHT($B633,8)="Scotland",SUMIFS(inputdata!H:H,inputdata!$B:$B,$B633,inputdata!$A:$A,$A633),SUMIFS(inputdata!H:H,inputdata!$D:$D,$B633,inputdata!$A:$A,$A633)),IF(RIGHT($B633,8)="Scotland",SUMIFS(inputdataWeek!H:H,inputdataWeek!$B:$B,$B633,inputdataWeek!$A:$A,$A633),SUMIFS(inputdataWeek!H:H,inputdataWeek!$D:$D,$B633,inputdataWeek!$A:$A,$A633)))</f>
        <v>580</v>
      </c>
      <c r="E633" s="180">
        <f>IF($A633&lt;=MonthDate,IF(RIGHT($B633,8)="Scotland",SUMIFS(inputdata!I:I,inputdata!$B:$B,$B633,inputdata!$A:$A,$A633),SUMIFS(inputdata!I:I,inputdata!$D:$D,$B633,inputdata!$A:$A,$A633)),IF(RIGHT($B633,8)="Scotland",SUMIFS(inputdataWeek!I:I,inputdataWeek!$B:$B,$B633,inputdataWeek!$A:$A,$A633),SUMIFS(inputdataWeek!I:I,inputdataWeek!$D:$D,$B633,inputdataWeek!$A:$A,$A633)))</f>
        <v>32</v>
      </c>
      <c r="F633" s="181">
        <f t="shared" si="50"/>
        <v>0.94771241830065356</v>
      </c>
      <c r="G633" s="180">
        <f>IF($A633&lt;=MonthDate,IF(RIGHT($B633,8)="Scotland",SUMIFS(inputdata!J:J,inputdata!$B:$B,$B633,inputdata!$A:$A,$A633),SUMIFS(inputdata!J:J,inputdata!$D:$D,$B633,inputdata!$A:$A,$A633)),IF(RIGHT($B633,8)="Scotland",SUMIFS(inputdataWeek!J:J,inputdataWeek!$B:$B,$B633,inputdataWeek!$A:$A,$A633),SUMIFS(inputdataWeek!J:J,inputdataWeek!$D:$D,$B633,inputdataWeek!$A:$A,$A633)))</f>
        <v>0</v>
      </c>
      <c r="H633" s="181">
        <f t="shared" si="51"/>
        <v>1</v>
      </c>
      <c r="I633" s="180">
        <f>IF($A633&lt;=MonthDate,IF(RIGHT($B633,8)="Scotland",SUMIFS(inputdata!K:K,inputdata!$B:$B,$B633,inputdata!$A:$A,$A633),SUMIFS(inputdata!K:K,inputdata!$D:$D,$B633,inputdata!$A:$A,$A633)),IF(RIGHT(B633,8)="Scotland",SUMIFS(inputdataWeek!K:K,inputdataWeek!$B:$B,$B633,inputdataWeek!$A:$A,$A633),SUMIFS(inputdataWeek!K:K,inputdataWeek!$D:$D,$B633,inputdataWeek!$A:$A,$A633)))</f>
        <v>0</v>
      </c>
      <c r="J633" s="181">
        <f t="shared" si="49"/>
        <v>1</v>
      </c>
      <c r="K633" s="194" t="str">
        <f t="shared" si="54"/>
        <v>ISD A&amp;E Datamart</v>
      </c>
    </row>
    <row r="634" spans="1:11">
      <c r="A634" s="178">
        <f t="shared" si="53"/>
        <v>42610</v>
      </c>
      <c r="B634" s="179" t="s">
        <v>140</v>
      </c>
      <c r="C634" s="180">
        <f>IF($A634&lt;=MonthDate,IF(RIGHT($B634,8)="Scotland",SUMIFS(inputdata!G:G,inputdata!$B:$B,$B634,inputdata!$A:$A,$A634),SUMIFS(inputdata!G:G,inputdata!$D:$D,$B634,inputdata!$A:$A,$A634)),IF(RIGHT($B634,8)="Scotland",SUMIFS(inputdataWeek!G:G,inputdataWeek!$B:$B,$B634,inputdataWeek!$A:$A,$A634),SUMIFS(inputdataWeek!G:G,inputdataWeek!$D:$D,$B634,inputdataWeek!$A:$A,$A634)))</f>
        <v>1043</v>
      </c>
      <c r="D634" s="180">
        <f>IF($A634&lt;=MonthDate,IF(RIGHT($B634,8)="Scotland",SUMIFS(inputdata!H:H,inputdata!$B:$B,$B634,inputdata!$A:$A,$A634),SUMIFS(inputdata!H:H,inputdata!$D:$D,$B634,inputdata!$A:$A,$A634)),IF(RIGHT($B634,8)="Scotland",SUMIFS(inputdataWeek!H:H,inputdataWeek!$B:$B,$B634,inputdataWeek!$A:$A,$A634),SUMIFS(inputdataWeek!H:H,inputdataWeek!$D:$D,$B634,inputdataWeek!$A:$A,$A634)))</f>
        <v>993</v>
      </c>
      <c r="E634" s="180">
        <f>IF($A634&lt;=MonthDate,IF(RIGHT($B634,8)="Scotland",SUMIFS(inputdata!I:I,inputdata!$B:$B,$B634,inputdata!$A:$A,$A634),SUMIFS(inputdata!I:I,inputdata!$D:$D,$B634,inputdata!$A:$A,$A634)),IF(RIGHT($B634,8)="Scotland",SUMIFS(inputdataWeek!I:I,inputdataWeek!$B:$B,$B634,inputdataWeek!$A:$A,$A634),SUMIFS(inputdataWeek!I:I,inputdataWeek!$D:$D,$B634,inputdataWeek!$A:$A,$A634)))</f>
        <v>50</v>
      </c>
      <c r="F634" s="181">
        <f t="shared" si="50"/>
        <v>0.95206136145733455</v>
      </c>
      <c r="G634" s="180">
        <f>IF($A634&lt;=MonthDate,IF(RIGHT($B634,8)="Scotland",SUMIFS(inputdata!J:J,inputdata!$B:$B,$B634,inputdata!$A:$A,$A634),SUMIFS(inputdata!J:J,inputdata!$D:$D,$B634,inputdata!$A:$A,$A634)),IF(RIGHT($B634,8)="Scotland",SUMIFS(inputdataWeek!J:J,inputdataWeek!$B:$B,$B634,inputdataWeek!$A:$A,$A634),SUMIFS(inputdataWeek!J:J,inputdataWeek!$D:$D,$B634,inputdataWeek!$A:$A,$A634)))</f>
        <v>0</v>
      </c>
      <c r="H634" s="181">
        <f t="shared" si="51"/>
        <v>1</v>
      </c>
      <c r="I634" s="180">
        <f>IF($A634&lt;=MonthDate,IF(RIGHT($B634,8)="Scotland",SUMIFS(inputdata!K:K,inputdata!$B:$B,$B634,inputdata!$A:$A,$A634),SUMIFS(inputdata!K:K,inputdata!$D:$D,$B634,inputdata!$A:$A,$A634)),IF(RIGHT(B634,8)="Scotland",SUMIFS(inputdataWeek!K:K,inputdataWeek!$B:$B,$B634,inputdataWeek!$A:$A,$A634),SUMIFS(inputdataWeek!K:K,inputdataWeek!$D:$D,$B634,inputdataWeek!$A:$A,$A634)))</f>
        <v>0</v>
      </c>
      <c r="J634" s="181">
        <f t="shared" si="49"/>
        <v>1</v>
      </c>
      <c r="K634" s="194" t="str">
        <f t="shared" si="54"/>
        <v>ISD A&amp;E Datamart</v>
      </c>
    </row>
    <row r="635" spans="1:11">
      <c r="A635" s="178">
        <f t="shared" si="53"/>
        <v>42610</v>
      </c>
      <c r="B635" s="179" t="s">
        <v>71</v>
      </c>
      <c r="C635" s="180">
        <f>IF($A635&lt;=MonthDate,IF(RIGHT($B635,8)="Scotland",SUMIFS(inputdata!G:G,inputdata!$B:$B,$B635,inputdata!$A:$A,$A635),SUMIFS(inputdata!G:G,inputdata!$D:$D,$B635,inputdata!$A:$A,$A635)),IF(RIGHT($B635,8)="Scotland",SUMIFS(inputdataWeek!G:G,inputdataWeek!$B:$B,$B635,inputdataWeek!$A:$A,$A635),SUMIFS(inputdataWeek!G:G,inputdataWeek!$D:$D,$B635,inputdataWeek!$A:$A,$A635)))</f>
        <v>1262</v>
      </c>
      <c r="D635" s="180">
        <f>IF($A635&lt;=MonthDate,IF(RIGHT($B635,8)="Scotland",SUMIFS(inputdata!H:H,inputdata!$B:$B,$B635,inputdata!$A:$A,$A635),SUMIFS(inputdata!H:H,inputdata!$D:$D,$B635,inputdata!$A:$A,$A635)),IF(RIGHT($B635,8)="Scotland",SUMIFS(inputdataWeek!H:H,inputdataWeek!$B:$B,$B635,inputdataWeek!$A:$A,$A635),SUMIFS(inputdataWeek!H:H,inputdataWeek!$D:$D,$B635,inputdataWeek!$A:$A,$A635)))</f>
        <v>1167</v>
      </c>
      <c r="E635" s="180">
        <f>IF($A635&lt;=MonthDate,IF(RIGHT($B635,8)="Scotland",SUMIFS(inputdata!I:I,inputdata!$B:$B,$B635,inputdata!$A:$A,$A635),SUMIFS(inputdata!I:I,inputdata!$D:$D,$B635,inputdata!$A:$A,$A635)),IF(RIGHT($B635,8)="Scotland",SUMIFS(inputdataWeek!I:I,inputdataWeek!$B:$B,$B635,inputdataWeek!$A:$A,$A635),SUMIFS(inputdataWeek!I:I,inputdataWeek!$D:$D,$B635,inputdataWeek!$A:$A,$A635)))</f>
        <v>95</v>
      </c>
      <c r="F635" s="181">
        <f t="shared" si="50"/>
        <v>0.92472266244057055</v>
      </c>
      <c r="G635" s="180">
        <f>IF($A635&lt;=MonthDate,IF(RIGHT($B635,8)="Scotland",SUMIFS(inputdata!J:J,inputdata!$B:$B,$B635,inputdata!$A:$A,$A635),SUMIFS(inputdata!J:J,inputdata!$D:$D,$B635,inputdata!$A:$A,$A635)),IF(RIGHT($B635,8)="Scotland",SUMIFS(inputdataWeek!J:J,inputdataWeek!$B:$B,$B635,inputdataWeek!$A:$A,$A635),SUMIFS(inputdataWeek!J:J,inputdataWeek!$D:$D,$B635,inputdataWeek!$A:$A,$A635)))</f>
        <v>7</v>
      </c>
      <c r="H635" s="181">
        <f t="shared" si="51"/>
        <v>0.99445324881141051</v>
      </c>
      <c r="I635" s="180">
        <f>IF($A635&lt;=MonthDate,IF(RIGHT($B635,8)="Scotland",SUMIFS(inputdata!K:K,inputdata!$B:$B,$B635,inputdata!$A:$A,$A635),SUMIFS(inputdata!K:K,inputdata!$D:$D,$B635,inputdata!$A:$A,$A635)),IF(RIGHT(B635,8)="Scotland",SUMIFS(inputdataWeek!K:K,inputdataWeek!$B:$B,$B635,inputdataWeek!$A:$A,$A635),SUMIFS(inputdataWeek!K:K,inputdataWeek!$D:$D,$B635,inputdataWeek!$A:$A,$A635)))</f>
        <v>0</v>
      </c>
      <c r="J635" s="181">
        <f t="shared" si="49"/>
        <v>1</v>
      </c>
      <c r="K635" s="194" t="str">
        <f t="shared" si="54"/>
        <v>ISD A&amp;E Datamart</v>
      </c>
    </row>
    <row r="636" spans="1:11">
      <c r="A636" s="178">
        <f t="shared" si="53"/>
        <v>42610</v>
      </c>
      <c r="B636" s="179" t="s">
        <v>69</v>
      </c>
      <c r="C636" s="180">
        <f>IF($A636&lt;=MonthDate,IF(RIGHT($B636,8)="Scotland",SUMIFS(inputdata!G:G,inputdata!$B:$B,$B636,inputdata!$A:$A,$A636),SUMIFS(inputdata!G:G,inputdata!$D:$D,$B636,inputdata!$A:$A,$A636)),IF(RIGHT($B636,8)="Scotland",SUMIFS(inputdataWeek!G:G,inputdataWeek!$B:$B,$B636,inputdataWeek!$A:$A,$A636),SUMIFS(inputdataWeek!G:G,inputdataWeek!$D:$D,$B636,inputdataWeek!$A:$A,$A636)))</f>
        <v>1228</v>
      </c>
      <c r="D636" s="180">
        <f>IF($A636&lt;=MonthDate,IF(RIGHT($B636,8)="Scotland",SUMIFS(inputdata!H:H,inputdata!$B:$B,$B636,inputdata!$A:$A,$A636),SUMIFS(inputdata!H:H,inputdata!$D:$D,$B636,inputdata!$A:$A,$A636)),IF(RIGHT($B636,8)="Scotland",SUMIFS(inputdataWeek!H:H,inputdataWeek!$B:$B,$B636,inputdataWeek!$A:$A,$A636),SUMIFS(inputdataWeek!H:H,inputdataWeek!$D:$D,$B636,inputdataWeek!$A:$A,$A636)))</f>
        <v>1163</v>
      </c>
      <c r="E636" s="180">
        <f>IF($A636&lt;=MonthDate,IF(RIGHT($B636,8)="Scotland",SUMIFS(inputdata!I:I,inputdata!$B:$B,$B636,inputdata!$A:$A,$A636),SUMIFS(inputdata!I:I,inputdata!$D:$D,$B636,inputdata!$A:$A,$A636)),IF(RIGHT($B636,8)="Scotland",SUMIFS(inputdataWeek!I:I,inputdataWeek!$B:$B,$B636,inputdataWeek!$A:$A,$A636),SUMIFS(inputdataWeek!I:I,inputdataWeek!$D:$D,$B636,inputdataWeek!$A:$A,$A636)))</f>
        <v>65</v>
      </c>
      <c r="F636" s="181">
        <f t="shared" si="50"/>
        <v>0.94706840390879476</v>
      </c>
      <c r="G636" s="180">
        <f>IF($A636&lt;=MonthDate,IF(RIGHT($B636,8)="Scotland",SUMIFS(inputdata!J:J,inputdata!$B:$B,$B636,inputdata!$A:$A,$A636),SUMIFS(inputdata!J:J,inputdata!$D:$D,$B636,inputdata!$A:$A,$A636)),IF(RIGHT($B636,8)="Scotland",SUMIFS(inputdataWeek!J:J,inputdataWeek!$B:$B,$B636,inputdataWeek!$A:$A,$A636),SUMIFS(inputdataWeek!J:J,inputdataWeek!$D:$D,$B636,inputdataWeek!$A:$A,$A636)))</f>
        <v>0</v>
      </c>
      <c r="H636" s="181">
        <f t="shared" si="51"/>
        <v>1</v>
      </c>
      <c r="I636" s="180">
        <f>IF($A636&lt;=MonthDate,IF(RIGHT($B636,8)="Scotland",SUMIFS(inputdata!K:K,inputdata!$B:$B,$B636,inputdata!$A:$A,$A636),SUMIFS(inputdata!K:K,inputdata!$D:$D,$B636,inputdata!$A:$A,$A636)),IF(RIGHT(B636,8)="Scotland",SUMIFS(inputdataWeek!K:K,inputdataWeek!$B:$B,$B636,inputdataWeek!$A:$A,$A636),SUMIFS(inputdataWeek!K:K,inputdataWeek!$D:$D,$B636,inputdataWeek!$A:$A,$A636)))</f>
        <v>0</v>
      </c>
      <c r="J636" s="181">
        <f t="shared" si="49"/>
        <v>1</v>
      </c>
      <c r="K636" s="194" t="str">
        <f t="shared" si="54"/>
        <v>ISD A&amp;E Datamart</v>
      </c>
    </row>
    <row r="637" spans="1:11">
      <c r="A637" s="178">
        <f t="shared" si="53"/>
        <v>42610</v>
      </c>
      <c r="B637" s="179" t="s">
        <v>122</v>
      </c>
      <c r="C637" s="180">
        <f>IF($A637&lt;=MonthDate,IF(RIGHT($B637,8)="Scotland",SUMIFS(inputdata!G:G,inputdata!$B:$B,$B637,inputdata!$A:$A,$A637),SUMIFS(inputdata!G:G,inputdata!$D:$D,$B637,inputdata!$A:$A,$A637)),IF(RIGHT($B637,8)="Scotland",SUMIFS(inputdataWeek!G:G,inputdataWeek!$B:$B,$B637,inputdataWeek!$A:$A,$A637),SUMIFS(inputdataWeek!G:G,inputdataWeek!$D:$D,$B637,inputdataWeek!$A:$A,$A637)))</f>
        <v>2084</v>
      </c>
      <c r="D637" s="180">
        <f>IF($A637&lt;=MonthDate,IF(RIGHT($B637,8)="Scotland",SUMIFS(inputdata!H:H,inputdata!$B:$B,$B637,inputdata!$A:$A,$A637),SUMIFS(inputdata!H:H,inputdata!$D:$D,$B637,inputdata!$A:$A,$A637)),IF(RIGHT($B637,8)="Scotland",SUMIFS(inputdataWeek!H:H,inputdataWeek!$B:$B,$B637,inputdataWeek!$A:$A,$A637),SUMIFS(inputdataWeek!H:H,inputdataWeek!$D:$D,$B637,inputdataWeek!$A:$A,$A637)))</f>
        <v>1964</v>
      </c>
      <c r="E637" s="180">
        <f>IF($A637&lt;=MonthDate,IF(RIGHT($B637,8)="Scotland",SUMIFS(inputdata!I:I,inputdata!$B:$B,$B637,inputdata!$A:$A,$A637),SUMIFS(inputdata!I:I,inputdata!$D:$D,$B637,inputdata!$A:$A,$A637)),IF(RIGHT($B637,8)="Scotland",SUMIFS(inputdataWeek!I:I,inputdataWeek!$B:$B,$B637,inputdataWeek!$A:$A,$A637),SUMIFS(inputdataWeek!I:I,inputdataWeek!$D:$D,$B637,inputdataWeek!$A:$A,$A637)))</f>
        <v>120</v>
      </c>
      <c r="F637" s="181">
        <f t="shared" si="50"/>
        <v>0.94241842610364679</v>
      </c>
      <c r="G637" s="180">
        <f>IF($A637&lt;=MonthDate,IF(RIGHT($B637,8)="Scotland",SUMIFS(inputdata!J:J,inputdata!$B:$B,$B637,inputdata!$A:$A,$A637),SUMIFS(inputdata!J:J,inputdata!$D:$D,$B637,inputdata!$A:$A,$A637)),IF(RIGHT($B637,8)="Scotland",SUMIFS(inputdataWeek!J:J,inputdataWeek!$B:$B,$B637,inputdataWeek!$A:$A,$A637),SUMIFS(inputdataWeek!J:J,inputdataWeek!$D:$D,$B637,inputdataWeek!$A:$A,$A637)))</f>
        <v>5</v>
      </c>
      <c r="H637" s="181">
        <f t="shared" si="51"/>
        <v>0.99760076775431861</v>
      </c>
      <c r="I637" s="180">
        <f>IF($A637&lt;=MonthDate,IF(RIGHT($B637,8)="Scotland",SUMIFS(inputdata!K:K,inputdata!$B:$B,$B637,inputdata!$A:$A,$A637),SUMIFS(inputdata!K:K,inputdata!$D:$D,$B637,inputdata!$A:$A,$A637)),IF(RIGHT(B637,8)="Scotland",SUMIFS(inputdataWeek!K:K,inputdataWeek!$B:$B,$B637,inputdataWeek!$A:$A,$A637),SUMIFS(inputdataWeek!K:K,inputdataWeek!$D:$D,$B637,inputdataWeek!$A:$A,$A637)))</f>
        <v>0</v>
      </c>
      <c r="J637" s="181">
        <f t="shared" si="49"/>
        <v>1</v>
      </c>
      <c r="K637" s="194" t="str">
        <f t="shared" si="54"/>
        <v>ISD A&amp;E Datamart</v>
      </c>
    </row>
    <row r="638" spans="1:11">
      <c r="A638" s="178">
        <f t="shared" si="53"/>
        <v>42610</v>
      </c>
      <c r="B638" s="179" t="s">
        <v>72</v>
      </c>
      <c r="C638" s="180">
        <f>IF($A638&lt;=MonthDate,IF(RIGHT($B638,8)="Scotland",SUMIFS(inputdata!G:G,inputdata!$B:$B,$B638,inputdata!$A:$A,$A638),SUMIFS(inputdata!G:G,inputdata!$D:$D,$B638,inputdata!$A:$A,$A638)),IF(RIGHT($B638,8)="Scotland",SUMIFS(inputdataWeek!G:G,inputdataWeek!$B:$B,$B638,inputdataWeek!$A:$A,$A638),SUMIFS(inputdataWeek!G:G,inputdataWeek!$D:$D,$B638,inputdataWeek!$A:$A,$A638)))</f>
        <v>6857</v>
      </c>
      <c r="D638" s="180">
        <f>IF($A638&lt;=MonthDate,IF(RIGHT($B638,8)="Scotland",SUMIFS(inputdata!H:H,inputdata!$B:$B,$B638,inputdata!$A:$A,$A638),SUMIFS(inputdata!H:H,inputdata!$D:$D,$B638,inputdata!$A:$A,$A638)),IF(RIGHT($B638,8)="Scotland",SUMIFS(inputdataWeek!H:H,inputdataWeek!$B:$B,$B638,inputdataWeek!$A:$A,$A638),SUMIFS(inputdataWeek!H:H,inputdataWeek!$D:$D,$B638,inputdataWeek!$A:$A,$A638)))</f>
        <v>6213</v>
      </c>
      <c r="E638" s="180">
        <f>IF($A638&lt;=MonthDate,IF(RIGHT($B638,8)="Scotland",SUMIFS(inputdata!I:I,inputdata!$B:$B,$B638,inputdata!$A:$A,$A638),SUMIFS(inputdata!I:I,inputdata!$D:$D,$B638,inputdata!$A:$A,$A638)),IF(RIGHT($B638,8)="Scotland",SUMIFS(inputdataWeek!I:I,inputdataWeek!$B:$B,$B638,inputdataWeek!$A:$A,$A638),SUMIFS(inputdataWeek!I:I,inputdataWeek!$D:$D,$B638,inputdataWeek!$A:$A,$A638)))</f>
        <v>644</v>
      </c>
      <c r="F638" s="181">
        <f t="shared" si="50"/>
        <v>0.90608137669534783</v>
      </c>
      <c r="G638" s="180">
        <f>IF($A638&lt;=MonthDate,IF(RIGHT($B638,8)="Scotland",SUMIFS(inputdata!J:J,inputdata!$B:$B,$B638,inputdata!$A:$A,$A638),SUMIFS(inputdata!J:J,inputdata!$D:$D,$B638,inputdata!$A:$A,$A638)),IF(RIGHT($B638,8)="Scotland",SUMIFS(inputdataWeek!J:J,inputdataWeek!$B:$B,$B638,inputdataWeek!$A:$A,$A638),SUMIFS(inputdataWeek!J:J,inputdataWeek!$D:$D,$B638,inputdataWeek!$A:$A,$A638)))</f>
        <v>15</v>
      </c>
      <c r="H638" s="181">
        <f t="shared" si="51"/>
        <v>0.99781245442613387</v>
      </c>
      <c r="I638" s="180">
        <f>IF($A638&lt;=MonthDate,IF(RIGHT($B638,8)="Scotland",SUMIFS(inputdata!K:K,inputdata!$B:$B,$B638,inputdata!$A:$A,$A638),SUMIFS(inputdata!K:K,inputdata!$D:$D,$B638,inputdata!$A:$A,$A638)),IF(RIGHT(B638,8)="Scotland",SUMIFS(inputdataWeek!K:K,inputdataWeek!$B:$B,$B638,inputdataWeek!$A:$A,$A638),SUMIFS(inputdataWeek!K:K,inputdataWeek!$D:$D,$B638,inputdataWeek!$A:$A,$A638)))</f>
        <v>0</v>
      </c>
      <c r="J638" s="181">
        <f t="shared" si="49"/>
        <v>1</v>
      </c>
      <c r="K638" s="194" t="str">
        <f t="shared" si="54"/>
        <v>ISD A&amp;E Datamart</v>
      </c>
    </row>
    <row r="639" spans="1:11">
      <c r="A639" s="178">
        <f t="shared" si="53"/>
        <v>42610</v>
      </c>
      <c r="B639" s="179" t="s">
        <v>129</v>
      </c>
      <c r="C639" s="180">
        <f>IF($A639&lt;=MonthDate,IF(RIGHT($B639,8)="Scotland",SUMIFS(inputdata!G:G,inputdata!$B:$B,$B639,inputdata!$A:$A,$A639),SUMIFS(inputdata!G:G,inputdata!$D:$D,$B639,inputdata!$A:$A,$A639)),IF(RIGHT($B639,8)="Scotland",SUMIFS(inputdataWeek!G:G,inputdataWeek!$B:$B,$B639,inputdataWeek!$A:$A,$A639),SUMIFS(inputdataWeek!G:G,inputdataWeek!$D:$D,$B639,inputdataWeek!$A:$A,$A639)))</f>
        <v>1264</v>
      </c>
      <c r="D639" s="180">
        <f>IF($A639&lt;=MonthDate,IF(RIGHT($B639,8)="Scotland",SUMIFS(inputdata!H:H,inputdata!$B:$B,$B639,inputdata!$A:$A,$A639),SUMIFS(inputdata!H:H,inputdata!$D:$D,$B639,inputdata!$A:$A,$A639)),IF(RIGHT($B639,8)="Scotland",SUMIFS(inputdataWeek!H:H,inputdataWeek!$B:$B,$B639,inputdataWeek!$A:$A,$A639),SUMIFS(inputdataWeek!H:H,inputdataWeek!$D:$D,$B639,inputdataWeek!$A:$A,$A639)))</f>
        <v>1195</v>
      </c>
      <c r="E639" s="180">
        <f>IF($A639&lt;=MonthDate,IF(RIGHT($B639,8)="Scotland",SUMIFS(inputdata!I:I,inputdata!$B:$B,$B639,inputdata!$A:$A,$A639),SUMIFS(inputdata!I:I,inputdata!$D:$D,$B639,inputdata!$A:$A,$A639)),IF(RIGHT($B639,8)="Scotland",SUMIFS(inputdataWeek!I:I,inputdataWeek!$B:$B,$B639,inputdataWeek!$A:$A,$A639),SUMIFS(inputdataWeek!I:I,inputdataWeek!$D:$D,$B639,inputdataWeek!$A:$A,$A639)))</f>
        <v>69</v>
      </c>
      <c r="F639" s="181">
        <f t="shared" si="50"/>
        <v>0.94541139240506333</v>
      </c>
      <c r="G639" s="180">
        <f>IF($A639&lt;=MonthDate,IF(RIGHT($B639,8)="Scotland",SUMIFS(inputdata!J:J,inputdata!$B:$B,$B639,inputdata!$A:$A,$A639),SUMIFS(inputdata!J:J,inputdata!$D:$D,$B639,inputdata!$A:$A,$A639)),IF(RIGHT($B639,8)="Scotland",SUMIFS(inputdataWeek!J:J,inputdataWeek!$B:$B,$B639,inputdataWeek!$A:$A,$A639),SUMIFS(inputdataWeek!J:J,inputdataWeek!$D:$D,$B639,inputdataWeek!$A:$A,$A639)))</f>
        <v>4</v>
      </c>
      <c r="H639" s="181">
        <f t="shared" si="51"/>
        <v>0.99683544303797467</v>
      </c>
      <c r="I639" s="180">
        <f>IF($A639&lt;=MonthDate,IF(RIGHT($B639,8)="Scotland",SUMIFS(inputdata!K:K,inputdata!$B:$B,$B639,inputdata!$A:$A,$A639),SUMIFS(inputdata!K:K,inputdata!$D:$D,$B639,inputdata!$A:$A,$A639)),IF(RIGHT(B639,8)="Scotland",SUMIFS(inputdataWeek!K:K,inputdataWeek!$B:$B,$B639,inputdataWeek!$A:$A,$A639),SUMIFS(inputdataWeek!K:K,inputdataWeek!$D:$D,$B639,inputdataWeek!$A:$A,$A639)))</f>
        <v>0</v>
      </c>
      <c r="J639" s="181">
        <f t="shared" si="49"/>
        <v>1</v>
      </c>
      <c r="K639" s="194" t="str">
        <f t="shared" si="54"/>
        <v>ISD A&amp;E Datamart</v>
      </c>
    </row>
    <row r="640" spans="1:11">
      <c r="A640" s="178">
        <f t="shared" si="53"/>
        <v>42610</v>
      </c>
      <c r="B640" s="179" t="s">
        <v>73</v>
      </c>
      <c r="C640" s="180">
        <f>IF($A640&lt;=MonthDate,IF(RIGHT($B640,8)="Scotland",SUMIFS(inputdata!G:G,inputdata!$B:$B,$B640,inputdata!$A:$A,$A640),SUMIFS(inputdata!G:G,inputdata!$D:$D,$B640,inputdata!$A:$A,$A640)),IF(RIGHT($B640,8)="Scotland",SUMIFS(inputdataWeek!G:G,inputdataWeek!$B:$B,$B640,inputdataWeek!$A:$A,$A640),SUMIFS(inputdataWeek!G:G,inputdataWeek!$D:$D,$B640,inputdataWeek!$A:$A,$A640)))</f>
        <v>3979</v>
      </c>
      <c r="D640" s="180">
        <f>IF($A640&lt;=MonthDate,IF(RIGHT($B640,8)="Scotland",SUMIFS(inputdata!H:H,inputdata!$B:$B,$B640,inputdata!$A:$A,$A640),SUMIFS(inputdata!H:H,inputdata!$D:$D,$B640,inputdata!$A:$A,$A640)),IF(RIGHT($B640,8)="Scotland",SUMIFS(inputdataWeek!H:H,inputdataWeek!$B:$B,$B640,inputdataWeek!$A:$A,$A640),SUMIFS(inputdataWeek!H:H,inputdataWeek!$D:$D,$B640,inputdataWeek!$A:$A,$A640)))</f>
        <v>3735</v>
      </c>
      <c r="E640" s="180">
        <f>IF($A640&lt;=MonthDate,IF(RIGHT($B640,8)="Scotland",SUMIFS(inputdata!I:I,inputdata!$B:$B,$B640,inputdata!$A:$A,$A640),SUMIFS(inputdata!I:I,inputdata!$D:$D,$B640,inputdata!$A:$A,$A640)),IF(RIGHT($B640,8)="Scotland",SUMIFS(inputdataWeek!I:I,inputdataWeek!$B:$B,$B640,inputdataWeek!$A:$A,$A640),SUMIFS(inputdataWeek!I:I,inputdataWeek!$D:$D,$B640,inputdataWeek!$A:$A,$A640)))</f>
        <v>244</v>
      </c>
      <c r="F640" s="181">
        <f t="shared" si="50"/>
        <v>0.93867805981402364</v>
      </c>
      <c r="G640" s="180">
        <f>IF($A640&lt;=MonthDate,IF(RIGHT($B640,8)="Scotland",SUMIFS(inputdata!J:J,inputdata!$B:$B,$B640,inputdata!$A:$A,$A640),SUMIFS(inputdata!J:J,inputdata!$D:$D,$B640,inputdata!$A:$A,$A640)),IF(RIGHT($B640,8)="Scotland",SUMIFS(inputdataWeek!J:J,inputdataWeek!$B:$B,$B640,inputdataWeek!$A:$A,$A640),SUMIFS(inputdataWeek!J:J,inputdataWeek!$D:$D,$B640,inputdataWeek!$A:$A,$A640)))</f>
        <v>10</v>
      </c>
      <c r="H640" s="181">
        <f t="shared" si="51"/>
        <v>0.99748680573008297</v>
      </c>
      <c r="I640" s="180">
        <f>IF($A640&lt;=MonthDate,IF(RIGHT($B640,8)="Scotland",SUMIFS(inputdata!K:K,inputdata!$B:$B,$B640,inputdata!$A:$A,$A640),SUMIFS(inputdata!K:K,inputdata!$D:$D,$B640,inputdata!$A:$A,$A640)),IF(RIGHT(B640,8)="Scotland",SUMIFS(inputdataWeek!K:K,inputdataWeek!$B:$B,$B640,inputdataWeek!$A:$A,$A640),SUMIFS(inputdataWeek!K:K,inputdataWeek!$D:$D,$B640,inputdataWeek!$A:$A,$A640)))</f>
        <v>3</v>
      </c>
      <c r="J640" s="181">
        <f t="shared" ref="J640:J703" si="55">1-I640/$C640</f>
        <v>0.99924604171902487</v>
      </c>
      <c r="K640" s="194" t="str">
        <f t="shared" si="54"/>
        <v>ISD A&amp;E Datamart</v>
      </c>
    </row>
    <row r="641" spans="1:11">
      <c r="A641" s="178">
        <f t="shared" si="53"/>
        <v>42610</v>
      </c>
      <c r="B641" s="179" t="s">
        <v>123</v>
      </c>
      <c r="C641" s="180">
        <f>IF($A641&lt;=MonthDate,IF(RIGHT($B641,8)="Scotland",SUMIFS(inputdata!G:G,inputdata!$B:$B,$B641,inputdata!$A:$A,$A641),SUMIFS(inputdata!G:G,inputdata!$D:$D,$B641,inputdata!$A:$A,$A641)),IF(RIGHT($B641,8)="Scotland",SUMIFS(inputdataWeek!G:G,inputdataWeek!$B:$B,$B641,inputdataWeek!$A:$A,$A641),SUMIFS(inputdataWeek!G:G,inputdataWeek!$D:$D,$B641,inputdataWeek!$A:$A,$A641)))</f>
        <v>4469</v>
      </c>
      <c r="D641" s="180">
        <f>IF($A641&lt;=MonthDate,IF(RIGHT($B641,8)="Scotland",SUMIFS(inputdata!H:H,inputdata!$B:$B,$B641,inputdata!$A:$A,$A641),SUMIFS(inputdata!H:H,inputdata!$D:$D,$B641,inputdata!$A:$A,$A641)),IF(RIGHT($B641,8)="Scotland",SUMIFS(inputdataWeek!H:H,inputdataWeek!$B:$B,$B641,inputdataWeek!$A:$A,$A641),SUMIFS(inputdataWeek!H:H,inputdataWeek!$D:$D,$B641,inputdataWeek!$A:$A,$A641)))</f>
        <v>4196</v>
      </c>
      <c r="E641" s="180">
        <f>IF($A641&lt;=MonthDate,IF(RIGHT($B641,8)="Scotland",SUMIFS(inputdata!I:I,inputdata!$B:$B,$B641,inputdata!$A:$A,$A641),SUMIFS(inputdata!I:I,inputdata!$D:$D,$B641,inputdata!$A:$A,$A641)),IF(RIGHT($B641,8)="Scotland",SUMIFS(inputdataWeek!I:I,inputdataWeek!$B:$B,$B641,inputdataWeek!$A:$A,$A641),SUMIFS(inputdataWeek!I:I,inputdataWeek!$D:$D,$B641,inputdataWeek!$A:$A,$A641)))</f>
        <v>273</v>
      </c>
      <c r="F641" s="181">
        <f t="shared" si="50"/>
        <v>0.93891250839113893</v>
      </c>
      <c r="G641" s="180">
        <f>IF($A641&lt;=MonthDate,IF(RIGHT($B641,8)="Scotland",SUMIFS(inputdata!J:J,inputdata!$B:$B,$B641,inputdata!$A:$A,$A641),SUMIFS(inputdata!J:J,inputdata!$D:$D,$B641,inputdata!$A:$A,$A641)),IF(RIGHT($B641,8)="Scotland",SUMIFS(inputdataWeek!J:J,inputdataWeek!$B:$B,$B641,inputdataWeek!$A:$A,$A641),SUMIFS(inputdataWeek!J:J,inputdataWeek!$D:$D,$B641,inputdataWeek!$A:$A,$A641)))</f>
        <v>31</v>
      </c>
      <c r="H641" s="181">
        <f t="shared" si="51"/>
        <v>0.99306332512866413</v>
      </c>
      <c r="I641" s="180">
        <f>IF($A641&lt;=MonthDate,IF(RIGHT($B641,8)="Scotland",SUMIFS(inputdata!K:K,inputdata!$B:$B,$B641,inputdata!$A:$A,$A641),SUMIFS(inputdata!K:K,inputdata!$D:$D,$B641,inputdata!$A:$A,$A641)),IF(RIGHT(B641,8)="Scotland",SUMIFS(inputdataWeek!K:K,inputdataWeek!$B:$B,$B641,inputdataWeek!$A:$A,$A641),SUMIFS(inputdataWeek!K:K,inputdataWeek!$D:$D,$B641,inputdataWeek!$A:$A,$A641)))</f>
        <v>4</v>
      </c>
      <c r="J641" s="181">
        <f t="shared" si="55"/>
        <v>0.99910494517789217</v>
      </c>
      <c r="K641" s="194" t="str">
        <f t="shared" si="54"/>
        <v>ISD A&amp;E Datamart</v>
      </c>
    </row>
    <row r="642" spans="1:11">
      <c r="A642" s="178">
        <f t="shared" si="53"/>
        <v>42610</v>
      </c>
      <c r="B642" s="179" t="s">
        <v>117</v>
      </c>
      <c r="C642" s="180">
        <f>IF($A642&lt;=MonthDate,IF(RIGHT($B642,8)="Scotland",SUMIFS(inputdata!G:G,inputdata!$B:$B,$B642,inputdata!$A:$A,$A642),SUMIFS(inputdata!G:G,inputdata!$D:$D,$B642,inputdata!$A:$A,$A642)),IF(RIGHT($B642,8)="Scotland",SUMIFS(inputdataWeek!G:G,inputdataWeek!$B:$B,$B642,inputdataWeek!$A:$A,$A642),SUMIFS(inputdataWeek!G:G,inputdataWeek!$D:$D,$B642,inputdataWeek!$A:$A,$A642)))</f>
        <v>95</v>
      </c>
      <c r="D642" s="180">
        <f>IF($A642&lt;=MonthDate,IF(RIGHT($B642,8)="Scotland",SUMIFS(inputdata!H:H,inputdata!$B:$B,$B642,inputdata!$A:$A,$A642),SUMIFS(inputdata!H:H,inputdata!$D:$D,$B642,inputdata!$A:$A,$A642)),IF(RIGHT($B642,8)="Scotland",SUMIFS(inputdataWeek!H:H,inputdataWeek!$B:$B,$B642,inputdataWeek!$A:$A,$A642),SUMIFS(inputdataWeek!H:H,inputdataWeek!$D:$D,$B642,inputdataWeek!$A:$A,$A642)))</f>
        <v>94</v>
      </c>
      <c r="E642" s="180">
        <f>IF($A642&lt;=MonthDate,IF(RIGHT($B642,8)="Scotland",SUMIFS(inputdata!I:I,inputdata!$B:$B,$B642,inputdata!$A:$A,$A642),SUMIFS(inputdata!I:I,inputdata!$D:$D,$B642,inputdata!$A:$A,$A642)),IF(RIGHT($B642,8)="Scotland",SUMIFS(inputdataWeek!I:I,inputdataWeek!$B:$B,$B642,inputdataWeek!$A:$A,$A642),SUMIFS(inputdataWeek!I:I,inputdataWeek!$D:$D,$B642,inputdataWeek!$A:$A,$A642)))</f>
        <v>1</v>
      </c>
      <c r="F642" s="181">
        <f t="shared" si="50"/>
        <v>0.98947368421052628</v>
      </c>
      <c r="G642" s="180">
        <f>IF($A642&lt;=MonthDate,IF(RIGHT($B642,8)="Scotland",SUMIFS(inputdata!J:J,inputdata!$B:$B,$B642,inputdata!$A:$A,$A642),SUMIFS(inputdata!J:J,inputdata!$D:$D,$B642,inputdata!$A:$A,$A642)),IF(RIGHT($B642,8)="Scotland",SUMIFS(inputdataWeek!J:J,inputdataWeek!$B:$B,$B642,inputdataWeek!$A:$A,$A642),SUMIFS(inputdataWeek!J:J,inputdataWeek!$D:$D,$B642,inputdataWeek!$A:$A,$A642)))</f>
        <v>0</v>
      </c>
      <c r="H642" s="181">
        <f t="shared" si="51"/>
        <v>1</v>
      </c>
      <c r="I642" s="180">
        <f>IF($A642&lt;=MonthDate,IF(RIGHT($B642,8)="Scotland",SUMIFS(inputdata!K:K,inputdata!$B:$B,$B642,inputdata!$A:$A,$A642),SUMIFS(inputdata!K:K,inputdata!$D:$D,$B642,inputdata!$A:$A,$A642)),IF(RIGHT(B642,8)="Scotland",SUMIFS(inputdataWeek!K:K,inputdataWeek!$B:$B,$B642,inputdataWeek!$A:$A,$A642),SUMIFS(inputdataWeek!K:K,inputdataWeek!$D:$D,$B642,inputdataWeek!$A:$A,$A642)))</f>
        <v>0</v>
      </c>
      <c r="J642" s="181">
        <f t="shared" si="55"/>
        <v>1</v>
      </c>
      <c r="K642" s="194" t="str">
        <f t="shared" si="54"/>
        <v>ISD A&amp;E Datamart</v>
      </c>
    </row>
    <row r="643" spans="1:11">
      <c r="A643" s="178">
        <f t="shared" si="53"/>
        <v>42610</v>
      </c>
      <c r="B643" s="179" t="s">
        <v>141</v>
      </c>
      <c r="C643" s="180">
        <f>IF($A643&lt;=MonthDate,IF(RIGHT($B643,8)="Scotland",SUMIFS(inputdata!G:G,inputdata!$B:$B,$B643,inputdata!$A:$A,$A643),SUMIFS(inputdata!G:G,inputdata!$D:$D,$B643,inputdata!$A:$A,$A643)),IF(RIGHT($B643,8)="Scotland",SUMIFS(inputdataWeek!G:G,inputdataWeek!$B:$B,$B643,inputdataWeek!$A:$A,$A643),SUMIFS(inputdataWeek!G:G,inputdataWeek!$D:$D,$B643,inputdataWeek!$A:$A,$A643)))</f>
        <v>141</v>
      </c>
      <c r="D643" s="180">
        <f>IF($A643&lt;=MonthDate,IF(RIGHT($B643,8)="Scotland",SUMIFS(inputdata!H:H,inputdata!$B:$B,$B643,inputdata!$A:$A,$A643),SUMIFS(inputdata!H:H,inputdata!$D:$D,$B643,inputdata!$A:$A,$A643)),IF(RIGHT($B643,8)="Scotland",SUMIFS(inputdataWeek!H:H,inputdataWeek!$B:$B,$B643,inputdataWeek!$A:$A,$A643),SUMIFS(inputdataWeek!H:H,inputdataWeek!$D:$D,$B643,inputdataWeek!$A:$A,$A643)))</f>
        <v>137</v>
      </c>
      <c r="E643" s="180">
        <f>IF($A643&lt;=MonthDate,IF(RIGHT($B643,8)="Scotland",SUMIFS(inputdata!I:I,inputdata!$B:$B,$B643,inputdata!$A:$A,$A643),SUMIFS(inputdata!I:I,inputdata!$D:$D,$B643,inputdata!$A:$A,$A643)),IF(RIGHT($B643,8)="Scotland",SUMIFS(inputdataWeek!I:I,inputdataWeek!$B:$B,$B643,inputdataWeek!$A:$A,$A643),SUMIFS(inputdataWeek!I:I,inputdataWeek!$D:$D,$B643,inputdataWeek!$A:$A,$A643)))</f>
        <v>4</v>
      </c>
      <c r="F643" s="181">
        <f t="shared" si="50"/>
        <v>0.97163120567375882</v>
      </c>
      <c r="G643" s="180">
        <f>IF($A643&lt;=MonthDate,IF(RIGHT($B643,8)="Scotland",SUMIFS(inputdata!J:J,inputdata!$B:$B,$B643,inputdata!$A:$A,$A643),SUMIFS(inputdata!J:J,inputdata!$D:$D,$B643,inputdata!$A:$A,$A643)),IF(RIGHT($B643,8)="Scotland",SUMIFS(inputdataWeek!J:J,inputdataWeek!$B:$B,$B643,inputdataWeek!$A:$A,$A643),SUMIFS(inputdataWeek!J:J,inputdataWeek!$D:$D,$B643,inputdataWeek!$A:$A,$A643)))</f>
        <v>0</v>
      </c>
      <c r="H643" s="181">
        <f t="shared" si="51"/>
        <v>1</v>
      </c>
      <c r="I643" s="180">
        <f>IF($A643&lt;=MonthDate,IF(RIGHT($B643,8)="Scotland",SUMIFS(inputdata!K:K,inputdata!$B:$B,$B643,inputdata!$A:$A,$A643),SUMIFS(inputdata!K:K,inputdata!$D:$D,$B643,inputdata!$A:$A,$A643)),IF(RIGHT(B643,8)="Scotland",SUMIFS(inputdataWeek!K:K,inputdataWeek!$B:$B,$B643,inputdataWeek!$A:$A,$A643),SUMIFS(inputdataWeek!K:K,inputdataWeek!$D:$D,$B643,inputdataWeek!$A:$A,$A643)))</f>
        <v>0</v>
      </c>
      <c r="J643" s="181">
        <f t="shared" si="55"/>
        <v>1</v>
      </c>
      <c r="K643" s="194" t="str">
        <f t="shared" si="54"/>
        <v>ISD A&amp;E Datamart</v>
      </c>
    </row>
    <row r="644" spans="1:11">
      <c r="A644" s="178">
        <f t="shared" si="53"/>
        <v>42610</v>
      </c>
      <c r="B644" s="179" t="s">
        <v>136</v>
      </c>
      <c r="C644" s="180">
        <f>IF($A644&lt;=MonthDate,IF(RIGHT($B644,8)="Scotland",SUMIFS(inputdata!G:G,inputdata!$B:$B,$B644,inputdata!$A:$A,$A644),SUMIFS(inputdata!G:G,inputdata!$D:$D,$B644,inputdata!$A:$A,$A644)),IF(RIGHT($B644,8)="Scotland",SUMIFS(inputdataWeek!G:G,inputdataWeek!$B:$B,$B644,inputdataWeek!$A:$A,$A644),SUMIFS(inputdataWeek!G:G,inputdataWeek!$D:$D,$B644,inputdataWeek!$A:$A,$A644)))</f>
        <v>1540</v>
      </c>
      <c r="D644" s="180">
        <f>IF($A644&lt;=MonthDate,IF(RIGHT($B644,8)="Scotland",SUMIFS(inputdata!H:H,inputdata!$B:$B,$B644,inputdata!$A:$A,$A644),SUMIFS(inputdata!H:H,inputdata!$D:$D,$B644,inputdata!$A:$A,$A644)),IF(RIGHT($B644,8)="Scotland",SUMIFS(inputdataWeek!H:H,inputdataWeek!$B:$B,$B644,inputdataWeek!$A:$A,$A644),SUMIFS(inputdataWeek!H:H,inputdataWeek!$D:$D,$B644,inputdataWeek!$A:$A,$A644)))</f>
        <v>1499</v>
      </c>
      <c r="E644" s="180">
        <f>IF($A644&lt;=MonthDate,IF(RIGHT($B644,8)="Scotland",SUMIFS(inputdata!I:I,inputdata!$B:$B,$B644,inputdata!$A:$A,$A644),SUMIFS(inputdata!I:I,inputdata!$D:$D,$B644,inputdata!$A:$A,$A644)),IF(RIGHT($B644,8)="Scotland",SUMIFS(inputdataWeek!I:I,inputdataWeek!$B:$B,$B644,inputdataWeek!$A:$A,$A644),SUMIFS(inputdataWeek!I:I,inputdataWeek!$D:$D,$B644,inputdataWeek!$A:$A,$A644)))</f>
        <v>41</v>
      </c>
      <c r="F644" s="181">
        <f t="shared" si="50"/>
        <v>0.97337662337662334</v>
      </c>
      <c r="G644" s="180">
        <f>IF($A644&lt;=MonthDate,IF(RIGHT($B644,8)="Scotland",SUMIFS(inputdata!J:J,inputdata!$B:$B,$B644,inputdata!$A:$A,$A644),SUMIFS(inputdata!J:J,inputdata!$D:$D,$B644,inputdata!$A:$A,$A644)),IF(RIGHT($B644,8)="Scotland",SUMIFS(inputdataWeek!J:J,inputdataWeek!$B:$B,$B644,inputdataWeek!$A:$A,$A644),SUMIFS(inputdataWeek!J:J,inputdataWeek!$D:$D,$B644,inputdataWeek!$A:$A,$A644)))</f>
        <v>0</v>
      </c>
      <c r="H644" s="181">
        <f t="shared" si="51"/>
        <v>1</v>
      </c>
      <c r="I644" s="180">
        <f>IF($A644&lt;=MonthDate,IF(RIGHT($B644,8)="Scotland",SUMIFS(inputdata!K:K,inputdata!$B:$B,$B644,inputdata!$A:$A,$A644),SUMIFS(inputdata!K:K,inputdata!$D:$D,$B644,inputdata!$A:$A,$A644)),IF(RIGHT(B644,8)="Scotland",SUMIFS(inputdataWeek!K:K,inputdataWeek!$B:$B,$B644,inputdataWeek!$A:$A,$A644),SUMIFS(inputdataWeek!K:K,inputdataWeek!$D:$D,$B644,inputdataWeek!$A:$A,$A644)))</f>
        <v>0</v>
      </c>
      <c r="J644" s="181">
        <f t="shared" si="55"/>
        <v>1</v>
      </c>
      <c r="K644" s="194" t="str">
        <f t="shared" si="54"/>
        <v>ISD A&amp;E Datamart</v>
      </c>
    </row>
    <row r="645" spans="1:11">
      <c r="A645" s="178">
        <f t="shared" si="53"/>
        <v>42610</v>
      </c>
      <c r="B645" s="179" t="s">
        <v>139</v>
      </c>
      <c r="C645" s="180">
        <f>IF($A645&lt;=MonthDate,IF(RIGHT($B645,8)="Scotland",SUMIFS(inputdata!G:G,inputdata!$B:$B,$B645,inputdata!$A:$A,$A645),SUMIFS(inputdata!G:G,inputdata!$D:$D,$B645,inputdata!$A:$A,$A645)),IF(RIGHT($B645,8)="Scotland",SUMIFS(inputdataWeek!G:G,inputdataWeek!$B:$B,$B645,inputdataWeek!$A:$A,$A645),SUMIFS(inputdataWeek!G:G,inputdataWeek!$D:$D,$B645,inputdataWeek!$A:$A,$A645)))</f>
        <v>134</v>
      </c>
      <c r="D645" s="180">
        <f>IF($A645&lt;=MonthDate,IF(RIGHT($B645,8)="Scotland",SUMIFS(inputdata!H:H,inputdata!$B:$B,$B645,inputdata!$A:$A,$A645),SUMIFS(inputdata!H:H,inputdata!$D:$D,$B645,inputdata!$A:$A,$A645)),IF(RIGHT($B645,8)="Scotland",SUMIFS(inputdataWeek!H:H,inputdataWeek!$B:$B,$B645,inputdataWeek!$A:$A,$A645),SUMIFS(inputdataWeek!H:H,inputdataWeek!$D:$D,$B645,inputdataWeek!$A:$A,$A645)))</f>
        <v>133</v>
      </c>
      <c r="E645" s="180">
        <f>IF($A645&lt;=MonthDate,IF(RIGHT($B645,8)="Scotland",SUMIFS(inputdata!I:I,inputdata!$B:$B,$B645,inputdata!$A:$A,$A645),SUMIFS(inputdata!I:I,inputdata!$D:$D,$B645,inputdata!$A:$A,$A645)),IF(RIGHT($B645,8)="Scotland",SUMIFS(inputdataWeek!I:I,inputdataWeek!$B:$B,$B645,inputdataWeek!$A:$A,$A645),SUMIFS(inputdataWeek!I:I,inputdataWeek!$D:$D,$B645,inputdataWeek!$A:$A,$A645)))</f>
        <v>1</v>
      </c>
      <c r="F645" s="181">
        <f t="shared" si="50"/>
        <v>0.9925373134328358</v>
      </c>
      <c r="G645" s="180">
        <f>IF($A645&lt;=MonthDate,IF(RIGHT($B645,8)="Scotland",SUMIFS(inputdata!J:J,inputdata!$B:$B,$B645,inputdata!$A:$A,$A645),SUMIFS(inputdata!J:J,inputdata!$D:$D,$B645,inputdata!$A:$A,$A645)),IF(RIGHT($B645,8)="Scotland",SUMIFS(inputdataWeek!J:J,inputdataWeek!$B:$B,$B645,inputdataWeek!$A:$A,$A645),SUMIFS(inputdataWeek!J:J,inputdataWeek!$D:$D,$B645,inputdataWeek!$A:$A,$A645)))</f>
        <v>0</v>
      </c>
      <c r="H645" s="181">
        <f t="shared" si="51"/>
        <v>1</v>
      </c>
      <c r="I645" s="180">
        <f>IF($A645&lt;=MonthDate,IF(RIGHT($B645,8)="Scotland",SUMIFS(inputdata!K:K,inputdata!$B:$B,$B645,inputdata!$A:$A,$A645),SUMIFS(inputdata!K:K,inputdata!$D:$D,$B645,inputdata!$A:$A,$A645)),IF(RIGHT(B645,8)="Scotland",SUMIFS(inputdataWeek!K:K,inputdataWeek!$B:$B,$B645,inputdataWeek!$A:$A,$A645),SUMIFS(inputdataWeek!K:K,inputdataWeek!$D:$D,$B645,inputdataWeek!$A:$A,$A645)))</f>
        <v>0</v>
      </c>
      <c r="J645" s="181">
        <f t="shared" si="55"/>
        <v>1</v>
      </c>
      <c r="K645" s="194" t="str">
        <f t="shared" si="54"/>
        <v>ISD A&amp;E Datamart</v>
      </c>
    </row>
    <row r="646" spans="1:11">
      <c r="A646" s="178">
        <f t="shared" si="53"/>
        <v>42610</v>
      </c>
      <c r="B646" s="179" t="s">
        <v>277</v>
      </c>
      <c r="C646" s="180">
        <f>IF($A646&lt;=MonthDate,IF(RIGHT($B646,8)="Scotland",SUMIFS(inputdata!G:G,inputdata!$B:$B,$B646,inputdata!$A:$A,$A646),SUMIFS(inputdata!G:G,inputdata!$D:$D,$B646,inputdata!$A:$A,$A646)),IF(RIGHT($B646,8)="Scotland",SUMIFS(inputdataWeek!G:G,inputdataWeek!$B:$B,$B646,inputdataWeek!$A:$A,$A646),SUMIFS(inputdataWeek!G:G,inputdataWeek!$D:$D,$B646,inputdataWeek!$A:$A,$A646)))</f>
        <v>27014</v>
      </c>
      <c r="D646" s="180">
        <f>IF($A646&lt;=MonthDate,IF(RIGHT($B646,8)="Scotland",SUMIFS(inputdata!H:H,inputdata!$B:$B,$B646,inputdata!$A:$A,$A646),SUMIFS(inputdata!H:H,inputdata!$D:$D,$B646,inputdata!$A:$A,$A646)),IF(RIGHT($B646,8)="Scotland",SUMIFS(inputdataWeek!H:H,inputdataWeek!$B:$B,$B646,inputdataWeek!$A:$A,$A646),SUMIFS(inputdataWeek!H:H,inputdataWeek!$D:$D,$B646,inputdataWeek!$A:$A,$A646)))</f>
        <v>25240</v>
      </c>
      <c r="E646" s="180">
        <f>IF($A646&lt;=MonthDate,IF(RIGHT($B646,8)="Scotland",SUMIFS(inputdata!I:I,inputdata!$B:$B,$B646,inputdata!$A:$A,$A646),SUMIFS(inputdata!I:I,inputdata!$D:$D,$B646,inputdata!$A:$A,$A646)),IF(RIGHT($B646,8)="Scotland",SUMIFS(inputdataWeek!I:I,inputdataWeek!$B:$B,$B646,inputdataWeek!$A:$A,$A646),SUMIFS(inputdataWeek!I:I,inputdataWeek!$D:$D,$B646,inputdataWeek!$A:$A,$A646)))</f>
        <v>1774</v>
      </c>
      <c r="F646" s="181">
        <f t="shared" si="50"/>
        <v>0.93433034722736363</v>
      </c>
      <c r="G646" s="180">
        <f>IF($A646&lt;=MonthDate,IF(RIGHT($B646,8)="Scotland",SUMIFS(inputdata!J:J,inputdata!$B:$B,$B646,inputdata!$A:$A,$A646),SUMIFS(inputdata!J:J,inputdata!$D:$D,$B646,inputdata!$A:$A,$A646)),IF(RIGHT($B646,8)="Scotland",SUMIFS(inputdataWeek!J:J,inputdataWeek!$B:$B,$B646,inputdataWeek!$A:$A,$A646),SUMIFS(inputdataWeek!J:J,inputdataWeek!$D:$D,$B646,inputdataWeek!$A:$A,$A646)))</f>
        <v>95</v>
      </c>
      <c r="H646" s="181">
        <f t="shared" si="51"/>
        <v>0.99648330495298731</v>
      </c>
      <c r="I646" s="180">
        <f>IF($A646&lt;=MonthDate,IF(RIGHT($B646,8)="Scotland",SUMIFS(inputdata!K:K,inputdata!$B:$B,$B646,inputdata!$A:$A,$A646),SUMIFS(inputdata!K:K,inputdata!$D:$D,$B646,inputdata!$A:$A,$A646)),IF(RIGHT(B646,8)="Scotland",SUMIFS(inputdataWeek!K:K,inputdataWeek!$B:$B,$B646,inputdataWeek!$A:$A,$A646),SUMIFS(inputdataWeek!K:K,inputdataWeek!$D:$D,$B646,inputdataWeek!$A:$A,$A646)))</f>
        <v>12</v>
      </c>
      <c r="J646" s="181">
        <f t="shared" si="55"/>
        <v>0.99955578588879845</v>
      </c>
      <c r="K646" s="194" t="str">
        <f t="shared" si="54"/>
        <v>ISD A&amp;E Datamart</v>
      </c>
    </row>
    <row r="647" spans="1:11">
      <c r="A647" s="178">
        <f t="shared" si="53"/>
        <v>42617</v>
      </c>
      <c r="B647" s="179" t="s">
        <v>121</v>
      </c>
      <c r="C647" s="180">
        <f>IF($A647&lt;=MonthDate,IF(RIGHT($B647,8)="Scotland",SUMIFS(inputdata!G:G,inputdata!$B:$B,$B647,inputdata!$A:$A,$A647),SUMIFS(inputdata!G:G,inputdata!$D:$D,$B647,inputdata!$A:$A,$A647)),IF(RIGHT($B647,8)="Scotland",SUMIFS(inputdataWeek!G:G,inputdataWeek!$B:$B,$B647,inputdataWeek!$A:$A,$A647),SUMIFS(inputdataWeek!G:G,inputdataWeek!$D:$D,$B647,inputdataWeek!$A:$A,$A647)))</f>
        <v>2303</v>
      </c>
      <c r="D647" s="180">
        <f>IF($A647&lt;=MonthDate,IF(RIGHT($B647,8)="Scotland",SUMIFS(inputdata!H:H,inputdata!$B:$B,$B647,inputdata!$A:$A,$A647),SUMIFS(inputdata!H:H,inputdata!$D:$D,$B647,inputdata!$A:$A,$A647)),IF(RIGHT($B647,8)="Scotland",SUMIFS(inputdataWeek!H:H,inputdataWeek!$B:$B,$B647,inputdataWeek!$A:$A,$A647),SUMIFS(inputdataWeek!H:H,inputdataWeek!$D:$D,$B647,inputdataWeek!$A:$A,$A647)))</f>
        <v>2197</v>
      </c>
      <c r="E647" s="180">
        <f>IF($A647&lt;=MonthDate,IF(RIGHT($B647,8)="Scotland",SUMIFS(inputdata!I:I,inputdata!$B:$B,$B647,inputdata!$A:$A,$A647),SUMIFS(inputdata!I:I,inputdata!$D:$D,$B647,inputdata!$A:$A,$A647)),IF(RIGHT($B647,8)="Scotland",SUMIFS(inputdataWeek!I:I,inputdataWeek!$B:$B,$B647,inputdataWeek!$A:$A,$A647),SUMIFS(inputdataWeek!I:I,inputdataWeek!$D:$D,$B647,inputdataWeek!$A:$A,$A647)))</f>
        <v>106</v>
      </c>
      <c r="F647" s="181">
        <f t="shared" si="50"/>
        <v>0.9539730785931394</v>
      </c>
      <c r="G647" s="180">
        <f>IF($A647&lt;=MonthDate,IF(RIGHT($B647,8)="Scotland",SUMIFS(inputdata!J:J,inputdata!$B:$B,$B647,inputdata!$A:$A,$A647),SUMIFS(inputdata!J:J,inputdata!$D:$D,$B647,inputdata!$A:$A,$A647)),IF(RIGHT($B647,8)="Scotland",SUMIFS(inputdataWeek!J:J,inputdataWeek!$B:$B,$B647,inputdataWeek!$A:$A,$A647),SUMIFS(inputdataWeek!J:J,inputdataWeek!$D:$D,$B647,inputdataWeek!$A:$A,$A647)))</f>
        <v>1</v>
      </c>
      <c r="H647" s="181">
        <f t="shared" si="51"/>
        <v>0.99956578376031269</v>
      </c>
      <c r="I647" s="180">
        <f>IF($A647&lt;=MonthDate,IF(RIGHT($B647,8)="Scotland",SUMIFS(inputdata!K:K,inputdata!$B:$B,$B647,inputdata!$A:$A,$A647),SUMIFS(inputdata!K:K,inputdata!$D:$D,$B647,inputdata!$A:$A,$A647)),IF(RIGHT(B647,8)="Scotland",SUMIFS(inputdataWeek!K:K,inputdataWeek!$B:$B,$B647,inputdataWeek!$A:$A,$A647),SUMIFS(inputdataWeek!K:K,inputdataWeek!$D:$D,$B647,inputdataWeek!$A:$A,$A647)))</f>
        <v>0</v>
      </c>
      <c r="J647" s="181">
        <f t="shared" si="55"/>
        <v>1</v>
      </c>
      <c r="K647" s="194" t="str">
        <f t="shared" si="54"/>
        <v>ISD A&amp;E Datamart</v>
      </c>
    </row>
    <row r="648" spans="1:11">
      <c r="A648" s="178">
        <f t="shared" si="53"/>
        <v>42617</v>
      </c>
      <c r="B648" s="179" t="s">
        <v>70</v>
      </c>
      <c r="C648" s="180">
        <f>IF($A648&lt;=MonthDate,IF(RIGHT($B648,8)="Scotland",SUMIFS(inputdata!G:G,inputdata!$B:$B,$B648,inputdata!$A:$A,$A648),SUMIFS(inputdata!G:G,inputdata!$D:$D,$B648,inputdata!$A:$A,$A648)),IF(RIGHT($B648,8)="Scotland",SUMIFS(inputdataWeek!G:G,inputdataWeek!$B:$B,$B648,inputdataWeek!$A:$A,$A648),SUMIFS(inputdataWeek!G:G,inputdataWeek!$D:$D,$B648,inputdataWeek!$A:$A,$A648)))</f>
        <v>603</v>
      </c>
      <c r="D648" s="180">
        <f>IF($A648&lt;=MonthDate,IF(RIGHT($B648,8)="Scotland",SUMIFS(inputdata!H:H,inputdata!$B:$B,$B648,inputdata!$A:$A,$A648),SUMIFS(inputdata!H:H,inputdata!$D:$D,$B648,inputdata!$A:$A,$A648)),IF(RIGHT($B648,8)="Scotland",SUMIFS(inputdataWeek!H:H,inputdataWeek!$B:$B,$B648,inputdataWeek!$A:$A,$A648),SUMIFS(inputdataWeek!H:H,inputdataWeek!$D:$D,$B648,inputdataWeek!$A:$A,$A648)))</f>
        <v>566</v>
      </c>
      <c r="E648" s="180">
        <f>IF($A648&lt;=MonthDate,IF(RIGHT($B648,8)="Scotland",SUMIFS(inputdata!I:I,inputdata!$B:$B,$B648,inputdata!$A:$A,$A648),SUMIFS(inputdata!I:I,inputdata!$D:$D,$B648,inputdata!$A:$A,$A648)),IF(RIGHT($B648,8)="Scotland",SUMIFS(inputdataWeek!I:I,inputdataWeek!$B:$B,$B648,inputdataWeek!$A:$A,$A648),SUMIFS(inputdataWeek!I:I,inputdataWeek!$D:$D,$B648,inputdataWeek!$A:$A,$A648)))</f>
        <v>37</v>
      </c>
      <c r="F648" s="181">
        <f t="shared" si="50"/>
        <v>0.93864013266998336</v>
      </c>
      <c r="G648" s="180">
        <f>IF($A648&lt;=MonthDate,IF(RIGHT($B648,8)="Scotland",SUMIFS(inputdata!J:J,inputdata!$B:$B,$B648,inputdata!$A:$A,$A648),SUMIFS(inputdata!J:J,inputdata!$D:$D,$B648,inputdata!$A:$A,$A648)),IF(RIGHT($B648,8)="Scotland",SUMIFS(inputdataWeek!J:J,inputdataWeek!$B:$B,$B648,inputdataWeek!$A:$A,$A648),SUMIFS(inputdataWeek!J:J,inputdataWeek!$D:$D,$B648,inputdataWeek!$A:$A,$A648)))</f>
        <v>0</v>
      </c>
      <c r="H648" s="181">
        <f t="shared" si="51"/>
        <v>1</v>
      </c>
      <c r="I648" s="180">
        <f>IF($A648&lt;=MonthDate,IF(RIGHT($B648,8)="Scotland",SUMIFS(inputdata!K:K,inputdata!$B:$B,$B648,inputdata!$A:$A,$A648),SUMIFS(inputdata!K:K,inputdata!$D:$D,$B648,inputdata!$A:$A,$A648)),IF(RIGHT(B648,8)="Scotland",SUMIFS(inputdataWeek!K:K,inputdataWeek!$B:$B,$B648,inputdataWeek!$A:$A,$A648),SUMIFS(inputdataWeek!K:K,inputdataWeek!$D:$D,$B648,inputdataWeek!$A:$A,$A648)))</f>
        <v>0</v>
      </c>
      <c r="J648" s="181">
        <f t="shared" si="55"/>
        <v>1</v>
      </c>
      <c r="K648" s="194" t="str">
        <f t="shared" si="54"/>
        <v>ISD A&amp;E Datamart</v>
      </c>
    </row>
    <row r="649" spans="1:11">
      <c r="A649" s="178">
        <f t="shared" si="53"/>
        <v>42617</v>
      </c>
      <c r="B649" s="179" t="s">
        <v>140</v>
      </c>
      <c r="C649" s="180">
        <f>IF($A649&lt;=MonthDate,IF(RIGHT($B649,8)="Scotland",SUMIFS(inputdata!G:G,inputdata!$B:$B,$B649,inputdata!$A:$A,$A649),SUMIFS(inputdata!G:G,inputdata!$D:$D,$B649,inputdata!$A:$A,$A649)),IF(RIGHT($B649,8)="Scotland",SUMIFS(inputdataWeek!G:G,inputdataWeek!$B:$B,$B649,inputdataWeek!$A:$A,$A649),SUMIFS(inputdataWeek!G:G,inputdataWeek!$D:$D,$B649,inputdataWeek!$A:$A,$A649)))</f>
        <v>1060</v>
      </c>
      <c r="D649" s="180">
        <f>IF($A649&lt;=MonthDate,IF(RIGHT($B649,8)="Scotland",SUMIFS(inputdata!H:H,inputdata!$B:$B,$B649,inputdata!$A:$A,$A649),SUMIFS(inputdata!H:H,inputdata!$D:$D,$B649,inputdata!$A:$A,$A649)),IF(RIGHT($B649,8)="Scotland",SUMIFS(inputdataWeek!H:H,inputdataWeek!$B:$B,$B649,inputdataWeek!$A:$A,$A649),SUMIFS(inputdataWeek!H:H,inputdataWeek!$D:$D,$B649,inputdataWeek!$A:$A,$A649)))</f>
        <v>984</v>
      </c>
      <c r="E649" s="180">
        <f>IF($A649&lt;=MonthDate,IF(RIGHT($B649,8)="Scotland",SUMIFS(inputdata!I:I,inputdata!$B:$B,$B649,inputdata!$A:$A,$A649),SUMIFS(inputdata!I:I,inputdata!$D:$D,$B649,inputdata!$A:$A,$A649)),IF(RIGHT($B649,8)="Scotland",SUMIFS(inputdataWeek!I:I,inputdataWeek!$B:$B,$B649,inputdataWeek!$A:$A,$A649),SUMIFS(inputdataWeek!I:I,inputdataWeek!$D:$D,$B649,inputdataWeek!$A:$A,$A649)))</f>
        <v>76</v>
      </c>
      <c r="F649" s="181">
        <f t="shared" si="50"/>
        <v>0.92830188679245285</v>
      </c>
      <c r="G649" s="180">
        <f>IF($A649&lt;=MonthDate,IF(RIGHT($B649,8)="Scotland",SUMIFS(inputdata!J:J,inputdata!$B:$B,$B649,inputdata!$A:$A,$A649),SUMIFS(inputdata!J:J,inputdata!$D:$D,$B649,inputdata!$A:$A,$A649)),IF(RIGHT($B649,8)="Scotland",SUMIFS(inputdataWeek!J:J,inputdataWeek!$B:$B,$B649,inputdataWeek!$A:$A,$A649),SUMIFS(inputdataWeek!J:J,inputdataWeek!$D:$D,$B649,inputdataWeek!$A:$A,$A649)))</f>
        <v>1</v>
      </c>
      <c r="H649" s="181">
        <f t="shared" si="51"/>
        <v>0.99905660377358485</v>
      </c>
      <c r="I649" s="180">
        <f>IF($A649&lt;=MonthDate,IF(RIGHT($B649,8)="Scotland",SUMIFS(inputdata!K:K,inputdata!$B:$B,$B649,inputdata!$A:$A,$A649),SUMIFS(inputdata!K:K,inputdata!$D:$D,$B649,inputdata!$A:$A,$A649)),IF(RIGHT(B649,8)="Scotland",SUMIFS(inputdataWeek!K:K,inputdataWeek!$B:$B,$B649,inputdataWeek!$A:$A,$A649),SUMIFS(inputdataWeek!K:K,inputdataWeek!$D:$D,$B649,inputdataWeek!$A:$A,$A649)))</f>
        <v>0</v>
      </c>
      <c r="J649" s="181">
        <f t="shared" si="55"/>
        <v>1</v>
      </c>
      <c r="K649" s="194" t="str">
        <f t="shared" si="54"/>
        <v>ISD A&amp;E Datamart</v>
      </c>
    </row>
    <row r="650" spans="1:11">
      <c r="A650" s="178">
        <f t="shared" si="53"/>
        <v>42617</v>
      </c>
      <c r="B650" s="179" t="s">
        <v>71</v>
      </c>
      <c r="C650" s="180">
        <f>IF($A650&lt;=MonthDate,IF(RIGHT($B650,8)="Scotland",SUMIFS(inputdata!G:G,inputdata!$B:$B,$B650,inputdata!$A:$A,$A650),SUMIFS(inputdata!G:G,inputdata!$D:$D,$B650,inputdata!$A:$A,$A650)),IF(RIGHT($B650,8)="Scotland",SUMIFS(inputdataWeek!G:G,inputdataWeek!$B:$B,$B650,inputdataWeek!$A:$A,$A650),SUMIFS(inputdataWeek!G:G,inputdataWeek!$D:$D,$B650,inputdataWeek!$A:$A,$A650)))</f>
        <v>1356</v>
      </c>
      <c r="D650" s="180">
        <f>IF($A650&lt;=MonthDate,IF(RIGHT($B650,8)="Scotland",SUMIFS(inputdata!H:H,inputdata!$B:$B,$B650,inputdata!$A:$A,$A650),SUMIFS(inputdata!H:H,inputdata!$D:$D,$B650,inputdata!$A:$A,$A650)),IF(RIGHT($B650,8)="Scotland",SUMIFS(inputdataWeek!H:H,inputdataWeek!$B:$B,$B650,inputdataWeek!$A:$A,$A650),SUMIFS(inputdataWeek!H:H,inputdataWeek!$D:$D,$B650,inputdataWeek!$A:$A,$A650)))</f>
        <v>1280</v>
      </c>
      <c r="E650" s="180">
        <f>IF($A650&lt;=MonthDate,IF(RIGHT($B650,8)="Scotland",SUMIFS(inputdata!I:I,inputdata!$B:$B,$B650,inputdata!$A:$A,$A650),SUMIFS(inputdata!I:I,inputdata!$D:$D,$B650,inputdata!$A:$A,$A650)),IF(RIGHT($B650,8)="Scotland",SUMIFS(inputdataWeek!I:I,inputdataWeek!$B:$B,$B650,inputdataWeek!$A:$A,$A650),SUMIFS(inputdataWeek!I:I,inputdataWeek!$D:$D,$B650,inputdataWeek!$A:$A,$A650)))</f>
        <v>76</v>
      </c>
      <c r="F650" s="181">
        <f t="shared" si="50"/>
        <v>0.94395280235988199</v>
      </c>
      <c r="G650" s="180">
        <f>IF($A650&lt;=MonthDate,IF(RIGHT($B650,8)="Scotland",SUMIFS(inputdata!J:J,inputdata!$B:$B,$B650,inputdata!$A:$A,$A650),SUMIFS(inputdata!J:J,inputdata!$D:$D,$B650,inputdata!$A:$A,$A650)),IF(RIGHT($B650,8)="Scotland",SUMIFS(inputdataWeek!J:J,inputdataWeek!$B:$B,$B650,inputdataWeek!$A:$A,$A650),SUMIFS(inputdataWeek!J:J,inputdataWeek!$D:$D,$B650,inputdataWeek!$A:$A,$A650)))</f>
        <v>1</v>
      </c>
      <c r="H650" s="181">
        <f t="shared" si="51"/>
        <v>0.99926253687315636</v>
      </c>
      <c r="I650" s="180">
        <f>IF($A650&lt;=MonthDate,IF(RIGHT($B650,8)="Scotland",SUMIFS(inputdata!K:K,inputdata!$B:$B,$B650,inputdata!$A:$A,$A650),SUMIFS(inputdata!K:K,inputdata!$D:$D,$B650,inputdata!$A:$A,$A650)),IF(RIGHT(B650,8)="Scotland",SUMIFS(inputdataWeek!K:K,inputdataWeek!$B:$B,$B650,inputdataWeek!$A:$A,$A650),SUMIFS(inputdataWeek!K:K,inputdataWeek!$D:$D,$B650,inputdataWeek!$A:$A,$A650)))</f>
        <v>0</v>
      </c>
      <c r="J650" s="181">
        <f t="shared" si="55"/>
        <v>1</v>
      </c>
      <c r="K650" s="194" t="str">
        <f t="shared" si="54"/>
        <v>ISD A&amp;E Datamart</v>
      </c>
    </row>
    <row r="651" spans="1:11">
      <c r="A651" s="178">
        <f t="shared" si="53"/>
        <v>42617</v>
      </c>
      <c r="B651" s="179" t="s">
        <v>69</v>
      </c>
      <c r="C651" s="180">
        <f>IF($A651&lt;=MonthDate,IF(RIGHT($B651,8)="Scotland",SUMIFS(inputdata!G:G,inputdata!$B:$B,$B651,inputdata!$A:$A,$A651),SUMIFS(inputdata!G:G,inputdata!$D:$D,$B651,inputdata!$A:$A,$A651)),IF(RIGHT($B651,8)="Scotland",SUMIFS(inputdataWeek!G:G,inputdataWeek!$B:$B,$B651,inputdataWeek!$A:$A,$A651),SUMIFS(inputdataWeek!G:G,inputdataWeek!$D:$D,$B651,inputdataWeek!$A:$A,$A651)))</f>
        <v>1286</v>
      </c>
      <c r="D651" s="180">
        <f>IF($A651&lt;=MonthDate,IF(RIGHT($B651,8)="Scotland",SUMIFS(inputdata!H:H,inputdata!$B:$B,$B651,inputdata!$A:$A,$A651),SUMIFS(inputdata!H:H,inputdata!$D:$D,$B651,inputdata!$A:$A,$A651)),IF(RIGHT($B651,8)="Scotland",SUMIFS(inputdataWeek!H:H,inputdataWeek!$B:$B,$B651,inputdataWeek!$A:$A,$A651),SUMIFS(inputdataWeek!H:H,inputdataWeek!$D:$D,$B651,inputdataWeek!$A:$A,$A651)))</f>
        <v>1195</v>
      </c>
      <c r="E651" s="180">
        <f>IF($A651&lt;=MonthDate,IF(RIGHT($B651,8)="Scotland",SUMIFS(inputdata!I:I,inputdata!$B:$B,$B651,inputdata!$A:$A,$A651),SUMIFS(inputdata!I:I,inputdata!$D:$D,$B651,inputdata!$A:$A,$A651)),IF(RIGHT($B651,8)="Scotland",SUMIFS(inputdataWeek!I:I,inputdataWeek!$B:$B,$B651,inputdataWeek!$A:$A,$A651),SUMIFS(inputdataWeek!I:I,inputdataWeek!$D:$D,$B651,inputdataWeek!$A:$A,$A651)))</f>
        <v>91</v>
      </c>
      <c r="F651" s="181">
        <f t="shared" si="50"/>
        <v>0.92923794712286156</v>
      </c>
      <c r="G651" s="180">
        <f>IF($A651&lt;=MonthDate,IF(RIGHT($B651,8)="Scotland",SUMIFS(inputdata!J:J,inputdata!$B:$B,$B651,inputdata!$A:$A,$A651),SUMIFS(inputdata!J:J,inputdata!$D:$D,$B651,inputdata!$A:$A,$A651)),IF(RIGHT($B651,8)="Scotland",SUMIFS(inputdataWeek!J:J,inputdataWeek!$B:$B,$B651,inputdataWeek!$A:$A,$A651),SUMIFS(inputdataWeek!J:J,inputdataWeek!$D:$D,$B651,inputdataWeek!$A:$A,$A651)))</f>
        <v>0</v>
      </c>
      <c r="H651" s="181">
        <f t="shared" si="51"/>
        <v>1</v>
      </c>
      <c r="I651" s="180">
        <f>IF($A651&lt;=MonthDate,IF(RIGHT($B651,8)="Scotland",SUMIFS(inputdata!K:K,inputdata!$B:$B,$B651,inputdata!$A:$A,$A651),SUMIFS(inputdata!K:K,inputdata!$D:$D,$B651,inputdata!$A:$A,$A651)),IF(RIGHT(B651,8)="Scotland",SUMIFS(inputdataWeek!K:K,inputdataWeek!$B:$B,$B651,inputdataWeek!$A:$A,$A651),SUMIFS(inputdataWeek!K:K,inputdataWeek!$D:$D,$B651,inputdataWeek!$A:$A,$A651)))</f>
        <v>0</v>
      </c>
      <c r="J651" s="181">
        <f t="shared" si="55"/>
        <v>1</v>
      </c>
      <c r="K651" s="194" t="str">
        <f t="shared" si="54"/>
        <v>ISD A&amp;E Datamart</v>
      </c>
    </row>
    <row r="652" spans="1:11">
      <c r="A652" s="178">
        <f t="shared" si="53"/>
        <v>42617</v>
      </c>
      <c r="B652" s="179" t="s">
        <v>122</v>
      </c>
      <c r="C652" s="180">
        <f>IF($A652&lt;=MonthDate,IF(RIGHT($B652,8)="Scotland",SUMIFS(inputdata!G:G,inputdata!$B:$B,$B652,inputdata!$A:$A,$A652),SUMIFS(inputdata!G:G,inputdata!$D:$D,$B652,inputdata!$A:$A,$A652)),IF(RIGHT($B652,8)="Scotland",SUMIFS(inputdataWeek!G:G,inputdataWeek!$B:$B,$B652,inputdataWeek!$A:$A,$A652),SUMIFS(inputdataWeek!G:G,inputdataWeek!$D:$D,$B652,inputdataWeek!$A:$A,$A652)))</f>
        <v>2107</v>
      </c>
      <c r="D652" s="180">
        <f>IF($A652&lt;=MonthDate,IF(RIGHT($B652,8)="Scotland",SUMIFS(inputdata!H:H,inputdata!$B:$B,$B652,inputdata!$A:$A,$A652),SUMIFS(inputdata!H:H,inputdata!$D:$D,$B652,inputdata!$A:$A,$A652)),IF(RIGHT($B652,8)="Scotland",SUMIFS(inputdataWeek!H:H,inputdataWeek!$B:$B,$B652,inputdataWeek!$A:$A,$A652),SUMIFS(inputdataWeek!H:H,inputdataWeek!$D:$D,$B652,inputdataWeek!$A:$A,$A652)))</f>
        <v>2013</v>
      </c>
      <c r="E652" s="180">
        <f>IF($A652&lt;=MonthDate,IF(RIGHT($B652,8)="Scotland",SUMIFS(inputdata!I:I,inputdata!$B:$B,$B652,inputdata!$A:$A,$A652),SUMIFS(inputdata!I:I,inputdata!$D:$D,$B652,inputdata!$A:$A,$A652)),IF(RIGHT($B652,8)="Scotland",SUMIFS(inputdataWeek!I:I,inputdataWeek!$B:$B,$B652,inputdataWeek!$A:$A,$A652),SUMIFS(inputdataWeek!I:I,inputdataWeek!$D:$D,$B652,inputdataWeek!$A:$A,$A652)))</f>
        <v>94</v>
      </c>
      <c r="F652" s="181">
        <f t="shared" si="50"/>
        <v>0.9553868058851448</v>
      </c>
      <c r="G652" s="180">
        <f>IF($A652&lt;=MonthDate,IF(RIGHT($B652,8)="Scotland",SUMIFS(inputdata!J:J,inputdata!$B:$B,$B652,inputdata!$A:$A,$A652),SUMIFS(inputdata!J:J,inputdata!$D:$D,$B652,inputdata!$A:$A,$A652)),IF(RIGHT($B652,8)="Scotland",SUMIFS(inputdataWeek!J:J,inputdataWeek!$B:$B,$B652,inputdataWeek!$A:$A,$A652),SUMIFS(inputdataWeek!J:J,inputdataWeek!$D:$D,$B652,inputdataWeek!$A:$A,$A652)))</f>
        <v>0</v>
      </c>
      <c r="H652" s="181">
        <f t="shared" si="51"/>
        <v>1</v>
      </c>
      <c r="I652" s="180">
        <f>IF($A652&lt;=MonthDate,IF(RIGHT($B652,8)="Scotland",SUMIFS(inputdata!K:K,inputdata!$B:$B,$B652,inputdata!$A:$A,$A652),SUMIFS(inputdata!K:K,inputdata!$D:$D,$B652,inputdata!$A:$A,$A652)),IF(RIGHT(B652,8)="Scotland",SUMIFS(inputdataWeek!K:K,inputdataWeek!$B:$B,$B652,inputdataWeek!$A:$A,$A652),SUMIFS(inputdataWeek!K:K,inputdataWeek!$D:$D,$B652,inputdataWeek!$A:$A,$A652)))</f>
        <v>0</v>
      </c>
      <c r="J652" s="181">
        <f t="shared" si="55"/>
        <v>1</v>
      </c>
      <c r="K652" s="194" t="str">
        <f t="shared" si="54"/>
        <v>ISD A&amp;E Datamart</v>
      </c>
    </row>
    <row r="653" spans="1:11">
      <c r="A653" s="178">
        <f t="shared" si="53"/>
        <v>42617</v>
      </c>
      <c r="B653" s="179" t="s">
        <v>72</v>
      </c>
      <c r="C653" s="180">
        <f>IF($A653&lt;=MonthDate,IF(RIGHT($B653,8)="Scotland",SUMIFS(inputdata!G:G,inputdata!$B:$B,$B653,inputdata!$A:$A,$A653),SUMIFS(inputdata!G:G,inputdata!$D:$D,$B653,inputdata!$A:$A,$A653)),IF(RIGHT($B653,8)="Scotland",SUMIFS(inputdataWeek!G:G,inputdataWeek!$B:$B,$B653,inputdataWeek!$A:$A,$A653),SUMIFS(inputdataWeek!G:G,inputdataWeek!$D:$D,$B653,inputdataWeek!$A:$A,$A653)))</f>
        <v>6929</v>
      </c>
      <c r="D653" s="180">
        <f>IF($A653&lt;=MonthDate,IF(RIGHT($B653,8)="Scotland",SUMIFS(inputdata!H:H,inputdata!$B:$B,$B653,inputdata!$A:$A,$A653),SUMIFS(inputdata!H:H,inputdata!$D:$D,$B653,inputdata!$A:$A,$A653)),IF(RIGHT($B653,8)="Scotland",SUMIFS(inputdataWeek!H:H,inputdataWeek!$B:$B,$B653,inputdataWeek!$A:$A,$A653),SUMIFS(inputdataWeek!H:H,inputdataWeek!$D:$D,$B653,inputdataWeek!$A:$A,$A653)))</f>
        <v>6311</v>
      </c>
      <c r="E653" s="180">
        <f>IF($A653&lt;=MonthDate,IF(RIGHT($B653,8)="Scotland",SUMIFS(inputdata!I:I,inputdata!$B:$B,$B653,inputdata!$A:$A,$A653),SUMIFS(inputdata!I:I,inputdata!$D:$D,$B653,inputdata!$A:$A,$A653)),IF(RIGHT($B653,8)="Scotland",SUMIFS(inputdataWeek!I:I,inputdataWeek!$B:$B,$B653,inputdataWeek!$A:$A,$A653),SUMIFS(inputdataWeek!I:I,inputdataWeek!$D:$D,$B653,inputdataWeek!$A:$A,$A653)))</f>
        <v>618</v>
      </c>
      <c r="F653" s="181">
        <f t="shared" si="50"/>
        <v>0.91080964064078507</v>
      </c>
      <c r="G653" s="180">
        <f>IF($A653&lt;=MonthDate,IF(RIGHT($B653,8)="Scotland",SUMIFS(inputdata!J:J,inputdata!$B:$B,$B653,inputdata!$A:$A,$A653),SUMIFS(inputdata!J:J,inputdata!$D:$D,$B653,inputdata!$A:$A,$A653)),IF(RIGHT($B653,8)="Scotland",SUMIFS(inputdataWeek!J:J,inputdataWeek!$B:$B,$B653,inputdataWeek!$A:$A,$A653),SUMIFS(inputdataWeek!J:J,inputdataWeek!$D:$D,$B653,inputdataWeek!$A:$A,$A653)))</f>
        <v>10</v>
      </c>
      <c r="H653" s="181">
        <f t="shared" si="51"/>
        <v>0.9985567903016308</v>
      </c>
      <c r="I653" s="180">
        <f>IF($A653&lt;=MonthDate,IF(RIGHT($B653,8)="Scotland",SUMIFS(inputdata!K:K,inputdata!$B:$B,$B653,inputdata!$A:$A,$A653),SUMIFS(inputdata!K:K,inputdata!$D:$D,$B653,inputdata!$A:$A,$A653)),IF(RIGHT(B653,8)="Scotland",SUMIFS(inputdataWeek!K:K,inputdataWeek!$B:$B,$B653,inputdataWeek!$A:$A,$A653),SUMIFS(inputdataWeek!K:K,inputdataWeek!$D:$D,$B653,inputdataWeek!$A:$A,$A653)))</f>
        <v>0</v>
      </c>
      <c r="J653" s="181">
        <f t="shared" si="55"/>
        <v>1</v>
      </c>
      <c r="K653" s="194" t="str">
        <f t="shared" si="54"/>
        <v>ISD A&amp;E Datamart</v>
      </c>
    </row>
    <row r="654" spans="1:11">
      <c r="A654" s="178">
        <f t="shared" si="53"/>
        <v>42617</v>
      </c>
      <c r="B654" s="179" t="s">
        <v>129</v>
      </c>
      <c r="C654" s="180">
        <f>IF($A654&lt;=MonthDate,IF(RIGHT($B654,8)="Scotland",SUMIFS(inputdata!G:G,inputdata!$B:$B,$B654,inputdata!$A:$A,$A654),SUMIFS(inputdata!G:G,inputdata!$D:$D,$B654,inputdata!$A:$A,$A654)),IF(RIGHT($B654,8)="Scotland",SUMIFS(inputdataWeek!G:G,inputdataWeek!$B:$B,$B654,inputdataWeek!$A:$A,$A654),SUMIFS(inputdataWeek!G:G,inputdataWeek!$D:$D,$B654,inputdataWeek!$A:$A,$A654)))</f>
        <v>1273</v>
      </c>
      <c r="D654" s="180">
        <f>IF($A654&lt;=MonthDate,IF(RIGHT($B654,8)="Scotland",SUMIFS(inputdata!H:H,inputdata!$B:$B,$B654,inputdata!$A:$A,$A654),SUMIFS(inputdata!H:H,inputdata!$D:$D,$B654,inputdata!$A:$A,$A654)),IF(RIGHT($B654,8)="Scotland",SUMIFS(inputdataWeek!H:H,inputdataWeek!$B:$B,$B654,inputdataWeek!$A:$A,$A654),SUMIFS(inputdataWeek!H:H,inputdataWeek!$D:$D,$B654,inputdataWeek!$A:$A,$A654)))</f>
        <v>1197</v>
      </c>
      <c r="E654" s="180">
        <f>IF($A654&lt;=MonthDate,IF(RIGHT($B654,8)="Scotland",SUMIFS(inputdata!I:I,inputdata!$B:$B,$B654,inputdata!$A:$A,$A654),SUMIFS(inputdata!I:I,inputdata!$D:$D,$B654,inputdata!$A:$A,$A654)),IF(RIGHT($B654,8)="Scotland",SUMIFS(inputdataWeek!I:I,inputdataWeek!$B:$B,$B654,inputdataWeek!$A:$A,$A654),SUMIFS(inputdataWeek!I:I,inputdataWeek!$D:$D,$B654,inputdataWeek!$A:$A,$A654)))</f>
        <v>76</v>
      </c>
      <c r="F654" s="181">
        <f t="shared" si="50"/>
        <v>0.94029850746268662</v>
      </c>
      <c r="G654" s="180">
        <f>IF($A654&lt;=MonthDate,IF(RIGHT($B654,8)="Scotland",SUMIFS(inputdata!J:J,inputdata!$B:$B,$B654,inputdata!$A:$A,$A654),SUMIFS(inputdata!J:J,inputdata!$D:$D,$B654,inputdata!$A:$A,$A654)),IF(RIGHT($B654,8)="Scotland",SUMIFS(inputdataWeek!J:J,inputdataWeek!$B:$B,$B654,inputdataWeek!$A:$A,$A654),SUMIFS(inputdataWeek!J:J,inputdataWeek!$D:$D,$B654,inputdataWeek!$A:$A,$A654)))</f>
        <v>6</v>
      </c>
      <c r="H654" s="181">
        <f t="shared" si="51"/>
        <v>0.99528672427336995</v>
      </c>
      <c r="I654" s="180">
        <f>IF($A654&lt;=MonthDate,IF(RIGHT($B654,8)="Scotland",SUMIFS(inputdata!K:K,inputdata!$B:$B,$B654,inputdata!$A:$A,$A654),SUMIFS(inputdata!K:K,inputdata!$D:$D,$B654,inputdata!$A:$A,$A654)),IF(RIGHT(B654,8)="Scotland",SUMIFS(inputdataWeek!K:K,inputdataWeek!$B:$B,$B654,inputdataWeek!$A:$A,$A654),SUMIFS(inputdataWeek!K:K,inputdataWeek!$D:$D,$B654,inputdataWeek!$A:$A,$A654)))</f>
        <v>0</v>
      </c>
      <c r="J654" s="181">
        <f t="shared" si="55"/>
        <v>1</v>
      </c>
      <c r="K654" s="194" t="str">
        <f t="shared" si="54"/>
        <v>ISD A&amp;E Datamart</v>
      </c>
    </row>
    <row r="655" spans="1:11">
      <c r="A655" s="178">
        <f t="shared" si="53"/>
        <v>42617</v>
      </c>
      <c r="B655" s="179" t="s">
        <v>73</v>
      </c>
      <c r="C655" s="180">
        <f>IF($A655&lt;=MonthDate,IF(RIGHT($B655,8)="Scotland",SUMIFS(inputdata!G:G,inputdata!$B:$B,$B655,inputdata!$A:$A,$A655),SUMIFS(inputdata!G:G,inputdata!$D:$D,$B655,inputdata!$A:$A,$A655)),IF(RIGHT($B655,8)="Scotland",SUMIFS(inputdataWeek!G:G,inputdataWeek!$B:$B,$B655,inputdataWeek!$A:$A,$A655),SUMIFS(inputdataWeek!G:G,inputdataWeek!$D:$D,$B655,inputdataWeek!$A:$A,$A655)))</f>
        <v>4019</v>
      </c>
      <c r="D655" s="180">
        <f>IF($A655&lt;=MonthDate,IF(RIGHT($B655,8)="Scotland",SUMIFS(inputdata!H:H,inputdata!$B:$B,$B655,inputdata!$A:$A,$A655),SUMIFS(inputdata!H:H,inputdata!$D:$D,$B655,inputdata!$A:$A,$A655)),IF(RIGHT($B655,8)="Scotland",SUMIFS(inputdataWeek!H:H,inputdataWeek!$B:$B,$B655,inputdataWeek!$A:$A,$A655),SUMIFS(inputdataWeek!H:H,inputdataWeek!$D:$D,$B655,inputdataWeek!$A:$A,$A655)))</f>
        <v>3818</v>
      </c>
      <c r="E655" s="180">
        <f>IF($A655&lt;=MonthDate,IF(RIGHT($B655,8)="Scotland",SUMIFS(inputdata!I:I,inputdata!$B:$B,$B655,inputdata!$A:$A,$A655),SUMIFS(inputdata!I:I,inputdata!$D:$D,$B655,inputdata!$A:$A,$A655)),IF(RIGHT($B655,8)="Scotland",SUMIFS(inputdataWeek!I:I,inputdataWeek!$B:$B,$B655,inputdataWeek!$A:$A,$A655),SUMIFS(inputdataWeek!I:I,inputdataWeek!$D:$D,$B655,inputdataWeek!$A:$A,$A655)))</f>
        <v>201</v>
      </c>
      <c r="F655" s="181">
        <f t="shared" si="50"/>
        <v>0.9499875590943021</v>
      </c>
      <c r="G655" s="180">
        <f>IF($A655&lt;=MonthDate,IF(RIGHT($B655,8)="Scotland",SUMIFS(inputdata!J:J,inputdata!$B:$B,$B655,inputdata!$A:$A,$A655),SUMIFS(inputdata!J:J,inputdata!$D:$D,$B655,inputdata!$A:$A,$A655)),IF(RIGHT($B655,8)="Scotland",SUMIFS(inputdataWeek!J:J,inputdataWeek!$B:$B,$B655,inputdataWeek!$A:$A,$A655),SUMIFS(inputdataWeek!J:J,inputdataWeek!$D:$D,$B655,inputdataWeek!$A:$A,$A655)))</f>
        <v>13</v>
      </c>
      <c r="H655" s="181">
        <f t="shared" si="51"/>
        <v>0.99676536451853692</v>
      </c>
      <c r="I655" s="180">
        <f>IF($A655&lt;=MonthDate,IF(RIGHT($B655,8)="Scotland",SUMIFS(inputdata!K:K,inputdata!$B:$B,$B655,inputdata!$A:$A,$A655),SUMIFS(inputdata!K:K,inputdata!$D:$D,$B655,inputdata!$A:$A,$A655)),IF(RIGHT(B655,8)="Scotland",SUMIFS(inputdataWeek!K:K,inputdataWeek!$B:$B,$B655,inputdataWeek!$A:$A,$A655),SUMIFS(inputdataWeek!K:K,inputdataWeek!$D:$D,$B655,inputdataWeek!$A:$A,$A655)))</f>
        <v>0</v>
      </c>
      <c r="J655" s="181">
        <f t="shared" si="55"/>
        <v>1</v>
      </c>
      <c r="K655" s="194" t="str">
        <f t="shared" si="54"/>
        <v>ISD A&amp;E Datamart</v>
      </c>
    </row>
    <row r="656" spans="1:11">
      <c r="A656" s="178">
        <f t="shared" si="53"/>
        <v>42617</v>
      </c>
      <c r="B656" s="179" t="s">
        <v>123</v>
      </c>
      <c r="C656" s="180">
        <f>IF($A656&lt;=MonthDate,IF(RIGHT($B656,8)="Scotland",SUMIFS(inputdata!G:G,inputdata!$B:$B,$B656,inputdata!$A:$A,$A656),SUMIFS(inputdata!G:G,inputdata!$D:$D,$B656,inputdata!$A:$A,$A656)),IF(RIGHT($B656,8)="Scotland",SUMIFS(inputdataWeek!G:G,inputdataWeek!$B:$B,$B656,inputdataWeek!$A:$A,$A656),SUMIFS(inputdataWeek!G:G,inputdataWeek!$D:$D,$B656,inputdataWeek!$A:$A,$A656)))</f>
        <v>4522</v>
      </c>
      <c r="D656" s="180">
        <f>IF($A656&lt;=MonthDate,IF(RIGHT($B656,8)="Scotland",SUMIFS(inputdata!H:H,inputdata!$B:$B,$B656,inputdata!$A:$A,$A656),SUMIFS(inputdata!H:H,inputdata!$D:$D,$B656,inputdata!$A:$A,$A656)),IF(RIGHT($B656,8)="Scotland",SUMIFS(inputdataWeek!H:H,inputdataWeek!$B:$B,$B656,inputdataWeek!$A:$A,$A656),SUMIFS(inputdataWeek!H:H,inputdataWeek!$D:$D,$B656,inputdataWeek!$A:$A,$A656)))</f>
        <v>4322</v>
      </c>
      <c r="E656" s="180">
        <f>IF($A656&lt;=MonthDate,IF(RIGHT($B656,8)="Scotland",SUMIFS(inputdata!I:I,inputdata!$B:$B,$B656,inputdata!$A:$A,$A656),SUMIFS(inputdata!I:I,inputdata!$D:$D,$B656,inputdata!$A:$A,$A656)),IF(RIGHT($B656,8)="Scotland",SUMIFS(inputdataWeek!I:I,inputdataWeek!$B:$B,$B656,inputdataWeek!$A:$A,$A656),SUMIFS(inputdataWeek!I:I,inputdataWeek!$D:$D,$B656,inputdataWeek!$A:$A,$A656)))</f>
        <v>200</v>
      </c>
      <c r="F656" s="181">
        <f t="shared" ref="F656:F706" si="56">1-E656/$C656</f>
        <v>0.95577178239716942</v>
      </c>
      <c r="G656" s="180">
        <f>IF($A656&lt;=MonthDate,IF(RIGHT($B656,8)="Scotland",SUMIFS(inputdata!J:J,inputdata!$B:$B,$B656,inputdata!$A:$A,$A656),SUMIFS(inputdata!J:J,inputdata!$D:$D,$B656,inputdata!$A:$A,$A656)),IF(RIGHT($B656,8)="Scotland",SUMIFS(inputdataWeek!J:J,inputdataWeek!$B:$B,$B656,inputdataWeek!$A:$A,$A656),SUMIFS(inputdataWeek!J:J,inputdataWeek!$D:$D,$B656,inputdataWeek!$A:$A,$A656)))</f>
        <v>16</v>
      </c>
      <c r="H656" s="181">
        <f t="shared" ref="H656:H706" si="57">1-G656/$C656</f>
        <v>0.99646174259177356</v>
      </c>
      <c r="I656" s="180">
        <f>IF($A656&lt;=MonthDate,IF(RIGHT($B656,8)="Scotland",SUMIFS(inputdata!K:K,inputdata!$B:$B,$B656,inputdata!$A:$A,$A656),SUMIFS(inputdata!K:K,inputdata!$D:$D,$B656,inputdata!$A:$A,$A656)),IF(RIGHT(B656,8)="Scotland",SUMIFS(inputdataWeek!K:K,inputdataWeek!$B:$B,$B656,inputdataWeek!$A:$A,$A656),SUMIFS(inputdataWeek!K:K,inputdataWeek!$D:$D,$B656,inputdataWeek!$A:$A,$A656)))</f>
        <v>1</v>
      </c>
      <c r="J656" s="181">
        <f t="shared" si="55"/>
        <v>0.99977885891198581</v>
      </c>
      <c r="K656" s="194" t="str">
        <f t="shared" si="54"/>
        <v>ISD A&amp;E Datamart</v>
      </c>
    </row>
    <row r="657" spans="1:11">
      <c r="A657" s="178">
        <f t="shared" si="53"/>
        <v>42617</v>
      </c>
      <c r="B657" s="179" t="s">
        <v>117</v>
      </c>
      <c r="C657" s="180">
        <f>IF($A657&lt;=MonthDate,IF(RIGHT($B657,8)="Scotland",SUMIFS(inputdata!G:G,inputdata!$B:$B,$B657,inputdata!$A:$A,$A657),SUMIFS(inputdata!G:G,inputdata!$D:$D,$B657,inputdata!$A:$A,$A657)),IF(RIGHT($B657,8)="Scotland",SUMIFS(inputdataWeek!G:G,inputdataWeek!$B:$B,$B657,inputdataWeek!$A:$A,$A657),SUMIFS(inputdataWeek!G:G,inputdataWeek!$D:$D,$B657,inputdataWeek!$A:$A,$A657)))</f>
        <v>128</v>
      </c>
      <c r="D657" s="180">
        <f>IF($A657&lt;=MonthDate,IF(RIGHT($B657,8)="Scotland",SUMIFS(inputdata!H:H,inputdata!$B:$B,$B657,inputdata!$A:$A,$A657),SUMIFS(inputdata!H:H,inputdata!$D:$D,$B657,inputdata!$A:$A,$A657)),IF(RIGHT($B657,8)="Scotland",SUMIFS(inputdataWeek!H:H,inputdataWeek!$B:$B,$B657,inputdataWeek!$A:$A,$A657),SUMIFS(inputdataWeek!H:H,inputdataWeek!$D:$D,$B657,inputdataWeek!$A:$A,$A657)))</f>
        <v>126</v>
      </c>
      <c r="E657" s="180">
        <f>IF($A657&lt;=MonthDate,IF(RIGHT($B657,8)="Scotland",SUMIFS(inputdata!I:I,inputdata!$B:$B,$B657,inputdata!$A:$A,$A657),SUMIFS(inputdata!I:I,inputdata!$D:$D,$B657,inputdata!$A:$A,$A657)),IF(RIGHT($B657,8)="Scotland",SUMIFS(inputdataWeek!I:I,inputdataWeek!$B:$B,$B657,inputdataWeek!$A:$A,$A657),SUMIFS(inputdataWeek!I:I,inputdataWeek!$D:$D,$B657,inputdataWeek!$A:$A,$A657)))</f>
        <v>2</v>
      </c>
      <c r="F657" s="181">
        <f t="shared" si="56"/>
        <v>0.984375</v>
      </c>
      <c r="G657" s="180">
        <f>IF($A657&lt;=MonthDate,IF(RIGHT($B657,8)="Scotland",SUMIFS(inputdata!J:J,inputdata!$B:$B,$B657,inputdata!$A:$A,$A657),SUMIFS(inputdata!J:J,inputdata!$D:$D,$B657,inputdata!$A:$A,$A657)),IF(RIGHT($B657,8)="Scotland",SUMIFS(inputdataWeek!J:J,inputdataWeek!$B:$B,$B657,inputdataWeek!$A:$A,$A657),SUMIFS(inputdataWeek!J:J,inputdataWeek!$D:$D,$B657,inputdataWeek!$A:$A,$A657)))</f>
        <v>0</v>
      </c>
      <c r="H657" s="181">
        <f t="shared" si="57"/>
        <v>1</v>
      </c>
      <c r="I657" s="180">
        <f>IF($A657&lt;=MonthDate,IF(RIGHT($B657,8)="Scotland",SUMIFS(inputdata!K:K,inputdata!$B:$B,$B657,inputdata!$A:$A,$A657),SUMIFS(inputdata!K:K,inputdata!$D:$D,$B657,inputdata!$A:$A,$A657)),IF(RIGHT(B657,8)="Scotland",SUMIFS(inputdataWeek!K:K,inputdataWeek!$B:$B,$B657,inputdataWeek!$A:$A,$A657),SUMIFS(inputdataWeek!K:K,inputdataWeek!$D:$D,$B657,inputdataWeek!$A:$A,$A657)))</f>
        <v>0</v>
      </c>
      <c r="J657" s="181">
        <f t="shared" si="55"/>
        <v>1</v>
      </c>
      <c r="K657" s="194" t="str">
        <f t="shared" si="54"/>
        <v>ISD A&amp;E Datamart</v>
      </c>
    </row>
    <row r="658" spans="1:11">
      <c r="A658" s="178">
        <f t="shared" si="53"/>
        <v>42617</v>
      </c>
      <c r="B658" s="179" t="s">
        <v>141</v>
      </c>
      <c r="C658" s="180">
        <f>IF($A658&lt;=MonthDate,IF(RIGHT($B658,8)="Scotland",SUMIFS(inputdata!G:G,inputdata!$B:$B,$B658,inputdata!$A:$A,$A658),SUMIFS(inputdata!G:G,inputdata!$D:$D,$B658,inputdata!$A:$A,$A658)),IF(RIGHT($B658,8)="Scotland",SUMIFS(inputdataWeek!G:G,inputdataWeek!$B:$B,$B658,inputdataWeek!$A:$A,$A658),SUMIFS(inputdataWeek!G:G,inputdataWeek!$D:$D,$B658,inputdataWeek!$A:$A,$A658)))</f>
        <v>163</v>
      </c>
      <c r="D658" s="180">
        <f>IF($A658&lt;=MonthDate,IF(RIGHT($B658,8)="Scotland",SUMIFS(inputdata!H:H,inputdata!$B:$B,$B658,inputdata!$A:$A,$A658),SUMIFS(inputdata!H:H,inputdata!$D:$D,$B658,inputdata!$A:$A,$A658)),IF(RIGHT($B658,8)="Scotland",SUMIFS(inputdataWeek!H:H,inputdataWeek!$B:$B,$B658,inputdataWeek!$A:$A,$A658),SUMIFS(inputdataWeek!H:H,inputdataWeek!$D:$D,$B658,inputdataWeek!$A:$A,$A658)))</f>
        <v>156</v>
      </c>
      <c r="E658" s="180">
        <f>IF($A658&lt;=MonthDate,IF(RIGHT($B658,8)="Scotland",SUMIFS(inputdata!I:I,inputdata!$B:$B,$B658,inputdata!$A:$A,$A658),SUMIFS(inputdata!I:I,inputdata!$D:$D,$B658,inputdata!$A:$A,$A658)),IF(RIGHT($B658,8)="Scotland",SUMIFS(inputdataWeek!I:I,inputdataWeek!$B:$B,$B658,inputdataWeek!$A:$A,$A658),SUMIFS(inputdataWeek!I:I,inputdataWeek!$D:$D,$B658,inputdataWeek!$A:$A,$A658)))</f>
        <v>7</v>
      </c>
      <c r="F658" s="181">
        <f t="shared" si="56"/>
        <v>0.95705521472392641</v>
      </c>
      <c r="G658" s="180">
        <f>IF($A658&lt;=MonthDate,IF(RIGHT($B658,8)="Scotland",SUMIFS(inputdata!J:J,inputdata!$B:$B,$B658,inputdata!$A:$A,$A658),SUMIFS(inputdata!J:J,inputdata!$D:$D,$B658,inputdata!$A:$A,$A658)),IF(RIGHT($B658,8)="Scotland",SUMIFS(inputdataWeek!J:J,inputdataWeek!$B:$B,$B658,inputdataWeek!$A:$A,$A658),SUMIFS(inputdataWeek!J:J,inputdataWeek!$D:$D,$B658,inputdataWeek!$A:$A,$A658)))</f>
        <v>0</v>
      </c>
      <c r="H658" s="181">
        <f t="shared" si="57"/>
        <v>1</v>
      </c>
      <c r="I658" s="180">
        <f>IF($A658&lt;=MonthDate,IF(RIGHT($B658,8)="Scotland",SUMIFS(inputdata!K:K,inputdata!$B:$B,$B658,inputdata!$A:$A,$A658),SUMIFS(inputdata!K:K,inputdata!$D:$D,$B658,inputdata!$A:$A,$A658)),IF(RIGHT(B658,8)="Scotland",SUMIFS(inputdataWeek!K:K,inputdataWeek!$B:$B,$B658,inputdataWeek!$A:$A,$A658),SUMIFS(inputdataWeek!K:K,inputdataWeek!$D:$D,$B658,inputdataWeek!$A:$A,$A658)))</f>
        <v>0</v>
      </c>
      <c r="J658" s="181">
        <f t="shared" si="55"/>
        <v>1</v>
      </c>
      <c r="K658" s="194" t="str">
        <f t="shared" si="54"/>
        <v>ISD A&amp;E Datamart</v>
      </c>
    </row>
    <row r="659" spans="1:11">
      <c r="A659" s="178">
        <f t="shared" si="53"/>
        <v>42617</v>
      </c>
      <c r="B659" s="179" t="s">
        <v>136</v>
      </c>
      <c r="C659" s="180">
        <f>IF($A659&lt;=MonthDate,IF(RIGHT($B659,8)="Scotland",SUMIFS(inputdata!G:G,inputdata!$B:$B,$B659,inputdata!$A:$A,$A659),SUMIFS(inputdata!G:G,inputdata!$D:$D,$B659,inputdata!$A:$A,$A659)),IF(RIGHT($B659,8)="Scotland",SUMIFS(inputdataWeek!G:G,inputdataWeek!$B:$B,$B659,inputdataWeek!$A:$A,$A659),SUMIFS(inputdataWeek!G:G,inputdataWeek!$D:$D,$B659,inputdataWeek!$A:$A,$A659)))</f>
        <v>1531</v>
      </c>
      <c r="D659" s="180">
        <f>IF($A659&lt;=MonthDate,IF(RIGHT($B659,8)="Scotland",SUMIFS(inputdata!H:H,inputdata!$B:$B,$B659,inputdata!$A:$A,$A659),SUMIFS(inputdata!H:H,inputdata!$D:$D,$B659,inputdata!$A:$A,$A659)),IF(RIGHT($B659,8)="Scotland",SUMIFS(inputdataWeek!H:H,inputdataWeek!$B:$B,$B659,inputdataWeek!$A:$A,$A659),SUMIFS(inputdataWeek!H:H,inputdataWeek!$D:$D,$B659,inputdataWeek!$A:$A,$A659)))</f>
        <v>1509</v>
      </c>
      <c r="E659" s="180">
        <f>IF($A659&lt;=MonthDate,IF(RIGHT($B659,8)="Scotland",SUMIFS(inputdata!I:I,inputdata!$B:$B,$B659,inputdata!$A:$A,$A659),SUMIFS(inputdata!I:I,inputdata!$D:$D,$B659,inputdata!$A:$A,$A659)),IF(RIGHT($B659,8)="Scotland",SUMIFS(inputdataWeek!I:I,inputdataWeek!$B:$B,$B659,inputdataWeek!$A:$A,$A659),SUMIFS(inputdataWeek!I:I,inputdataWeek!$D:$D,$B659,inputdataWeek!$A:$A,$A659)))</f>
        <v>22</v>
      </c>
      <c r="F659" s="181">
        <f t="shared" si="56"/>
        <v>0.9856303069888962</v>
      </c>
      <c r="G659" s="180">
        <f>IF($A659&lt;=MonthDate,IF(RIGHT($B659,8)="Scotland",SUMIFS(inputdata!J:J,inputdata!$B:$B,$B659,inputdata!$A:$A,$A659),SUMIFS(inputdata!J:J,inputdata!$D:$D,$B659,inputdata!$A:$A,$A659)),IF(RIGHT($B659,8)="Scotland",SUMIFS(inputdataWeek!J:J,inputdataWeek!$B:$B,$B659,inputdataWeek!$A:$A,$A659),SUMIFS(inputdataWeek!J:J,inputdataWeek!$D:$D,$B659,inputdataWeek!$A:$A,$A659)))</f>
        <v>0</v>
      </c>
      <c r="H659" s="181">
        <f t="shared" si="57"/>
        <v>1</v>
      </c>
      <c r="I659" s="180">
        <f>IF($A659&lt;=MonthDate,IF(RIGHT($B659,8)="Scotland",SUMIFS(inputdata!K:K,inputdata!$B:$B,$B659,inputdata!$A:$A,$A659),SUMIFS(inputdata!K:K,inputdata!$D:$D,$B659,inputdata!$A:$A,$A659)),IF(RIGHT(B659,8)="Scotland",SUMIFS(inputdataWeek!K:K,inputdataWeek!$B:$B,$B659,inputdataWeek!$A:$A,$A659),SUMIFS(inputdataWeek!K:K,inputdataWeek!$D:$D,$B659,inputdataWeek!$A:$A,$A659)))</f>
        <v>0</v>
      </c>
      <c r="J659" s="181">
        <f t="shared" si="55"/>
        <v>1</v>
      </c>
      <c r="K659" s="194" t="str">
        <f t="shared" si="54"/>
        <v>ISD A&amp;E Datamart</v>
      </c>
    </row>
    <row r="660" spans="1:11">
      <c r="A660" s="178">
        <f t="shared" si="53"/>
        <v>42617</v>
      </c>
      <c r="B660" s="179" t="s">
        <v>139</v>
      </c>
      <c r="C660" s="180">
        <f>IF($A660&lt;=MonthDate,IF(RIGHT($B660,8)="Scotland",SUMIFS(inputdata!G:G,inputdata!$B:$B,$B660,inputdata!$A:$A,$A660),SUMIFS(inputdata!G:G,inputdata!$D:$D,$B660,inputdata!$A:$A,$A660)),IF(RIGHT($B660,8)="Scotland",SUMIFS(inputdataWeek!G:G,inputdataWeek!$B:$B,$B660,inputdataWeek!$A:$A,$A660),SUMIFS(inputdataWeek!G:G,inputdataWeek!$D:$D,$B660,inputdataWeek!$A:$A,$A660)))</f>
        <v>141</v>
      </c>
      <c r="D660" s="180">
        <f>IF($A660&lt;=MonthDate,IF(RIGHT($B660,8)="Scotland",SUMIFS(inputdata!H:H,inputdata!$B:$B,$B660,inputdata!$A:$A,$A660),SUMIFS(inputdata!H:H,inputdata!$D:$D,$B660,inputdata!$A:$A,$A660)),IF(RIGHT($B660,8)="Scotland",SUMIFS(inputdataWeek!H:H,inputdataWeek!$B:$B,$B660,inputdataWeek!$A:$A,$A660),SUMIFS(inputdataWeek!H:H,inputdataWeek!$D:$D,$B660,inputdataWeek!$A:$A,$A660)))</f>
        <v>139</v>
      </c>
      <c r="E660" s="180">
        <f>IF($A660&lt;=MonthDate,IF(RIGHT($B660,8)="Scotland",SUMIFS(inputdata!I:I,inputdata!$B:$B,$B660,inputdata!$A:$A,$A660),SUMIFS(inputdata!I:I,inputdata!$D:$D,$B660,inputdata!$A:$A,$A660)),IF(RIGHT($B660,8)="Scotland",SUMIFS(inputdataWeek!I:I,inputdataWeek!$B:$B,$B660,inputdataWeek!$A:$A,$A660),SUMIFS(inputdataWeek!I:I,inputdataWeek!$D:$D,$B660,inputdataWeek!$A:$A,$A660)))</f>
        <v>2</v>
      </c>
      <c r="F660" s="181">
        <f t="shared" si="56"/>
        <v>0.98581560283687941</v>
      </c>
      <c r="G660" s="180">
        <f>IF($A660&lt;=MonthDate,IF(RIGHT($B660,8)="Scotland",SUMIFS(inputdata!J:J,inputdata!$B:$B,$B660,inputdata!$A:$A,$A660),SUMIFS(inputdata!J:J,inputdata!$D:$D,$B660,inputdata!$A:$A,$A660)),IF(RIGHT($B660,8)="Scotland",SUMIFS(inputdataWeek!J:J,inputdataWeek!$B:$B,$B660,inputdataWeek!$A:$A,$A660),SUMIFS(inputdataWeek!J:J,inputdataWeek!$D:$D,$B660,inputdataWeek!$A:$A,$A660)))</f>
        <v>0</v>
      </c>
      <c r="H660" s="181">
        <f t="shared" si="57"/>
        <v>1</v>
      </c>
      <c r="I660" s="180">
        <f>IF($A660&lt;=MonthDate,IF(RIGHT($B660,8)="Scotland",SUMIFS(inputdata!K:K,inputdata!$B:$B,$B660,inputdata!$A:$A,$A660),SUMIFS(inputdata!K:K,inputdata!$D:$D,$B660,inputdata!$A:$A,$A660)),IF(RIGHT(B660,8)="Scotland",SUMIFS(inputdataWeek!K:K,inputdataWeek!$B:$B,$B660,inputdataWeek!$A:$A,$A660),SUMIFS(inputdataWeek!K:K,inputdataWeek!$D:$D,$B660,inputdataWeek!$A:$A,$A660)))</f>
        <v>0</v>
      </c>
      <c r="J660" s="181">
        <f t="shared" si="55"/>
        <v>1</v>
      </c>
      <c r="K660" s="194" t="str">
        <f t="shared" si="54"/>
        <v>ISD A&amp;E Datamart</v>
      </c>
    </row>
    <row r="661" spans="1:11">
      <c r="A661" s="178">
        <f t="shared" si="53"/>
        <v>42617</v>
      </c>
      <c r="B661" s="179" t="s">
        <v>277</v>
      </c>
      <c r="C661" s="180">
        <f>IF($A661&lt;=MonthDate,IF(RIGHT($B661,8)="Scotland",SUMIFS(inputdata!G:G,inputdata!$B:$B,$B661,inputdata!$A:$A,$A661),SUMIFS(inputdata!G:G,inputdata!$D:$D,$B661,inputdata!$A:$A,$A661)),IF(RIGHT($B661,8)="Scotland",SUMIFS(inputdataWeek!G:G,inputdataWeek!$B:$B,$B661,inputdataWeek!$A:$A,$A661),SUMIFS(inputdataWeek!G:G,inputdataWeek!$D:$D,$B661,inputdataWeek!$A:$A,$A661)))</f>
        <v>27421</v>
      </c>
      <c r="D661" s="180">
        <f>IF($A661&lt;=MonthDate,IF(RIGHT($B661,8)="Scotland",SUMIFS(inputdata!H:H,inputdata!$B:$B,$B661,inputdata!$A:$A,$A661),SUMIFS(inputdata!H:H,inputdata!$D:$D,$B661,inputdata!$A:$A,$A661)),IF(RIGHT($B661,8)="Scotland",SUMIFS(inputdataWeek!H:H,inputdataWeek!$B:$B,$B661,inputdataWeek!$A:$A,$A661),SUMIFS(inputdataWeek!H:H,inputdataWeek!$D:$D,$B661,inputdataWeek!$A:$A,$A661)))</f>
        <v>25813</v>
      </c>
      <c r="E661" s="180">
        <f>IF($A661&lt;=MonthDate,IF(RIGHT($B661,8)="Scotland",SUMIFS(inputdata!I:I,inputdata!$B:$B,$B661,inputdata!$A:$A,$A661),SUMIFS(inputdata!I:I,inputdata!$D:$D,$B661,inputdata!$A:$A,$A661)),IF(RIGHT($B661,8)="Scotland",SUMIFS(inputdataWeek!I:I,inputdataWeek!$B:$B,$B661,inputdataWeek!$A:$A,$A661),SUMIFS(inputdataWeek!I:I,inputdataWeek!$D:$D,$B661,inputdataWeek!$A:$A,$A661)))</f>
        <v>1608</v>
      </c>
      <c r="F661" s="181">
        <f t="shared" si="56"/>
        <v>0.94135881258889176</v>
      </c>
      <c r="G661" s="180">
        <f>IF($A661&lt;=MonthDate,IF(RIGHT($B661,8)="Scotland",SUMIFS(inputdata!J:J,inputdata!$B:$B,$B661,inputdata!$A:$A,$A661),SUMIFS(inputdata!J:J,inputdata!$D:$D,$B661,inputdata!$A:$A,$A661)),IF(RIGHT($B661,8)="Scotland",SUMIFS(inputdataWeek!J:J,inputdataWeek!$B:$B,$B661,inputdataWeek!$A:$A,$A661),SUMIFS(inputdataWeek!J:J,inputdataWeek!$D:$D,$B661,inputdataWeek!$A:$A,$A661)))</f>
        <v>48</v>
      </c>
      <c r="H661" s="181">
        <f t="shared" si="57"/>
        <v>0.99824951679369822</v>
      </c>
      <c r="I661" s="180">
        <f>IF($A661&lt;=MonthDate,IF(RIGHT($B661,8)="Scotland",SUMIFS(inputdata!K:K,inputdata!$B:$B,$B661,inputdata!$A:$A,$A661),SUMIFS(inputdata!K:K,inputdata!$D:$D,$B661,inputdata!$A:$A,$A661)),IF(RIGHT(B661,8)="Scotland",SUMIFS(inputdataWeek!K:K,inputdataWeek!$B:$B,$B661,inputdataWeek!$A:$A,$A661),SUMIFS(inputdataWeek!K:K,inputdataWeek!$D:$D,$B661,inputdataWeek!$A:$A,$A661)))</f>
        <v>1</v>
      </c>
      <c r="J661" s="181">
        <f t="shared" si="55"/>
        <v>0.99996353159986873</v>
      </c>
      <c r="K661" s="194" t="str">
        <f t="shared" si="54"/>
        <v>ISD A&amp;E Datamart</v>
      </c>
    </row>
    <row r="662" spans="1:11">
      <c r="A662" s="178">
        <f t="shared" si="53"/>
        <v>42624</v>
      </c>
      <c r="B662" s="179" t="s">
        <v>121</v>
      </c>
      <c r="C662" s="180">
        <f>IF($A662&lt;=MonthDate,IF(RIGHT($B662,8)="Scotland",SUMIFS(inputdata!G:G,inputdata!$B:$B,$B662,inputdata!$A:$A,$A662),SUMIFS(inputdata!G:G,inputdata!$D:$D,$B662,inputdata!$A:$A,$A662)),IF(RIGHT($B662,8)="Scotland",SUMIFS(inputdataWeek!G:G,inputdataWeek!$B:$B,$B662,inputdataWeek!$A:$A,$A662),SUMIFS(inputdataWeek!G:G,inputdataWeek!$D:$D,$B662,inputdataWeek!$A:$A,$A662)))</f>
        <v>2329</v>
      </c>
      <c r="D662" s="180">
        <f>IF($A662&lt;=MonthDate,IF(RIGHT($B662,8)="Scotland",SUMIFS(inputdata!H:H,inputdata!$B:$B,$B662,inputdata!$A:$A,$A662),SUMIFS(inputdata!H:H,inputdata!$D:$D,$B662,inputdata!$A:$A,$A662)),IF(RIGHT($B662,8)="Scotland",SUMIFS(inputdataWeek!H:H,inputdataWeek!$B:$B,$B662,inputdataWeek!$A:$A,$A662),SUMIFS(inputdataWeek!H:H,inputdataWeek!$D:$D,$B662,inputdataWeek!$A:$A,$A662)))</f>
        <v>2167</v>
      </c>
      <c r="E662" s="180">
        <f>IF($A662&lt;=MonthDate,IF(RIGHT($B662,8)="Scotland",SUMIFS(inputdata!I:I,inputdata!$B:$B,$B662,inputdata!$A:$A,$A662),SUMIFS(inputdata!I:I,inputdata!$D:$D,$B662,inputdata!$A:$A,$A662)),IF(RIGHT($B662,8)="Scotland",SUMIFS(inputdataWeek!I:I,inputdataWeek!$B:$B,$B662,inputdataWeek!$A:$A,$A662),SUMIFS(inputdataWeek!I:I,inputdataWeek!$D:$D,$B662,inputdataWeek!$A:$A,$A662)))</f>
        <v>162</v>
      </c>
      <c r="F662" s="181">
        <f t="shared" si="56"/>
        <v>0.93044224989265778</v>
      </c>
      <c r="G662" s="180">
        <f>IF($A662&lt;=MonthDate,IF(RIGHT($B662,8)="Scotland",SUMIFS(inputdata!J:J,inputdata!$B:$B,$B662,inputdata!$A:$A,$A662),SUMIFS(inputdata!J:J,inputdata!$D:$D,$B662,inputdata!$A:$A,$A662)),IF(RIGHT($B662,8)="Scotland",SUMIFS(inputdataWeek!J:J,inputdataWeek!$B:$B,$B662,inputdataWeek!$A:$A,$A662),SUMIFS(inputdataWeek!J:J,inputdataWeek!$D:$D,$B662,inputdataWeek!$A:$A,$A662)))</f>
        <v>13</v>
      </c>
      <c r="H662" s="181">
        <f t="shared" si="57"/>
        <v>0.99441820523829971</v>
      </c>
      <c r="I662" s="180">
        <f>IF($A662&lt;=MonthDate,IF(RIGHT($B662,8)="Scotland",SUMIFS(inputdata!K:K,inputdata!$B:$B,$B662,inputdata!$A:$A,$A662),SUMIFS(inputdata!K:K,inputdata!$D:$D,$B662,inputdata!$A:$A,$A662)),IF(RIGHT(B662,8)="Scotland",SUMIFS(inputdataWeek!K:K,inputdataWeek!$B:$B,$B662,inputdataWeek!$A:$A,$A662),SUMIFS(inputdataWeek!K:K,inputdataWeek!$D:$D,$B662,inputdataWeek!$A:$A,$A662)))</f>
        <v>1</v>
      </c>
      <c r="J662" s="181">
        <f t="shared" si="55"/>
        <v>0.99957063117217693</v>
      </c>
      <c r="K662" s="194" t="str">
        <f t="shared" si="54"/>
        <v>ISD A&amp;E Datamart</v>
      </c>
    </row>
    <row r="663" spans="1:11">
      <c r="A663" s="178">
        <f t="shared" si="53"/>
        <v>42624</v>
      </c>
      <c r="B663" s="179" t="s">
        <v>70</v>
      </c>
      <c r="C663" s="180">
        <f>IF($A663&lt;=MonthDate,IF(RIGHT($B663,8)="Scotland",SUMIFS(inputdata!G:G,inputdata!$B:$B,$B663,inputdata!$A:$A,$A663),SUMIFS(inputdata!G:G,inputdata!$D:$D,$B663,inputdata!$A:$A,$A663)),IF(RIGHT($B663,8)="Scotland",SUMIFS(inputdataWeek!G:G,inputdataWeek!$B:$B,$B663,inputdataWeek!$A:$A,$A663),SUMIFS(inputdataWeek!G:G,inputdataWeek!$D:$D,$B663,inputdataWeek!$A:$A,$A663)))</f>
        <v>600</v>
      </c>
      <c r="D663" s="180">
        <f>IF($A663&lt;=MonthDate,IF(RIGHT($B663,8)="Scotland",SUMIFS(inputdata!H:H,inputdata!$B:$B,$B663,inputdata!$A:$A,$A663),SUMIFS(inputdata!H:H,inputdata!$D:$D,$B663,inputdata!$A:$A,$A663)),IF(RIGHT($B663,8)="Scotland",SUMIFS(inputdataWeek!H:H,inputdataWeek!$B:$B,$B663,inputdataWeek!$A:$A,$A663),SUMIFS(inputdataWeek!H:H,inputdataWeek!$D:$D,$B663,inputdataWeek!$A:$A,$A663)))</f>
        <v>552</v>
      </c>
      <c r="E663" s="180">
        <f>IF($A663&lt;=MonthDate,IF(RIGHT($B663,8)="Scotland",SUMIFS(inputdata!I:I,inputdata!$B:$B,$B663,inputdata!$A:$A,$A663),SUMIFS(inputdata!I:I,inputdata!$D:$D,$B663,inputdata!$A:$A,$A663)),IF(RIGHT($B663,8)="Scotland",SUMIFS(inputdataWeek!I:I,inputdataWeek!$B:$B,$B663,inputdataWeek!$A:$A,$A663),SUMIFS(inputdataWeek!I:I,inputdataWeek!$D:$D,$B663,inputdataWeek!$A:$A,$A663)))</f>
        <v>48</v>
      </c>
      <c r="F663" s="181">
        <f t="shared" si="56"/>
        <v>0.92</v>
      </c>
      <c r="G663" s="180">
        <f>IF($A663&lt;=MonthDate,IF(RIGHT($B663,8)="Scotland",SUMIFS(inputdata!J:J,inputdata!$B:$B,$B663,inputdata!$A:$A,$A663),SUMIFS(inputdata!J:J,inputdata!$D:$D,$B663,inputdata!$A:$A,$A663)),IF(RIGHT($B663,8)="Scotland",SUMIFS(inputdataWeek!J:J,inputdataWeek!$B:$B,$B663,inputdataWeek!$A:$A,$A663),SUMIFS(inputdataWeek!J:J,inputdataWeek!$D:$D,$B663,inputdataWeek!$A:$A,$A663)))</f>
        <v>0</v>
      </c>
      <c r="H663" s="181">
        <f t="shared" si="57"/>
        <v>1</v>
      </c>
      <c r="I663" s="180">
        <f>IF($A663&lt;=MonthDate,IF(RIGHT($B663,8)="Scotland",SUMIFS(inputdata!K:K,inputdata!$B:$B,$B663,inputdata!$A:$A,$A663),SUMIFS(inputdata!K:K,inputdata!$D:$D,$B663,inputdata!$A:$A,$A663)),IF(RIGHT(B663,8)="Scotland",SUMIFS(inputdataWeek!K:K,inputdataWeek!$B:$B,$B663,inputdataWeek!$A:$A,$A663),SUMIFS(inputdataWeek!K:K,inputdataWeek!$D:$D,$B663,inputdataWeek!$A:$A,$A663)))</f>
        <v>0</v>
      </c>
      <c r="J663" s="181">
        <f t="shared" si="55"/>
        <v>1</v>
      </c>
      <c r="K663" s="194" t="str">
        <f t="shared" si="54"/>
        <v>ISD A&amp;E Datamart</v>
      </c>
    </row>
    <row r="664" spans="1:11">
      <c r="A664" s="178">
        <f t="shared" si="53"/>
        <v>42624</v>
      </c>
      <c r="B664" s="179" t="s">
        <v>140</v>
      </c>
      <c r="C664" s="180">
        <f>IF($A664&lt;=MonthDate,IF(RIGHT($B664,8)="Scotland",SUMIFS(inputdata!G:G,inputdata!$B:$B,$B664,inputdata!$A:$A,$A664),SUMIFS(inputdata!G:G,inputdata!$D:$D,$B664,inputdata!$A:$A,$A664)),IF(RIGHT($B664,8)="Scotland",SUMIFS(inputdataWeek!G:G,inputdataWeek!$B:$B,$B664,inputdataWeek!$A:$A,$A664),SUMIFS(inputdataWeek!G:G,inputdataWeek!$D:$D,$B664,inputdataWeek!$A:$A,$A664)))</f>
        <v>944</v>
      </c>
      <c r="D664" s="180">
        <f>IF($A664&lt;=MonthDate,IF(RIGHT($B664,8)="Scotland",SUMIFS(inputdata!H:H,inputdata!$B:$B,$B664,inputdata!$A:$A,$A664),SUMIFS(inputdata!H:H,inputdata!$D:$D,$B664,inputdata!$A:$A,$A664)),IF(RIGHT($B664,8)="Scotland",SUMIFS(inputdataWeek!H:H,inputdataWeek!$B:$B,$B664,inputdataWeek!$A:$A,$A664),SUMIFS(inputdataWeek!H:H,inputdataWeek!$D:$D,$B664,inputdataWeek!$A:$A,$A664)))</f>
        <v>895</v>
      </c>
      <c r="E664" s="180">
        <f>IF($A664&lt;=MonthDate,IF(RIGHT($B664,8)="Scotland",SUMIFS(inputdata!I:I,inputdata!$B:$B,$B664,inputdata!$A:$A,$A664),SUMIFS(inputdata!I:I,inputdata!$D:$D,$B664,inputdata!$A:$A,$A664)),IF(RIGHT($B664,8)="Scotland",SUMIFS(inputdataWeek!I:I,inputdataWeek!$B:$B,$B664,inputdataWeek!$A:$A,$A664),SUMIFS(inputdataWeek!I:I,inputdataWeek!$D:$D,$B664,inputdataWeek!$A:$A,$A664)))</f>
        <v>49</v>
      </c>
      <c r="F664" s="181">
        <f t="shared" si="56"/>
        <v>0.94809322033898302</v>
      </c>
      <c r="G664" s="180">
        <f>IF($A664&lt;=MonthDate,IF(RIGHT($B664,8)="Scotland",SUMIFS(inputdata!J:J,inputdata!$B:$B,$B664,inputdata!$A:$A,$A664),SUMIFS(inputdata!J:J,inputdata!$D:$D,$B664,inputdata!$A:$A,$A664)),IF(RIGHT($B664,8)="Scotland",SUMIFS(inputdataWeek!J:J,inputdataWeek!$B:$B,$B664,inputdataWeek!$A:$A,$A664),SUMIFS(inputdataWeek!J:J,inputdataWeek!$D:$D,$B664,inputdataWeek!$A:$A,$A664)))</f>
        <v>0</v>
      </c>
      <c r="H664" s="181">
        <f t="shared" si="57"/>
        <v>1</v>
      </c>
      <c r="I664" s="180">
        <f>IF($A664&lt;=MonthDate,IF(RIGHT($B664,8)="Scotland",SUMIFS(inputdata!K:K,inputdata!$B:$B,$B664,inputdata!$A:$A,$A664),SUMIFS(inputdata!K:K,inputdata!$D:$D,$B664,inputdata!$A:$A,$A664)),IF(RIGHT(B664,8)="Scotland",SUMIFS(inputdataWeek!K:K,inputdataWeek!$B:$B,$B664,inputdataWeek!$A:$A,$A664),SUMIFS(inputdataWeek!K:K,inputdataWeek!$D:$D,$B664,inputdataWeek!$A:$A,$A664)))</f>
        <v>0</v>
      </c>
      <c r="J664" s="181">
        <f t="shared" si="55"/>
        <v>1</v>
      </c>
      <c r="K664" s="194" t="str">
        <f t="shared" si="54"/>
        <v>ISD A&amp;E Datamart</v>
      </c>
    </row>
    <row r="665" spans="1:11">
      <c r="A665" s="178">
        <f t="shared" si="53"/>
        <v>42624</v>
      </c>
      <c r="B665" s="179" t="s">
        <v>71</v>
      </c>
      <c r="C665" s="180">
        <f>IF($A665&lt;=MonthDate,IF(RIGHT($B665,8)="Scotland",SUMIFS(inputdata!G:G,inputdata!$B:$B,$B665,inputdata!$A:$A,$A665),SUMIFS(inputdata!G:G,inputdata!$D:$D,$B665,inputdata!$A:$A,$A665)),IF(RIGHT($B665,8)="Scotland",SUMIFS(inputdataWeek!G:G,inputdataWeek!$B:$B,$B665,inputdataWeek!$A:$A,$A665),SUMIFS(inputdataWeek!G:G,inputdataWeek!$D:$D,$B665,inputdataWeek!$A:$A,$A665)))</f>
        <v>1332</v>
      </c>
      <c r="D665" s="180">
        <f>IF($A665&lt;=MonthDate,IF(RIGHT($B665,8)="Scotland",SUMIFS(inputdata!H:H,inputdata!$B:$B,$B665,inputdata!$A:$A,$A665),SUMIFS(inputdata!H:H,inputdata!$D:$D,$B665,inputdata!$A:$A,$A665)),IF(RIGHT($B665,8)="Scotland",SUMIFS(inputdataWeek!H:H,inputdataWeek!$B:$B,$B665,inputdataWeek!$A:$A,$A665),SUMIFS(inputdataWeek!H:H,inputdataWeek!$D:$D,$B665,inputdataWeek!$A:$A,$A665)))</f>
        <v>1260</v>
      </c>
      <c r="E665" s="180">
        <f>IF($A665&lt;=MonthDate,IF(RIGHT($B665,8)="Scotland",SUMIFS(inputdata!I:I,inputdata!$B:$B,$B665,inputdata!$A:$A,$A665),SUMIFS(inputdata!I:I,inputdata!$D:$D,$B665,inputdata!$A:$A,$A665)),IF(RIGHT($B665,8)="Scotland",SUMIFS(inputdataWeek!I:I,inputdataWeek!$B:$B,$B665,inputdataWeek!$A:$A,$A665),SUMIFS(inputdataWeek!I:I,inputdataWeek!$D:$D,$B665,inputdataWeek!$A:$A,$A665)))</f>
        <v>72</v>
      </c>
      <c r="F665" s="181">
        <f t="shared" si="56"/>
        <v>0.94594594594594594</v>
      </c>
      <c r="G665" s="180">
        <f>IF($A665&lt;=MonthDate,IF(RIGHT($B665,8)="Scotland",SUMIFS(inputdata!J:J,inputdata!$B:$B,$B665,inputdata!$A:$A,$A665),SUMIFS(inputdata!J:J,inputdata!$D:$D,$B665,inputdata!$A:$A,$A665)),IF(RIGHT($B665,8)="Scotland",SUMIFS(inputdataWeek!J:J,inputdataWeek!$B:$B,$B665,inputdataWeek!$A:$A,$A665),SUMIFS(inputdataWeek!J:J,inputdataWeek!$D:$D,$B665,inputdataWeek!$A:$A,$A665)))</f>
        <v>7</v>
      </c>
      <c r="H665" s="181">
        <f t="shared" si="57"/>
        <v>0.99474474474474472</v>
      </c>
      <c r="I665" s="180">
        <f>IF($A665&lt;=MonthDate,IF(RIGHT($B665,8)="Scotland",SUMIFS(inputdata!K:K,inputdata!$B:$B,$B665,inputdata!$A:$A,$A665),SUMIFS(inputdata!K:K,inputdata!$D:$D,$B665,inputdata!$A:$A,$A665)),IF(RIGHT(B665,8)="Scotland",SUMIFS(inputdataWeek!K:K,inputdataWeek!$B:$B,$B665,inputdataWeek!$A:$A,$A665),SUMIFS(inputdataWeek!K:K,inputdataWeek!$D:$D,$B665,inputdataWeek!$A:$A,$A665)))</f>
        <v>0</v>
      </c>
      <c r="J665" s="181">
        <f t="shared" si="55"/>
        <v>1</v>
      </c>
      <c r="K665" s="194" t="str">
        <f t="shared" si="54"/>
        <v>ISD A&amp;E Datamart</v>
      </c>
    </row>
    <row r="666" spans="1:11">
      <c r="A666" s="178">
        <f t="shared" si="53"/>
        <v>42624</v>
      </c>
      <c r="B666" s="179" t="s">
        <v>69</v>
      </c>
      <c r="C666" s="180">
        <f>IF($A666&lt;=MonthDate,IF(RIGHT($B666,8)="Scotland",SUMIFS(inputdata!G:G,inputdata!$B:$B,$B666,inputdata!$A:$A,$A666),SUMIFS(inputdata!G:G,inputdata!$D:$D,$B666,inputdata!$A:$A,$A666)),IF(RIGHT($B666,8)="Scotland",SUMIFS(inputdataWeek!G:G,inputdataWeek!$B:$B,$B666,inputdataWeek!$A:$A,$A666),SUMIFS(inputdataWeek!G:G,inputdataWeek!$D:$D,$B666,inputdataWeek!$A:$A,$A666)))</f>
        <v>1286</v>
      </c>
      <c r="D666" s="180">
        <f>IF($A666&lt;=MonthDate,IF(RIGHT($B666,8)="Scotland",SUMIFS(inputdata!H:H,inputdata!$B:$B,$B666,inputdata!$A:$A,$A666),SUMIFS(inputdata!H:H,inputdata!$D:$D,$B666,inputdata!$A:$A,$A666)),IF(RIGHT($B666,8)="Scotland",SUMIFS(inputdataWeek!H:H,inputdataWeek!$B:$B,$B666,inputdataWeek!$A:$A,$A666),SUMIFS(inputdataWeek!H:H,inputdataWeek!$D:$D,$B666,inputdataWeek!$A:$A,$A666)))</f>
        <v>1234</v>
      </c>
      <c r="E666" s="180">
        <f>IF($A666&lt;=MonthDate,IF(RIGHT($B666,8)="Scotland",SUMIFS(inputdata!I:I,inputdata!$B:$B,$B666,inputdata!$A:$A,$A666),SUMIFS(inputdata!I:I,inputdata!$D:$D,$B666,inputdata!$A:$A,$A666)),IF(RIGHT($B666,8)="Scotland",SUMIFS(inputdataWeek!I:I,inputdataWeek!$B:$B,$B666,inputdataWeek!$A:$A,$A666),SUMIFS(inputdataWeek!I:I,inputdataWeek!$D:$D,$B666,inputdataWeek!$A:$A,$A666)))</f>
        <v>52</v>
      </c>
      <c r="F666" s="181">
        <f t="shared" si="56"/>
        <v>0.95956454121306378</v>
      </c>
      <c r="G666" s="180">
        <f>IF($A666&lt;=MonthDate,IF(RIGHT($B666,8)="Scotland",SUMIFS(inputdata!J:J,inputdata!$B:$B,$B666,inputdata!$A:$A,$A666),SUMIFS(inputdata!J:J,inputdata!$D:$D,$B666,inputdata!$A:$A,$A666)),IF(RIGHT($B666,8)="Scotland",SUMIFS(inputdataWeek!J:J,inputdataWeek!$B:$B,$B666,inputdataWeek!$A:$A,$A666),SUMIFS(inputdataWeek!J:J,inputdataWeek!$D:$D,$B666,inputdataWeek!$A:$A,$A666)))</f>
        <v>0</v>
      </c>
      <c r="H666" s="181">
        <f t="shared" si="57"/>
        <v>1</v>
      </c>
      <c r="I666" s="180">
        <f>IF($A666&lt;=MonthDate,IF(RIGHT($B666,8)="Scotland",SUMIFS(inputdata!K:K,inputdata!$B:$B,$B666,inputdata!$A:$A,$A666),SUMIFS(inputdata!K:K,inputdata!$D:$D,$B666,inputdata!$A:$A,$A666)),IF(RIGHT(B666,8)="Scotland",SUMIFS(inputdataWeek!K:K,inputdataWeek!$B:$B,$B666,inputdataWeek!$A:$A,$A666),SUMIFS(inputdataWeek!K:K,inputdataWeek!$D:$D,$B666,inputdataWeek!$A:$A,$A666)))</f>
        <v>0</v>
      </c>
      <c r="J666" s="181">
        <f t="shared" si="55"/>
        <v>1</v>
      </c>
      <c r="K666" s="194" t="str">
        <f t="shared" si="54"/>
        <v>ISD A&amp;E Datamart</v>
      </c>
    </row>
    <row r="667" spans="1:11">
      <c r="A667" s="178">
        <f t="shared" si="53"/>
        <v>42624</v>
      </c>
      <c r="B667" s="179" t="s">
        <v>122</v>
      </c>
      <c r="C667" s="180">
        <f>IF($A667&lt;=MonthDate,IF(RIGHT($B667,8)="Scotland",SUMIFS(inputdata!G:G,inputdata!$B:$B,$B667,inputdata!$A:$A,$A667),SUMIFS(inputdata!G:G,inputdata!$D:$D,$B667,inputdata!$A:$A,$A667)),IF(RIGHT($B667,8)="Scotland",SUMIFS(inputdataWeek!G:G,inputdataWeek!$B:$B,$B667,inputdataWeek!$A:$A,$A667),SUMIFS(inputdataWeek!G:G,inputdataWeek!$D:$D,$B667,inputdataWeek!$A:$A,$A667)))</f>
        <v>2159</v>
      </c>
      <c r="D667" s="180">
        <f>IF($A667&lt;=MonthDate,IF(RIGHT($B667,8)="Scotland",SUMIFS(inputdata!H:H,inputdata!$B:$B,$B667,inputdata!$A:$A,$A667),SUMIFS(inputdata!H:H,inputdata!$D:$D,$B667,inputdata!$A:$A,$A667)),IF(RIGHT($B667,8)="Scotland",SUMIFS(inputdataWeek!H:H,inputdataWeek!$B:$B,$B667,inputdataWeek!$A:$A,$A667),SUMIFS(inputdataWeek!H:H,inputdataWeek!$D:$D,$B667,inputdataWeek!$A:$A,$A667)))</f>
        <v>2004</v>
      </c>
      <c r="E667" s="180">
        <f>IF($A667&lt;=MonthDate,IF(RIGHT($B667,8)="Scotland",SUMIFS(inputdata!I:I,inputdata!$B:$B,$B667,inputdata!$A:$A,$A667),SUMIFS(inputdata!I:I,inputdata!$D:$D,$B667,inputdata!$A:$A,$A667)),IF(RIGHT($B667,8)="Scotland",SUMIFS(inputdataWeek!I:I,inputdataWeek!$B:$B,$B667,inputdataWeek!$A:$A,$A667),SUMIFS(inputdataWeek!I:I,inputdataWeek!$D:$D,$B667,inputdataWeek!$A:$A,$A667)))</f>
        <v>155</v>
      </c>
      <c r="F667" s="181">
        <f t="shared" si="56"/>
        <v>0.92820750347383052</v>
      </c>
      <c r="G667" s="180">
        <f>IF($A667&lt;=MonthDate,IF(RIGHT($B667,8)="Scotland",SUMIFS(inputdata!J:J,inputdata!$B:$B,$B667,inputdata!$A:$A,$A667),SUMIFS(inputdata!J:J,inputdata!$D:$D,$B667,inputdata!$A:$A,$A667)),IF(RIGHT($B667,8)="Scotland",SUMIFS(inputdataWeek!J:J,inputdataWeek!$B:$B,$B667,inputdataWeek!$A:$A,$A667),SUMIFS(inputdataWeek!J:J,inputdataWeek!$D:$D,$B667,inputdataWeek!$A:$A,$A667)))</f>
        <v>3</v>
      </c>
      <c r="H667" s="181">
        <f t="shared" si="57"/>
        <v>0.99861046780917095</v>
      </c>
      <c r="I667" s="180">
        <f>IF($A667&lt;=MonthDate,IF(RIGHT($B667,8)="Scotland",SUMIFS(inputdata!K:K,inputdata!$B:$B,$B667,inputdata!$A:$A,$A667),SUMIFS(inputdata!K:K,inputdata!$D:$D,$B667,inputdata!$A:$A,$A667)),IF(RIGHT(B667,8)="Scotland",SUMIFS(inputdataWeek!K:K,inputdataWeek!$B:$B,$B667,inputdataWeek!$A:$A,$A667),SUMIFS(inputdataWeek!K:K,inputdataWeek!$D:$D,$B667,inputdataWeek!$A:$A,$A667)))</f>
        <v>0</v>
      </c>
      <c r="J667" s="181">
        <f t="shared" si="55"/>
        <v>1</v>
      </c>
      <c r="K667" s="194" t="str">
        <f t="shared" si="54"/>
        <v>ISD A&amp;E Datamart</v>
      </c>
    </row>
    <row r="668" spans="1:11">
      <c r="A668" s="178">
        <f t="shared" si="53"/>
        <v>42624</v>
      </c>
      <c r="B668" s="179" t="s">
        <v>72</v>
      </c>
      <c r="C668" s="180">
        <f>IF($A668&lt;=MonthDate,IF(RIGHT($B668,8)="Scotland",SUMIFS(inputdata!G:G,inputdata!$B:$B,$B668,inputdata!$A:$A,$A668),SUMIFS(inputdata!G:G,inputdata!$D:$D,$B668,inputdata!$A:$A,$A668)),IF(RIGHT($B668,8)="Scotland",SUMIFS(inputdataWeek!G:G,inputdataWeek!$B:$B,$B668,inputdataWeek!$A:$A,$A668),SUMIFS(inputdataWeek!G:G,inputdataWeek!$D:$D,$B668,inputdataWeek!$A:$A,$A668)))</f>
        <v>6854</v>
      </c>
      <c r="D668" s="180">
        <f>IF($A668&lt;=MonthDate,IF(RIGHT($B668,8)="Scotland",SUMIFS(inputdata!H:H,inputdata!$B:$B,$B668,inputdata!$A:$A,$A668),SUMIFS(inputdata!H:H,inputdata!$D:$D,$B668,inputdata!$A:$A,$A668)),IF(RIGHT($B668,8)="Scotland",SUMIFS(inputdataWeek!H:H,inputdataWeek!$B:$B,$B668,inputdataWeek!$A:$A,$A668),SUMIFS(inputdataWeek!H:H,inputdataWeek!$D:$D,$B668,inputdataWeek!$A:$A,$A668)))</f>
        <v>6179</v>
      </c>
      <c r="E668" s="180">
        <f>IF($A668&lt;=MonthDate,IF(RIGHT($B668,8)="Scotland",SUMIFS(inputdata!I:I,inputdata!$B:$B,$B668,inputdata!$A:$A,$A668),SUMIFS(inputdata!I:I,inputdata!$D:$D,$B668,inputdata!$A:$A,$A668)),IF(RIGHT($B668,8)="Scotland",SUMIFS(inputdataWeek!I:I,inputdataWeek!$B:$B,$B668,inputdataWeek!$A:$A,$A668),SUMIFS(inputdataWeek!I:I,inputdataWeek!$D:$D,$B668,inputdataWeek!$A:$A,$A668)))</f>
        <v>675</v>
      </c>
      <c r="F668" s="181">
        <f t="shared" si="56"/>
        <v>0.901517362124307</v>
      </c>
      <c r="G668" s="180">
        <f>IF($A668&lt;=MonthDate,IF(RIGHT($B668,8)="Scotland",SUMIFS(inputdata!J:J,inputdata!$B:$B,$B668,inputdata!$A:$A,$A668),SUMIFS(inputdata!J:J,inputdata!$D:$D,$B668,inputdata!$A:$A,$A668)),IF(RIGHT($B668,8)="Scotland",SUMIFS(inputdataWeek!J:J,inputdataWeek!$B:$B,$B668,inputdataWeek!$A:$A,$A668),SUMIFS(inputdataWeek!J:J,inputdataWeek!$D:$D,$B668,inputdataWeek!$A:$A,$A668)))</f>
        <v>14</v>
      </c>
      <c r="H668" s="181">
        <f t="shared" si="57"/>
        <v>0.99795739714035603</v>
      </c>
      <c r="I668" s="180">
        <f>IF($A668&lt;=MonthDate,IF(RIGHT($B668,8)="Scotland",SUMIFS(inputdata!K:K,inputdata!$B:$B,$B668,inputdata!$A:$A,$A668),SUMIFS(inputdata!K:K,inputdata!$D:$D,$B668,inputdata!$A:$A,$A668)),IF(RIGHT(B668,8)="Scotland",SUMIFS(inputdataWeek!K:K,inputdataWeek!$B:$B,$B668,inputdataWeek!$A:$A,$A668),SUMIFS(inputdataWeek!K:K,inputdataWeek!$D:$D,$B668,inputdataWeek!$A:$A,$A668)))</f>
        <v>1</v>
      </c>
      <c r="J668" s="181">
        <f t="shared" si="55"/>
        <v>0.99985409979573969</v>
      </c>
      <c r="K668" s="194" t="str">
        <f t="shared" si="54"/>
        <v>ISD A&amp;E Datamart</v>
      </c>
    </row>
    <row r="669" spans="1:11">
      <c r="A669" s="178">
        <f t="shared" si="53"/>
        <v>42624</v>
      </c>
      <c r="B669" s="179" t="s">
        <v>129</v>
      </c>
      <c r="C669" s="180">
        <f>IF($A669&lt;=MonthDate,IF(RIGHT($B669,8)="Scotland",SUMIFS(inputdata!G:G,inputdata!$B:$B,$B669,inputdata!$A:$A,$A669),SUMIFS(inputdata!G:G,inputdata!$D:$D,$B669,inputdata!$A:$A,$A669)),IF(RIGHT($B669,8)="Scotland",SUMIFS(inputdataWeek!G:G,inputdataWeek!$B:$B,$B669,inputdataWeek!$A:$A,$A669),SUMIFS(inputdataWeek!G:G,inputdataWeek!$D:$D,$B669,inputdataWeek!$A:$A,$A669)))</f>
        <v>1266</v>
      </c>
      <c r="D669" s="180">
        <f>IF($A669&lt;=MonthDate,IF(RIGHT($B669,8)="Scotland",SUMIFS(inputdata!H:H,inputdata!$B:$B,$B669,inputdata!$A:$A,$A669),SUMIFS(inputdata!H:H,inputdata!$D:$D,$B669,inputdata!$A:$A,$A669)),IF(RIGHT($B669,8)="Scotland",SUMIFS(inputdataWeek!H:H,inputdataWeek!$B:$B,$B669,inputdataWeek!$A:$A,$A669),SUMIFS(inputdataWeek!H:H,inputdataWeek!$D:$D,$B669,inputdataWeek!$A:$A,$A669)))</f>
        <v>1200</v>
      </c>
      <c r="E669" s="180">
        <f>IF($A669&lt;=MonthDate,IF(RIGHT($B669,8)="Scotland",SUMIFS(inputdata!I:I,inputdata!$B:$B,$B669,inputdata!$A:$A,$A669),SUMIFS(inputdata!I:I,inputdata!$D:$D,$B669,inputdata!$A:$A,$A669)),IF(RIGHT($B669,8)="Scotland",SUMIFS(inputdataWeek!I:I,inputdataWeek!$B:$B,$B669,inputdataWeek!$A:$A,$A669),SUMIFS(inputdataWeek!I:I,inputdataWeek!$D:$D,$B669,inputdataWeek!$A:$A,$A669)))</f>
        <v>66</v>
      </c>
      <c r="F669" s="181">
        <f t="shared" si="56"/>
        <v>0.94786729857819907</v>
      </c>
      <c r="G669" s="180">
        <f>IF($A669&lt;=MonthDate,IF(RIGHT($B669,8)="Scotland",SUMIFS(inputdata!J:J,inputdata!$B:$B,$B669,inputdata!$A:$A,$A669),SUMIFS(inputdata!J:J,inputdata!$D:$D,$B669,inputdata!$A:$A,$A669)),IF(RIGHT($B669,8)="Scotland",SUMIFS(inputdataWeek!J:J,inputdataWeek!$B:$B,$B669,inputdataWeek!$A:$A,$A669),SUMIFS(inputdataWeek!J:J,inputdataWeek!$D:$D,$B669,inputdataWeek!$A:$A,$A669)))</f>
        <v>2</v>
      </c>
      <c r="H669" s="181">
        <f t="shared" si="57"/>
        <v>0.99842022116903628</v>
      </c>
      <c r="I669" s="180">
        <f>IF($A669&lt;=MonthDate,IF(RIGHT($B669,8)="Scotland",SUMIFS(inputdata!K:K,inputdata!$B:$B,$B669,inputdata!$A:$A,$A669),SUMIFS(inputdata!K:K,inputdata!$D:$D,$B669,inputdata!$A:$A,$A669)),IF(RIGHT(B669,8)="Scotland",SUMIFS(inputdataWeek!K:K,inputdataWeek!$B:$B,$B669,inputdataWeek!$A:$A,$A669),SUMIFS(inputdataWeek!K:K,inputdataWeek!$D:$D,$B669,inputdataWeek!$A:$A,$A669)))</f>
        <v>1</v>
      </c>
      <c r="J669" s="181">
        <f t="shared" si="55"/>
        <v>0.99921011058451814</v>
      </c>
      <c r="K669" s="194" t="str">
        <f t="shared" si="54"/>
        <v>ISD A&amp;E Datamart</v>
      </c>
    </row>
    <row r="670" spans="1:11">
      <c r="A670" s="178">
        <f t="shared" si="53"/>
        <v>42624</v>
      </c>
      <c r="B670" s="179" t="s">
        <v>73</v>
      </c>
      <c r="C670" s="180">
        <f>IF($A670&lt;=MonthDate,IF(RIGHT($B670,8)="Scotland",SUMIFS(inputdata!G:G,inputdata!$B:$B,$B670,inputdata!$A:$A,$A670),SUMIFS(inputdata!G:G,inputdata!$D:$D,$B670,inputdata!$A:$A,$A670)),IF(RIGHT($B670,8)="Scotland",SUMIFS(inputdataWeek!G:G,inputdataWeek!$B:$B,$B670,inputdataWeek!$A:$A,$A670),SUMIFS(inputdataWeek!G:G,inputdataWeek!$D:$D,$B670,inputdataWeek!$A:$A,$A670)))</f>
        <v>4059</v>
      </c>
      <c r="D670" s="180">
        <f>IF($A670&lt;=MonthDate,IF(RIGHT($B670,8)="Scotland",SUMIFS(inputdata!H:H,inputdata!$B:$B,$B670,inputdata!$A:$A,$A670),SUMIFS(inputdata!H:H,inputdata!$D:$D,$B670,inputdata!$A:$A,$A670)),IF(RIGHT($B670,8)="Scotland",SUMIFS(inputdataWeek!H:H,inputdataWeek!$B:$B,$B670,inputdataWeek!$A:$A,$A670),SUMIFS(inputdataWeek!H:H,inputdataWeek!$D:$D,$B670,inputdataWeek!$A:$A,$A670)))</f>
        <v>3774</v>
      </c>
      <c r="E670" s="180">
        <f>IF($A670&lt;=MonthDate,IF(RIGHT($B670,8)="Scotland",SUMIFS(inputdata!I:I,inputdata!$B:$B,$B670,inputdata!$A:$A,$A670),SUMIFS(inputdata!I:I,inputdata!$D:$D,$B670,inputdata!$A:$A,$A670)),IF(RIGHT($B670,8)="Scotland",SUMIFS(inputdataWeek!I:I,inputdataWeek!$B:$B,$B670,inputdataWeek!$A:$A,$A670),SUMIFS(inputdataWeek!I:I,inputdataWeek!$D:$D,$B670,inputdataWeek!$A:$A,$A670)))</f>
        <v>285</v>
      </c>
      <c r="F670" s="181">
        <f t="shared" si="56"/>
        <v>0.92978566149297859</v>
      </c>
      <c r="G670" s="180">
        <f>IF($A670&lt;=MonthDate,IF(RIGHT($B670,8)="Scotland",SUMIFS(inputdata!J:J,inputdata!$B:$B,$B670,inputdata!$A:$A,$A670),SUMIFS(inputdata!J:J,inputdata!$D:$D,$B670,inputdata!$A:$A,$A670)),IF(RIGHT($B670,8)="Scotland",SUMIFS(inputdataWeek!J:J,inputdataWeek!$B:$B,$B670,inputdataWeek!$A:$A,$A670),SUMIFS(inputdataWeek!J:J,inputdataWeek!$D:$D,$B670,inputdataWeek!$A:$A,$A670)))</f>
        <v>21</v>
      </c>
      <c r="H670" s="181">
        <f t="shared" si="57"/>
        <v>0.99482631189948267</v>
      </c>
      <c r="I670" s="180">
        <f>IF($A670&lt;=MonthDate,IF(RIGHT($B670,8)="Scotland",SUMIFS(inputdata!K:K,inputdata!$B:$B,$B670,inputdata!$A:$A,$A670),SUMIFS(inputdata!K:K,inputdata!$D:$D,$B670,inputdata!$A:$A,$A670)),IF(RIGHT(B670,8)="Scotland",SUMIFS(inputdataWeek!K:K,inputdataWeek!$B:$B,$B670,inputdataWeek!$A:$A,$A670),SUMIFS(inputdataWeek!K:K,inputdataWeek!$D:$D,$B670,inputdataWeek!$A:$A,$A670)))</f>
        <v>5</v>
      </c>
      <c r="J670" s="181">
        <f t="shared" si="55"/>
        <v>0.99876816949987679</v>
      </c>
      <c r="K670" s="194" t="str">
        <f t="shared" si="54"/>
        <v>ISD A&amp;E Datamart</v>
      </c>
    </row>
    <row r="671" spans="1:11">
      <c r="A671" s="178">
        <f t="shared" si="53"/>
        <v>42624</v>
      </c>
      <c r="B671" s="179" t="s">
        <v>123</v>
      </c>
      <c r="C671" s="180">
        <f>IF($A671&lt;=MonthDate,IF(RIGHT($B671,8)="Scotland",SUMIFS(inputdata!G:G,inputdata!$B:$B,$B671,inputdata!$A:$A,$A671),SUMIFS(inputdata!G:G,inputdata!$D:$D,$B671,inputdata!$A:$A,$A671)),IF(RIGHT($B671,8)="Scotland",SUMIFS(inputdataWeek!G:G,inputdataWeek!$B:$B,$B671,inputdataWeek!$A:$A,$A671),SUMIFS(inputdataWeek!G:G,inputdataWeek!$D:$D,$B671,inputdataWeek!$A:$A,$A671)))</f>
        <v>4477</v>
      </c>
      <c r="D671" s="180">
        <f>IF($A671&lt;=MonthDate,IF(RIGHT($B671,8)="Scotland",SUMIFS(inputdata!H:H,inputdata!$B:$B,$B671,inputdata!$A:$A,$A671),SUMIFS(inputdata!H:H,inputdata!$D:$D,$B671,inputdata!$A:$A,$A671)),IF(RIGHT($B671,8)="Scotland",SUMIFS(inputdataWeek!H:H,inputdataWeek!$B:$B,$B671,inputdataWeek!$A:$A,$A671),SUMIFS(inputdataWeek!H:H,inputdataWeek!$D:$D,$B671,inputdataWeek!$A:$A,$A671)))</f>
        <v>4230</v>
      </c>
      <c r="E671" s="180">
        <f>IF($A671&lt;=MonthDate,IF(RIGHT($B671,8)="Scotland",SUMIFS(inputdata!I:I,inputdata!$B:$B,$B671,inputdata!$A:$A,$A671),SUMIFS(inputdata!I:I,inputdata!$D:$D,$B671,inputdata!$A:$A,$A671)),IF(RIGHT($B671,8)="Scotland",SUMIFS(inputdataWeek!I:I,inputdataWeek!$B:$B,$B671,inputdataWeek!$A:$A,$A671),SUMIFS(inputdataWeek!I:I,inputdataWeek!$D:$D,$B671,inputdataWeek!$A:$A,$A671)))</f>
        <v>247</v>
      </c>
      <c r="F671" s="181">
        <f t="shared" si="56"/>
        <v>0.94482912664730845</v>
      </c>
      <c r="G671" s="180">
        <f>IF($A671&lt;=MonthDate,IF(RIGHT($B671,8)="Scotland",SUMIFS(inputdata!J:J,inputdata!$B:$B,$B671,inputdata!$A:$A,$A671),SUMIFS(inputdata!J:J,inputdata!$D:$D,$B671,inputdata!$A:$A,$A671)),IF(RIGHT($B671,8)="Scotland",SUMIFS(inputdataWeek!J:J,inputdataWeek!$B:$B,$B671,inputdataWeek!$A:$A,$A671),SUMIFS(inputdataWeek!J:J,inputdataWeek!$D:$D,$B671,inputdataWeek!$A:$A,$A671)))</f>
        <v>44</v>
      </c>
      <c r="H671" s="181">
        <f t="shared" si="57"/>
        <v>0.9901719901719902</v>
      </c>
      <c r="I671" s="180">
        <f>IF($A671&lt;=MonthDate,IF(RIGHT($B671,8)="Scotland",SUMIFS(inputdata!K:K,inputdata!$B:$B,$B671,inputdata!$A:$A,$A671),SUMIFS(inputdata!K:K,inputdata!$D:$D,$B671,inputdata!$A:$A,$A671)),IF(RIGHT(B671,8)="Scotland",SUMIFS(inputdataWeek!K:K,inputdataWeek!$B:$B,$B671,inputdataWeek!$A:$A,$A671),SUMIFS(inputdataWeek!K:K,inputdataWeek!$D:$D,$B671,inputdataWeek!$A:$A,$A671)))</f>
        <v>9</v>
      </c>
      <c r="J671" s="181">
        <f t="shared" si="55"/>
        <v>0.99798972526245255</v>
      </c>
      <c r="K671" s="194" t="str">
        <f t="shared" si="54"/>
        <v>ISD A&amp;E Datamart</v>
      </c>
    </row>
    <row r="672" spans="1:11">
      <c r="A672" s="178">
        <f t="shared" si="53"/>
        <v>42624</v>
      </c>
      <c r="B672" s="179" t="s">
        <v>117</v>
      </c>
      <c r="C672" s="180">
        <f>IF($A672&lt;=MonthDate,IF(RIGHT($B672,8)="Scotland",SUMIFS(inputdata!G:G,inputdata!$B:$B,$B672,inputdata!$A:$A,$A672),SUMIFS(inputdata!G:G,inputdata!$D:$D,$B672,inputdata!$A:$A,$A672)),IF(RIGHT($B672,8)="Scotland",SUMIFS(inputdataWeek!G:G,inputdataWeek!$B:$B,$B672,inputdataWeek!$A:$A,$A672),SUMIFS(inputdataWeek!G:G,inputdataWeek!$D:$D,$B672,inputdataWeek!$A:$A,$A672)))</f>
        <v>130</v>
      </c>
      <c r="D672" s="180">
        <f>IF($A672&lt;=MonthDate,IF(RIGHT($B672,8)="Scotland",SUMIFS(inputdata!H:H,inputdata!$B:$B,$B672,inputdata!$A:$A,$A672),SUMIFS(inputdata!H:H,inputdata!$D:$D,$B672,inputdata!$A:$A,$A672)),IF(RIGHT($B672,8)="Scotland",SUMIFS(inputdataWeek!H:H,inputdataWeek!$B:$B,$B672,inputdataWeek!$A:$A,$A672),SUMIFS(inputdataWeek!H:H,inputdataWeek!$D:$D,$B672,inputdataWeek!$A:$A,$A672)))</f>
        <v>127</v>
      </c>
      <c r="E672" s="180">
        <f>IF($A672&lt;=MonthDate,IF(RIGHT($B672,8)="Scotland",SUMIFS(inputdata!I:I,inputdata!$B:$B,$B672,inputdata!$A:$A,$A672),SUMIFS(inputdata!I:I,inputdata!$D:$D,$B672,inputdata!$A:$A,$A672)),IF(RIGHT($B672,8)="Scotland",SUMIFS(inputdataWeek!I:I,inputdataWeek!$B:$B,$B672,inputdataWeek!$A:$A,$A672),SUMIFS(inputdataWeek!I:I,inputdataWeek!$D:$D,$B672,inputdataWeek!$A:$A,$A672)))</f>
        <v>3</v>
      </c>
      <c r="F672" s="181">
        <f t="shared" si="56"/>
        <v>0.97692307692307689</v>
      </c>
      <c r="G672" s="180">
        <f>IF($A672&lt;=MonthDate,IF(RIGHT($B672,8)="Scotland",SUMIFS(inputdata!J:J,inputdata!$B:$B,$B672,inputdata!$A:$A,$A672),SUMIFS(inputdata!J:J,inputdata!$D:$D,$B672,inputdata!$A:$A,$A672)),IF(RIGHT($B672,8)="Scotland",SUMIFS(inputdataWeek!J:J,inputdataWeek!$B:$B,$B672,inputdataWeek!$A:$A,$A672),SUMIFS(inputdataWeek!J:J,inputdataWeek!$D:$D,$B672,inputdataWeek!$A:$A,$A672)))</f>
        <v>0</v>
      </c>
      <c r="H672" s="181">
        <f t="shared" si="57"/>
        <v>1</v>
      </c>
      <c r="I672" s="180">
        <f>IF($A672&lt;=MonthDate,IF(RIGHT($B672,8)="Scotland",SUMIFS(inputdata!K:K,inputdata!$B:$B,$B672,inputdata!$A:$A,$A672),SUMIFS(inputdata!K:K,inputdata!$D:$D,$B672,inputdata!$A:$A,$A672)),IF(RIGHT(B672,8)="Scotland",SUMIFS(inputdataWeek!K:K,inputdataWeek!$B:$B,$B672,inputdataWeek!$A:$A,$A672),SUMIFS(inputdataWeek!K:K,inputdataWeek!$D:$D,$B672,inputdataWeek!$A:$A,$A672)))</f>
        <v>0</v>
      </c>
      <c r="J672" s="181">
        <f t="shared" si="55"/>
        <v>1</v>
      </c>
      <c r="K672" s="194" t="str">
        <f t="shared" si="54"/>
        <v>ISD A&amp;E Datamart</v>
      </c>
    </row>
    <row r="673" spans="1:11">
      <c r="A673" s="178">
        <f t="shared" si="53"/>
        <v>42624</v>
      </c>
      <c r="B673" s="179" t="s">
        <v>141</v>
      </c>
      <c r="C673" s="180">
        <f>IF($A673&lt;=MonthDate,IF(RIGHT($B673,8)="Scotland",SUMIFS(inputdata!G:G,inputdata!$B:$B,$B673,inputdata!$A:$A,$A673),SUMIFS(inputdata!G:G,inputdata!$D:$D,$B673,inputdata!$A:$A,$A673)),IF(RIGHT($B673,8)="Scotland",SUMIFS(inputdataWeek!G:G,inputdataWeek!$B:$B,$B673,inputdataWeek!$A:$A,$A673),SUMIFS(inputdataWeek!G:G,inputdataWeek!$D:$D,$B673,inputdataWeek!$A:$A,$A673)))</f>
        <v>171</v>
      </c>
      <c r="D673" s="180">
        <f>IF($A673&lt;=MonthDate,IF(RIGHT($B673,8)="Scotland",SUMIFS(inputdata!H:H,inputdata!$B:$B,$B673,inputdata!$A:$A,$A673),SUMIFS(inputdata!H:H,inputdata!$D:$D,$B673,inputdata!$A:$A,$A673)),IF(RIGHT($B673,8)="Scotland",SUMIFS(inputdataWeek!H:H,inputdataWeek!$B:$B,$B673,inputdataWeek!$A:$A,$A673),SUMIFS(inputdataWeek!H:H,inputdataWeek!$D:$D,$B673,inputdataWeek!$A:$A,$A673)))</f>
        <v>158</v>
      </c>
      <c r="E673" s="180">
        <f>IF($A673&lt;=MonthDate,IF(RIGHT($B673,8)="Scotland",SUMIFS(inputdata!I:I,inputdata!$B:$B,$B673,inputdata!$A:$A,$A673),SUMIFS(inputdata!I:I,inputdata!$D:$D,$B673,inputdata!$A:$A,$A673)),IF(RIGHT($B673,8)="Scotland",SUMIFS(inputdataWeek!I:I,inputdataWeek!$B:$B,$B673,inputdataWeek!$A:$A,$A673),SUMIFS(inputdataWeek!I:I,inputdataWeek!$D:$D,$B673,inputdataWeek!$A:$A,$A673)))</f>
        <v>13</v>
      </c>
      <c r="F673" s="181">
        <f t="shared" si="56"/>
        <v>0.92397660818713456</v>
      </c>
      <c r="G673" s="180">
        <f>IF($A673&lt;=MonthDate,IF(RIGHT($B673,8)="Scotland",SUMIFS(inputdata!J:J,inputdata!$B:$B,$B673,inputdata!$A:$A,$A673),SUMIFS(inputdata!J:J,inputdata!$D:$D,$B673,inputdata!$A:$A,$A673)),IF(RIGHT($B673,8)="Scotland",SUMIFS(inputdataWeek!J:J,inputdataWeek!$B:$B,$B673,inputdataWeek!$A:$A,$A673),SUMIFS(inputdataWeek!J:J,inputdataWeek!$D:$D,$B673,inputdataWeek!$A:$A,$A673)))</f>
        <v>0</v>
      </c>
      <c r="H673" s="181">
        <f t="shared" si="57"/>
        <v>1</v>
      </c>
      <c r="I673" s="180">
        <f>IF($A673&lt;=MonthDate,IF(RIGHT($B673,8)="Scotland",SUMIFS(inputdata!K:K,inputdata!$B:$B,$B673,inputdata!$A:$A,$A673),SUMIFS(inputdata!K:K,inputdata!$D:$D,$B673,inputdata!$A:$A,$A673)),IF(RIGHT(B673,8)="Scotland",SUMIFS(inputdataWeek!K:K,inputdataWeek!$B:$B,$B673,inputdataWeek!$A:$A,$A673),SUMIFS(inputdataWeek!K:K,inputdataWeek!$D:$D,$B673,inputdataWeek!$A:$A,$A673)))</f>
        <v>0</v>
      </c>
      <c r="J673" s="181">
        <f t="shared" si="55"/>
        <v>1</v>
      </c>
      <c r="K673" s="194" t="str">
        <f t="shared" si="54"/>
        <v>ISD A&amp;E Datamart</v>
      </c>
    </row>
    <row r="674" spans="1:11">
      <c r="A674" s="178">
        <f t="shared" si="53"/>
        <v>42624</v>
      </c>
      <c r="B674" s="179" t="s">
        <v>136</v>
      </c>
      <c r="C674" s="180">
        <f>IF($A674&lt;=MonthDate,IF(RIGHT($B674,8)="Scotland",SUMIFS(inputdata!G:G,inputdata!$B:$B,$B674,inputdata!$A:$A,$A674),SUMIFS(inputdata!G:G,inputdata!$D:$D,$B674,inputdata!$A:$A,$A674)),IF(RIGHT($B674,8)="Scotland",SUMIFS(inputdataWeek!G:G,inputdataWeek!$B:$B,$B674,inputdataWeek!$A:$A,$A674),SUMIFS(inputdataWeek!G:G,inputdataWeek!$D:$D,$B674,inputdataWeek!$A:$A,$A674)))</f>
        <v>1611</v>
      </c>
      <c r="D674" s="180">
        <f>IF($A674&lt;=MonthDate,IF(RIGHT($B674,8)="Scotland",SUMIFS(inputdata!H:H,inputdata!$B:$B,$B674,inputdata!$A:$A,$A674),SUMIFS(inputdata!H:H,inputdata!$D:$D,$B674,inputdata!$A:$A,$A674)),IF(RIGHT($B674,8)="Scotland",SUMIFS(inputdataWeek!H:H,inputdataWeek!$B:$B,$B674,inputdataWeek!$A:$A,$A674),SUMIFS(inputdataWeek!H:H,inputdataWeek!$D:$D,$B674,inputdataWeek!$A:$A,$A674)))</f>
        <v>1576</v>
      </c>
      <c r="E674" s="180">
        <f>IF($A674&lt;=MonthDate,IF(RIGHT($B674,8)="Scotland",SUMIFS(inputdata!I:I,inputdata!$B:$B,$B674,inputdata!$A:$A,$A674),SUMIFS(inputdata!I:I,inputdata!$D:$D,$B674,inputdata!$A:$A,$A674)),IF(RIGHT($B674,8)="Scotland",SUMIFS(inputdataWeek!I:I,inputdataWeek!$B:$B,$B674,inputdataWeek!$A:$A,$A674),SUMIFS(inputdataWeek!I:I,inputdataWeek!$D:$D,$B674,inputdataWeek!$A:$A,$A674)))</f>
        <v>35</v>
      </c>
      <c r="F674" s="181">
        <f t="shared" si="56"/>
        <v>0.97827436374922405</v>
      </c>
      <c r="G674" s="180">
        <f>IF($A674&lt;=MonthDate,IF(RIGHT($B674,8)="Scotland",SUMIFS(inputdata!J:J,inputdata!$B:$B,$B674,inputdata!$A:$A,$A674),SUMIFS(inputdata!J:J,inputdata!$D:$D,$B674,inputdata!$A:$A,$A674)),IF(RIGHT($B674,8)="Scotland",SUMIFS(inputdataWeek!J:J,inputdataWeek!$B:$B,$B674,inputdataWeek!$A:$A,$A674),SUMIFS(inputdataWeek!J:J,inputdataWeek!$D:$D,$B674,inputdataWeek!$A:$A,$A674)))</f>
        <v>1</v>
      </c>
      <c r="H674" s="181">
        <f t="shared" si="57"/>
        <v>0.99937926753569206</v>
      </c>
      <c r="I674" s="180">
        <f>IF($A674&lt;=MonthDate,IF(RIGHT($B674,8)="Scotland",SUMIFS(inputdata!K:K,inputdata!$B:$B,$B674,inputdata!$A:$A,$A674),SUMIFS(inputdata!K:K,inputdata!$D:$D,$B674,inputdata!$A:$A,$A674)),IF(RIGHT(B674,8)="Scotland",SUMIFS(inputdataWeek!K:K,inputdataWeek!$B:$B,$B674,inputdataWeek!$A:$A,$A674),SUMIFS(inputdataWeek!K:K,inputdataWeek!$D:$D,$B674,inputdataWeek!$A:$A,$A674)))</f>
        <v>0</v>
      </c>
      <c r="J674" s="181">
        <f t="shared" si="55"/>
        <v>1</v>
      </c>
      <c r="K674" s="194" t="str">
        <f t="shared" si="54"/>
        <v>ISD A&amp;E Datamart</v>
      </c>
    </row>
    <row r="675" spans="1:11">
      <c r="A675" s="178">
        <f t="shared" ref="A675:A691" si="58">A660+7</f>
        <v>42624</v>
      </c>
      <c r="B675" s="179" t="s">
        <v>139</v>
      </c>
      <c r="C675" s="180">
        <f>IF($A675&lt;=MonthDate,IF(RIGHT($B675,8)="Scotland",SUMIFS(inputdata!G:G,inputdata!$B:$B,$B675,inputdata!$A:$A,$A675),SUMIFS(inputdata!G:G,inputdata!$D:$D,$B675,inputdata!$A:$A,$A675)),IF(RIGHT($B675,8)="Scotland",SUMIFS(inputdataWeek!G:G,inputdataWeek!$B:$B,$B675,inputdataWeek!$A:$A,$A675),SUMIFS(inputdataWeek!G:G,inputdataWeek!$D:$D,$B675,inputdataWeek!$A:$A,$A675)))</f>
        <v>146</v>
      </c>
      <c r="D675" s="180">
        <f>IF($A675&lt;=MonthDate,IF(RIGHT($B675,8)="Scotland",SUMIFS(inputdata!H:H,inputdata!$B:$B,$B675,inputdata!$A:$A,$A675),SUMIFS(inputdata!H:H,inputdata!$D:$D,$B675,inputdata!$A:$A,$A675)),IF(RIGHT($B675,8)="Scotland",SUMIFS(inputdataWeek!H:H,inputdataWeek!$B:$B,$B675,inputdataWeek!$A:$A,$A675),SUMIFS(inputdataWeek!H:H,inputdataWeek!$D:$D,$B675,inputdataWeek!$A:$A,$A675)))</f>
        <v>141</v>
      </c>
      <c r="E675" s="180">
        <f>IF($A675&lt;=MonthDate,IF(RIGHT($B675,8)="Scotland",SUMIFS(inputdata!I:I,inputdata!$B:$B,$B675,inputdata!$A:$A,$A675),SUMIFS(inputdata!I:I,inputdata!$D:$D,$B675,inputdata!$A:$A,$A675)),IF(RIGHT($B675,8)="Scotland",SUMIFS(inputdataWeek!I:I,inputdataWeek!$B:$B,$B675,inputdataWeek!$A:$A,$A675),SUMIFS(inputdataWeek!I:I,inputdataWeek!$D:$D,$B675,inputdataWeek!$A:$A,$A675)))</f>
        <v>5</v>
      </c>
      <c r="F675" s="181">
        <f t="shared" si="56"/>
        <v>0.96575342465753422</v>
      </c>
      <c r="G675" s="180">
        <f>IF($A675&lt;=MonthDate,IF(RIGHT($B675,8)="Scotland",SUMIFS(inputdata!J:J,inputdata!$B:$B,$B675,inputdata!$A:$A,$A675),SUMIFS(inputdata!J:J,inputdata!$D:$D,$B675,inputdata!$A:$A,$A675)),IF(RIGHT($B675,8)="Scotland",SUMIFS(inputdataWeek!J:J,inputdataWeek!$B:$B,$B675,inputdataWeek!$A:$A,$A675),SUMIFS(inputdataWeek!J:J,inputdataWeek!$D:$D,$B675,inputdataWeek!$A:$A,$A675)))</f>
        <v>0</v>
      </c>
      <c r="H675" s="181">
        <f t="shared" si="57"/>
        <v>1</v>
      </c>
      <c r="I675" s="180">
        <f>IF($A675&lt;=MonthDate,IF(RIGHT($B675,8)="Scotland",SUMIFS(inputdata!K:K,inputdata!$B:$B,$B675,inputdata!$A:$A,$A675),SUMIFS(inputdata!K:K,inputdata!$D:$D,$B675,inputdata!$A:$A,$A675)),IF(RIGHT(B675,8)="Scotland",SUMIFS(inputdataWeek!K:K,inputdataWeek!$B:$B,$B675,inputdataWeek!$A:$A,$A675),SUMIFS(inputdataWeek!K:K,inputdataWeek!$D:$D,$B675,inputdataWeek!$A:$A,$A675)))</f>
        <v>0</v>
      </c>
      <c r="J675" s="181">
        <f t="shared" si="55"/>
        <v>1</v>
      </c>
      <c r="K675" s="194" t="str">
        <f t="shared" si="54"/>
        <v>ISD A&amp;E Datamart</v>
      </c>
    </row>
    <row r="676" spans="1:11">
      <c r="A676" s="178">
        <f t="shared" si="58"/>
        <v>42624</v>
      </c>
      <c r="B676" s="179" t="s">
        <v>277</v>
      </c>
      <c r="C676" s="180">
        <f>IF($A676&lt;=MonthDate,IF(RIGHT($B676,8)="Scotland",SUMIFS(inputdata!G:G,inputdata!$B:$B,$B676,inputdata!$A:$A,$A676),SUMIFS(inputdata!G:G,inputdata!$D:$D,$B676,inputdata!$A:$A,$A676)),IF(RIGHT($B676,8)="Scotland",SUMIFS(inputdataWeek!G:G,inputdataWeek!$B:$B,$B676,inputdataWeek!$A:$A,$A676),SUMIFS(inputdataWeek!G:G,inputdataWeek!$D:$D,$B676,inputdataWeek!$A:$A,$A676)))</f>
        <v>27364</v>
      </c>
      <c r="D676" s="180">
        <f>IF($A676&lt;=MonthDate,IF(RIGHT($B676,8)="Scotland",SUMIFS(inputdata!H:H,inputdata!$B:$B,$B676,inputdata!$A:$A,$A676),SUMIFS(inputdata!H:H,inputdata!$D:$D,$B676,inputdata!$A:$A,$A676)),IF(RIGHT($B676,8)="Scotland",SUMIFS(inputdataWeek!H:H,inputdataWeek!$B:$B,$B676,inputdataWeek!$A:$A,$A676),SUMIFS(inputdataWeek!H:H,inputdataWeek!$D:$D,$B676,inputdataWeek!$A:$A,$A676)))</f>
        <v>25497</v>
      </c>
      <c r="E676" s="180">
        <f>IF($A676&lt;=MonthDate,IF(RIGHT($B676,8)="Scotland",SUMIFS(inputdata!I:I,inputdata!$B:$B,$B676,inputdata!$A:$A,$A676),SUMIFS(inputdata!I:I,inputdata!$D:$D,$B676,inputdata!$A:$A,$A676)),IF(RIGHT($B676,8)="Scotland",SUMIFS(inputdataWeek!I:I,inputdataWeek!$B:$B,$B676,inputdataWeek!$A:$A,$A676),SUMIFS(inputdataWeek!I:I,inputdataWeek!$D:$D,$B676,inputdataWeek!$A:$A,$A676)))</f>
        <v>1867</v>
      </c>
      <c r="F676" s="181">
        <f t="shared" si="56"/>
        <v>0.93177167080836132</v>
      </c>
      <c r="G676" s="180">
        <f>IF($A676&lt;=MonthDate,IF(RIGHT($B676,8)="Scotland",SUMIFS(inputdata!J:J,inputdata!$B:$B,$B676,inputdata!$A:$A,$A676),SUMIFS(inputdata!J:J,inputdata!$D:$D,$B676,inputdata!$A:$A,$A676)),IF(RIGHT($B676,8)="Scotland",SUMIFS(inputdataWeek!J:J,inputdataWeek!$B:$B,$B676,inputdataWeek!$A:$A,$A676),SUMIFS(inputdataWeek!J:J,inputdataWeek!$D:$D,$B676,inputdataWeek!$A:$A,$A676)))</f>
        <v>105</v>
      </c>
      <c r="H676" s="181">
        <f t="shared" si="57"/>
        <v>0.9961628416898114</v>
      </c>
      <c r="I676" s="180">
        <f>IF($A676&lt;=MonthDate,IF(RIGHT($B676,8)="Scotland",SUMIFS(inputdata!K:K,inputdata!$B:$B,$B676,inputdata!$A:$A,$A676),SUMIFS(inputdata!K:K,inputdata!$D:$D,$B676,inputdata!$A:$A,$A676)),IF(RIGHT(B676,8)="Scotland",SUMIFS(inputdataWeek!K:K,inputdataWeek!$B:$B,$B676,inputdataWeek!$A:$A,$A676),SUMIFS(inputdataWeek!K:K,inputdataWeek!$D:$D,$B676,inputdataWeek!$A:$A,$A676)))</f>
        <v>17</v>
      </c>
      <c r="J676" s="181">
        <f t="shared" si="55"/>
        <v>0.99937874579739805</v>
      </c>
      <c r="K676" s="194" t="str">
        <f t="shared" si="54"/>
        <v>ISD A&amp;E Datamart</v>
      </c>
    </row>
    <row r="677" spans="1:11">
      <c r="A677" s="178">
        <f t="shared" si="58"/>
        <v>42631</v>
      </c>
      <c r="B677" s="179" t="s">
        <v>121</v>
      </c>
      <c r="C677" s="180">
        <f>IF($A677&lt;=MonthDate,IF(RIGHT($B677,8)="Scotland",SUMIFS(inputdata!G:G,inputdata!$B:$B,$B677,inputdata!$A:$A,$A677),SUMIFS(inputdata!G:G,inputdata!$D:$D,$B677,inputdata!$A:$A,$A677)),IF(RIGHT($B677,8)="Scotland",SUMIFS(inputdataWeek!G:G,inputdataWeek!$B:$B,$B677,inputdataWeek!$A:$A,$A677),SUMIFS(inputdataWeek!G:G,inputdataWeek!$D:$D,$B677,inputdataWeek!$A:$A,$A677)))</f>
        <v>2291</v>
      </c>
      <c r="D677" s="180">
        <f>IF($A677&lt;=MonthDate,IF(RIGHT($B677,8)="Scotland",SUMIFS(inputdata!H:H,inputdata!$B:$B,$B677,inputdata!$A:$A,$A677),SUMIFS(inputdata!H:H,inputdata!$D:$D,$B677,inputdata!$A:$A,$A677)),IF(RIGHT($B677,8)="Scotland",SUMIFS(inputdataWeek!H:H,inputdataWeek!$B:$B,$B677,inputdataWeek!$A:$A,$A677),SUMIFS(inputdataWeek!H:H,inputdataWeek!$D:$D,$B677,inputdataWeek!$A:$A,$A677)))</f>
        <v>2163</v>
      </c>
      <c r="E677" s="180">
        <f>IF($A677&lt;=MonthDate,IF(RIGHT($B677,8)="Scotland",SUMIFS(inputdata!I:I,inputdata!$B:$B,$B677,inputdata!$A:$A,$A677),SUMIFS(inputdata!I:I,inputdata!$D:$D,$B677,inputdata!$A:$A,$A677)),IF(RIGHT($B677,8)="Scotland",SUMIFS(inputdataWeek!I:I,inputdataWeek!$B:$B,$B677,inputdataWeek!$A:$A,$A677),SUMIFS(inputdataWeek!I:I,inputdataWeek!$D:$D,$B677,inputdataWeek!$A:$A,$A677)))</f>
        <v>128</v>
      </c>
      <c r="F677" s="181">
        <f t="shared" si="56"/>
        <v>0.9441292012221737</v>
      </c>
      <c r="G677" s="180">
        <f>IF($A677&lt;=MonthDate,IF(RIGHT($B677,8)="Scotland",SUMIFS(inputdata!J:J,inputdata!$B:$B,$B677,inputdata!$A:$A,$A677),SUMIFS(inputdata!J:J,inputdata!$D:$D,$B677,inputdata!$A:$A,$A677)),IF(RIGHT($B677,8)="Scotland",SUMIFS(inputdataWeek!J:J,inputdataWeek!$B:$B,$B677,inputdataWeek!$A:$A,$A677),SUMIFS(inputdataWeek!J:J,inputdataWeek!$D:$D,$B677,inputdataWeek!$A:$A,$A677)))</f>
        <v>26</v>
      </c>
      <c r="H677" s="181">
        <f t="shared" si="57"/>
        <v>0.98865124399825399</v>
      </c>
      <c r="I677" s="180">
        <f>IF($A677&lt;=MonthDate,IF(RIGHT($B677,8)="Scotland",SUMIFS(inputdata!K:K,inputdata!$B:$B,$B677,inputdata!$A:$A,$A677),SUMIFS(inputdata!K:K,inputdata!$D:$D,$B677,inputdata!$A:$A,$A677)),IF(RIGHT(B677,8)="Scotland",SUMIFS(inputdataWeek!K:K,inputdataWeek!$B:$B,$B677,inputdataWeek!$A:$A,$A677),SUMIFS(inputdataWeek!K:K,inputdataWeek!$D:$D,$B677,inputdataWeek!$A:$A,$A677)))</f>
        <v>6</v>
      </c>
      <c r="J677" s="181">
        <f t="shared" si="55"/>
        <v>0.99738105630728935</v>
      </c>
      <c r="K677" s="194" t="str">
        <f t="shared" si="54"/>
        <v>ISD A&amp;E Datamart</v>
      </c>
    </row>
    <row r="678" spans="1:11">
      <c r="A678" s="178">
        <f t="shared" si="58"/>
        <v>42631</v>
      </c>
      <c r="B678" s="179" t="s">
        <v>70</v>
      </c>
      <c r="C678" s="180">
        <f>IF($A678&lt;=MonthDate,IF(RIGHT($B678,8)="Scotland",SUMIFS(inputdata!G:G,inputdata!$B:$B,$B678,inputdata!$A:$A,$A678),SUMIFS(inputdata!G:G,inputdata!$D:$D,$B678,inputdata!$A:$A,$A678)),IF(RIGHT($B678,8)="Scotland",SUMIFS(inputdataWeek!G:G,inputdataWeek!$B:$B,$B678,inputdataWeek!$A:$A,$A678),SUMIFS(inputdataWeek!G:G,inputdataWeek!$D:$D,$B678,inputdataWeek!$A:$A,$A678)))</f>
        <v>600</v>
      </c>
      <c r="D678" s="180">
        <f>IF($A678&lt;=MonthDate,IF(RIGHT($B678,8)="Scotland",SUMIFS(inputdata!H:H,inputdata!$B:$B,$B678,inputdata!$A:$A,$A678),SUMIFS(inputdata!H:H,inputdata!$D:$D,$B678,inputdata!$A:$A,$A678)),IF(RIGHT($B678,8)="Scotland",SUMIFS(inputdataWeek!H:H,inputdataWeek!$B:$B,$B678,inputdataWeek!$A:$A,$A678),SUMIFS(inputdataWeek!H:H,inputdataWeek!$D:$D,$B678,inputdataWeek!$A:$A,$A678)))</f>
        <v>582</v>
      </c>
      <c r="E678" s="180">
        <f>IF($A678&lt;=MonthDate,IF(RIGHT($B678,8)="Scotland",SUMIFS(inputdata!I:I,inputdata!$B:$B,$B678,inputdata!$A:$A,$A678),SUMIFS(inputdata!I:I,inputdata!$D:$D,$B678,inputdata!$A:$A,$A678)),IF(RIGHT($B678,8)="Scotland",SUMIFS(inputdataWeek!I:I,inputdataWeek!$B:$B,$B678,inputdataWeek!$A:$A,$A678),SUMIFS(inputdataWeek!I:I,inputdataWeek!$D:$D,$B678,inputdataWeek!$A:$A,$A678)))</f>
        <v>18</v>
      </c>
      <c r="F678" s="181">
        <f t="shared" si="56"/>
        <v>0.97</v>
      </c>
      <c r="G678" s="180">
        <f>IF($A678&lt;=MonthDate,IF(RIGHT($B678,8)="Scotland",SUMIFS(inputdata!J:J,inputdata!$B:$B,$B678,inputdata!$A:$A,$A678),SUMIFS(inputdata!J:J,inputdata!$D:$D,$B678,inputdata!$A:$A,$A678)),IF(RIGHT($B678,8)="Scotland",SUMIFS(inputdataWeek!J:J,inputdataWeek!$B:$B,$B678,inputdataWeek!$A:$A,$A678),SUMIFS(inputdataWeek!J:J,inputdataWeek!$D:$D,$B678,inputdataWeek!$A:$A,$A678)))</f>
        <v>0</v>
      </c>
      <c r="H678" s="181">
        <f t="shared" si="57"/>
        <v>1</v>
      </c>
      <c r="I678" s="180">
        <f>IF($A678&lt;=MonthDate,IF(RIGHT($B678,8)="Scotland",SUMIFS(inputdata!K:K,inputdata!$B:$B,$B678,inputdata!$A:$A,$A678),SUMIFS(inputdata!K:K,inputdata!$D:$D,$B678,inputdata!$A:$A,$A678)),IF(RIGHT(B678,8)="Scotland",SUMIFS(inputdataWeek!K:K,inputdataWeek!$B:$B,$B678,inputdataWeek!$A:$A,$A678),SUMIFS(inputdataWeek!K:K,inputdataWeek!$D:$D,$B678,inputdataWeek!$A:$A,$A678)))</f>
        <v>0</v>
      </c>
      <c r="J678" s="181">
        <f t="shared" si="55"/>
        <v>1</v>
      </c>
      <c r="K678" s="194" t="str">
        <f t="shared" si="54"/>
        <v>ISD A&amp;E Datamart</v>
      </c>
    </row>
    <row r="679" spans="1:11">
      <c r="A679" s="178">
        <f t="shared" si="58"/>
        <v>42631</v>
      </c>
      <c r="B679" s="179" t="s">
        <v>140</v>
      </c>
      <c r="C679" s="180">
        <f>IF($A679&lt;=MonthDate,IF(RIGHT($B679,8)="Scotland",SUMIFS(inputdata!G:G,inputdata!$B:$B,$B679,inputdata!$A:$A,$A679),SUMIFS(inputdata!G:G,inputdata!$D:$D,$B679,inputdata!$A:$A,$A679)),IF(RIGHT($B679,8)="Scotland",SUMIFS(inputdataWeek!G:G,inputdataWeek!$B:$B,$B679,inputdataWeek!$A:$A,$A679),SUMIFS(inputdataWeek!G:G,inputdataWeek!$D:$D,$B679,inputdataWeek!$A:$A,$A679)))</f>
        <v>925</v>
      </c>
      <c r="D679" s="180">
        <f>IF($A679&lt;=MonthDate,IF(RIGHT($B679,8)="Scotland",SUMIFS(inputdata!H:H,inputdata!$B:$B,$B679,inputdata!$A:$A,$A679),SUMIFS(inputdata!H:H,inputdata!$D:$D,$B679,inputdata!$A:$A,$A679)),IF(RIGHT($B679,8)="Scotland",SUMIFS(inputdataWeek!H:H,inputdataWeek!$B:$B,$B679,inputdataWeek!$A:$A,$A679),SUMIFS(inputdataWeek!H:H,inputdataWeek!$D:$D,$B679,inputdataWeek!$A:$A,$A679)))</f>
        <v>893</v>
      </c>
      <c r="E679" s="180">
        <f>IF($A679&lt;=MonthDate,IF(RIGHT($B679,8)="Scotland",SUMIFS(inputdata!I:I,inputdata!$B:$B,$B679,inputdata!$A:$A,$A679),SUMIFS(inputdata!I:I,inputdata!$D:$D,$B679,inputdata!$A:$A,$A679)),IF(RIGHT($B679,8)="Scotland",SUMIFS(inputdataWeek!I:I,inputdataWeek!$B:$B,$B679,inputdataWeek!$A:$A,$A679),SUMIFS(inputdataWeek!I:I,inputdataWeek!$D:$D,$B679,inputdataWeek!$A:$A,$A679)))</f>
        <v>32</v>
      </c>
      <c r="F679" s="181">
        <f t="shared" si="56"/>
        <v>0.96540540540540543</v>
      </c>
      <c r="G679" s="180">
        <f>IF($A679&lt;=MonthDate,IF(RIGHT($B679,8)="Scotland",SUMIFS(inputdata!J:J,inputdata!$B:$B,$B679,inputdata!$A:$A,$A679),SUMIFS(inputdata!J:J,inputdata!$D:$D,$B679,inputdata!$A:$A,$A679)),IF(RIGHT($B679,8)="Scotland",SUMIFS(inputdataWeek!J:J,inputdataWeek!$B:$B,$B679,inputdataWeek!$A:$A,$A679),SUMIFS(inputdataWeek!J:J,inputdataWeek!$D:$D,$B679,inputdataWeek!$A:$A,$A679)))</f>
        <v>2</v>
      </c>
      <c r="H679" s="181">
        <f t="shared" si="57"/>
        <v>0.99783783783783786</v>
      </c>
      <c r="I679" s="180">
        <f>IF($A679&lt;=MonthDate,IF(RIGHT($B679,8)="Scotland",SUMIFS(inputdata!K:K,inputdata!$B:$B,$B679,inputdata!$A:$A,$A679),SUMIFS(inputdata!K:K,inputdata!$D:$D,$B679,inputdata!$A:$A,$A679)),IF(RIGHT(B679,8)="Scotland",SUMIFS(inputdataWeek!K:K,inputdataWeek!$B:$B,$B679,inputdataWeek!$A:$A,$A679),SUMIFS(inputdataWeek!K:K,inputdataWeek!$D:$D,$B679,inputdataWeek!$A:$A,$A679)))</f>
        <v>0</v>
      </c>
      <c r="J679" s="181">
        <f t="shared" si="55"/>
        <v>1</v>
      </c>
      <c r="K679" s="194" t="str">
        <f t="shared" si="54"/>
        <v>ISD A&amp;E Datamart</v>
      </c>
    </row>
    <row r="680" spans="1:11">
      <c r="A680" s="178">
        <f t="shared" si="58"/>
        <v>42631</v>
      </c>
      <c r="B680" s="179" t="s">
        <v>71</v>
      </c>
      <c r="C680" s="180">
        <f>IF($A680&lt;=MonthDate,IF(RIGHT($B680,8)="Scotland",SUMIFS(inputdata!G:G,inputdata!$B:$B,$B680,inputdata!$A:$A,$A680),SUMIFS(inputdata!G:G,inputdata!$D:$D,$B680,inputdata!$A:$A,$A680)),IF(RIGHT($B680,8)="Scotland",SUMIFS(inputdataWeek!G:G,inputdataWeek!$B:$B,$B680,inputdataWeek!$A:$A,$A680),SUMIFS(inputdataWeek!G:G,inputdataWeek!$D:$D,$B680,inputdataWeek!$A:$A,$A680)))</f>
        <v>1360</v>
      </c>
      <c r="D680" s="180">
        <f>IF($A680&lt;=MonthDate,IF(RIGHT($B680,8)="Scotland",SUMIFS(inputdata!H:H,inputdata!$B:$B,$B680,inputdata!$A:$A,$A680),SUMIFS(inputdata!H:H,inputdata!$D:$D,$B680,inputdata!$A:$A,$A680)),IF(RIGHT($B680,8)="Scotland",SUMIFS(inputdataWeek!H:H,inputdataWeek!$B:$B,$B680,inputdataWeek!$A:$A,$A680),SUMIFS(inputdataWeek!H:H,inputdataWeek!$D:$D,$B680,inputdataWeek!$A:$A,$A680)))</f>
        <v>1236</v>
      </c>
      <c r="E680" s="180">
        <f>IF($A680&lt;=MonthDate,IF(RIGHT($B680,8)="Scotland",SUMIFS(inputdata!I:I,inputdata!$B:$B,$B680,inputdata!$A:$A,$A680),SUMIFS(inputdata!I:I,inputdata!$D:$D,$B680,inputdata!$A:$A,$A680)),IF(RIGHT($B680,8)="Scotland",SUMIFS(inputdataWeek!I:I,inputdataWeek!$B:$B,$B680,inputdataWeek!$A:$A,$A680),SUMIFS(inputdataWeek!I:I,inputdataWeek!$D:$D,$B680,inputdataWeek!$A:$A,$A680)))</f>
        <v>124</v>
      </c>
      <c r="F680" s="181">
        <f t="shared" si="56"/>
        <v>0.9088235294117647</v>
      </c>
      <c r="G680" s="180">
        <f>IF($A680&lt;=MonthDate,IF(RIGHT($B680,8)="Scotland",SUMIFS(inputdata!J:J,inputdata!$B:$B,$B680,inputdata!$A:$A,$A680),SUMIFS(inputdata!J:J,inputdata!$D:$D,$B680,inputdata!$A:$A,$A680)),IF(RIGHT($B680,8)="Scotland",SUMIFS(inputdataWeek!J:J,inputdataWeek!$B:$B,$B680,inputdataWeek!$A:$A,$A680),SUMIFS(inputdataWeek!J:J,inputdataWeek!$D:$D,$B680,inputdataWeek!$A:$A,$A680)))</f>
        <v>8</v>
      </c>
      <c r="H680" s="181">
        <f t="shared" si="57"/>
        <v>0.99411764705882355</v>
      </c>
      <c r="I680" s="180">
        <f>IF($A680&lt;=MonthDate,IF(RIGHT($B680,8)="Scotland",SUMIFS(inputdata!K:K,inputdata!$B:$B,$B680,inputdata!$A:$A,$A680),SUMIFS(inputdata!K:K,inputdata!$D:$D,$B680,inputdata!$A:$A,$A680)),IF(RIGHT(B680,8)="Scotland",SUMIFS(inputdataWeek!K:K,inputdataWeek!$B:$B,$B680,inputdataWeek!$A:$A,$A680),SUMIFS(inputdataWeek!K:K,inputdataWeek!$D:$D,$B680,inputdataWeek!$A:$A,$A680)))</f>
        <v>0</v>
      </c>
      <c r="J680" s="181">
        <f t="shared" si="55"/>
        <v>1</v>
      </c>
      <c r="K680" s="194" t="str">
        <f t="shared" si="54"/>
        <v>ISD A&amp;E Datamart</v>
      </c>
    </row>
    <row r="681" spans="1:11">
      <c r="A681" s="178">
        <f t="shared" si="58"/>
        <v>42631</v>
      </c>
      <c r="B681" s="179" t="s">
        <v>69</v>
      </c>
      <c r="C681" s="180">
        <f>IF($A681&lt;=MonthDate,IF(RIGHT($B681,8)="Scotland",SUMIFS(inputdata!G:G,inputdata!$B:$B,$B681,inputdata!$A:$A,$A681),SUMIFS(inputdata!G:G,inputdata!$D:$D,$B681,inputdata!$A:$A,$A681)),IF(RIGHT($B681,8)="Scotland",SUMIFS(inputdataWeek!G:G,inputdataWeek!$B:$B,$B681,inputdataWeek!$A:$A,$A681),SUMIFS(inputdataWeek!G:G,inputdataWeek!$D:$D,$B681,inputdataWeek!$A:$A,$A681)))</f>
        <v>1287</v>
      </c>
      <c r="D681" s="180">
        <f>IF($A681&lt;=MonthDate,IF(RIGHT($B681,8)="Scotland",SUMIFS(inputdata!H:H,inputdata!$B:$B,$B681,inputdata!$A:$A,$A681),SUMIFS(inputdata!H:H,inputdata!$D:$D,$B681,inputdata!$A:$A,$A681)),IF(RIGHT($B681,8)="Scotland",SUMIFS(inputdataWeek!H:H,inputdataWeek!$B:$B,$B681,inputdataWeek!$A:$A,$A681),SUMIFS(inputdataWeek!H:H,inputdataWeek!$D:$D,$B681,inputdataWeek!$A:$A,$A681)))</f>
        <v>1211</v>
      </c>
      <c r="E681" s="180">
        <f>IF($A681&lt;=MonthDate,IF(RIGHT($B681,8)="Scotland",SUMIFS(inputdata!I:I,inputdata!$B:$B,$B681,inputdata!$A:$A,$A681),SUMIFS(inputdata!I:I,inputdata!$D:$D,$B681,inputdata!$A:$A,$A681)),IF(RIGHT($B681,8)="Scotland",SUMIFS(inputdataWeek!I:I,inputdataWeek!$B:$B,$B681,inputdataWeek!$A:$A,$A681),SUMIFS(inputdataWeek!I:I,inputdataWeek!$D:$D,$B681,inputdataWeek!$A:$A,$A681)))</f>
        <v>76</v>
      </c>
      <c r="F681" s="181">
        <f t="shared" si="56"/>
        <v>0.94094794094794099</v>
      </c>
      <c r="G681" s="180">
        <f>IF($A681&lt;=MonthDate,IF(RIGHT($B681,8)="Scotland",SUMIFS(inputdata!J:J,inputdata!$B:$B,$B681,inputdata!$A:$A,$A681),SUMIFS(inputdata!J:J,inputdata!$D:$D,$B681,inputdata!$A:$A,$A681)),IF(RIGHT($B681,8)="Scotland",SUMIFS(inputdataWeek!J:J,inputdataWeek!$B:$B,$B681,inputdataWeek!$A:$A,$A681),SUMIFS(inputdataWeek!J:J,inputdataWeek!$D:$D,$B681,inputdataWeek!$A:$A,$A681)))</f>
        <v>0</v>
      </c>
      <c r="H681" s="181">
        <f t="shared" si="57"/>
        <v>1</v>
      </c>
      <c r="I681" s="180">
        <f>IF($A681&lt;=MonthDate,IF(RIGHT($B681,8)="Scotland",SUMIFS(inputdata!K:K,inputdata!$B:$B,$B681,inputdata!$A:$A,$A681),SUMIFS(inputdata!K:K,inputdata!$D:$D,$B681,inputdata!$A:$A,$A681)),IF(RIGHT(B681,8)="Scotland",SUMIFS(inputdataWeek!K:K,inputdataWeek!$B:$B,$B681,inputdataWeek!$A:$A,$A681),SUMIFS(inputdataWeek!K:K,inputdataWeek!$D:$D,$B681,inputdataWeek!$A:$A,$A681)))</f>
        <v>0</v>
      </c>
      <c r="J681" s="181">
        <f t="shared" si="55"/>
        <v>1</v>
      </c>
      <c r="K681" s="194" t="str">
        <f t="shared" si="54"/>
        <v>ISD A&amp;E Datamart</v>
      </c>
    </row>
    <row r="682" spans="1:11">
      <c r="A682" s="178">
        <f t="shared" si="58"/>
        <v>42631</v>
      </c>
      <c r="B682" s="179" t="s">
        <v>122</v>
      </c>
      <c r="C682" s="180">
        <f>IF($A682&lt;=MonthDate,IF(RIGHT($B682,8)="Scotland",SUMIFS(inputdata!G:G,inputdata!$B:$B,$B682,inputdata!$A:$A,$A682),SUMIFS(inputdata!G:G,inputdata!$D:$D,$B682,inputdata!$A:$A,$A682)),IF(RIGHT($B682,8)="Scotland",SUMIFS(inputdataWeek!G:G,inputdataWeek!$B:$B,$B682,inputdataWeek!$A:$A,$A682),SUMIFS(inputdataWeek!G:G,inputdataWeek!$D:$D,$B682,inputdataWeek!$A:$A,$A682)))</f>
        <v>2098</v>
      </c>
      <c r="D682" s="180">
        <f>IF($A682&lt;=MonthDate,IF(RIGHT($B682,8)="Scotland",SUMIFS(inputdata!H:H,inputdata!$B:$B,$B682,inputdata!$A:$A,$A682),SUMIFS(inputdata!H:H,inputdata!$D:$D,$B682,inputdata!$A:$A,$A682)),IF(RIGHT($B682,8)="Scotland",SUMIFS(inputdataWeek!H:H,inputdataWeek!$B:$B,$B682,inputdataWeek!$A:$A,$A682),SUMIFS(inputdataWeek!H:H,inputdataWeek!$D:$D,$B682,inputdataWeek!$A:$A,$A682)))</f>
        <v>1954</v>
      </c>
      <c r="E682" s="180">
        <f>IF($A682&lt;=MonthDate,IF(RIGHT($B682,8)="Scotland",SUMIFS(inputdata!I:I,inputdata!$B:$B,$B682,inputdata!$A:$A,$A682),SUMIFS(inputdata!I:I,inputdata!$D:$D,$B682,inputdata!$A:$A,$A682)),IF(RIGHT($B682,8)="Scotland",SUMIFS(inputdataWeek!I:I,inputdataWeek!$B:$B,$B682,inputdataWeek!$A:$A,$A682),SUMIFS(inputdataWeek!I:I,inputdataWeek!$D:$D,$B682,inputdataWeek!$A:$A,$A682)))</f>
        <v>144</v>
      </c>
      <c r="F682" s="181">
        <f t="shared" si="56"/>
        <v>0.93136320305052434</v>
      </c>
      <c r="G682" s="180">
        <f>IF($A682&lt;=MonthDate,IF(RIGHT($B682,8)="Scotland",SUMIFS(inputdata!J:J,inputdata!$B:$B,$B682,inputdata!$A:$A,$A682),SUMIFS(inputdata!J:J,inputdata!$D:$D,$B682,inputdata!$A:$A,$A682)),IF(RIGHT($B682,8)="Scotland",SUMIFS(inputdataWeek!J:J,inputdataWeek!$B:$B,$B682,inputdataWeek!$A:$A,$A682),SUMIFS(inputdataWeek!J:J,inputdataWeek!$D:$D,$B682,inputdataWeek!$A:$A,$A682)))</f>
        <v>6</v>
      </c>
      <c r="H682" s="181">
        <f t="shared" si="57"/>
        <v>0.9971401334604385</v>
      </c>
      <c r="I682" s="180">
        <f>IF($A682&lt;=MonthDate,IF(RIGHT($B682,8)="Scotland",SUMIFS(inputdata!K:K,inputdata!$B:$B,$B682,inputdata!$A:$A,$A682),SUMIFS(inputdata!K:K,inputdata!$D:$D,$B682,inputdata!$A:$A,$A682)),IF(RIGHT(B682,8)="Scotland",SUMIFS(inputdataWeek!K:K,inputdataWeek!$B:$B,$B682,inputdataWeek!$A:$A,$A682),SUMIFS(inputdataWeek!K:K,inputdataWeek!$D:$D,$B682,inputdataWeek!$A:$A,$A682)))</f>
        <v>0</v>
      </c>
      <c r="J682" s="181">
        <f t="shared" si="55"/>
        <v>1</v>
      </c>
      <c r="K682" s="194" t="str">
        <f t="shared" si="54"/>
        <v>ISD A&amp;E Datamart</v>
      </c>
    </row>
    <row r="683" spans="1:11">
      <c r="A683" s="178">
        <f t="shared" si="58"/>
        <v>42631</v>
      </c>
      <c r="B683" s="179" t="s">
        <v>72</v>
      </c>
      <c r="C683" s="180">
        <f>IF($A683&lt;=MonthDate,IF(RIGHT($B683,8)="Scotland",SUMIFS(inputdata!G:G,inputdata!$B:$B,$B683,inputdata!$A:$A,$A683),SUMIFS(inputdata!G:G,inputdata!$D:$D,$B683,inputdata!$A:$A,$A683)),IF(RIGHT($B683,8)="Scotland",SUMIFS(inputdataWeek!G:G,inputdataWeek!$B:$B,$B683,inputdataWeek!$A:$A,$A683),SUMIFS(inputdataWeek!G:G,inputdataWeek!$D:$D,$B683,inputdataWeek!$A:$A,$A683)))</f>
        <v>6963</v>
      </c>
      <c r="D683" s="180">
        <f>IF($A683&lt;=MonthDate,IF(RIGHT($B683,8)="Scotland",SUMIFS(inputdata!H:H,inputdata!$B:$B,$B683,inputdata!$A:$A,$A683),SUMIFS(inputdata!H:H,inputdata!$D:$D,$B683,inputdata!$A:$A,$A683)),IF(RIGHT($B683,8)="Scotland",SUMIFS(inputdataWeek!H:H,inputdataWeek!$B:$B,$B683,inputdataWeek!$A:$A,$A683),SUMIFS(inputdataWeek!H:H,inputdataWeek!$D:$D,$B683,inputdataWeek!$A:$A,$A683)))</f>
        <v>6512</v>
      </c>
      <c r="E683" s="180">
        <f>IF($A683&lt;=MonthDate,IF(RIGHT($B683,8)="Scotland",SUMIFS(inputdata!I:I,inputdata!$B:$B,$B683,inputdata!$A:$A,$A683),SUMIFS(inputdata!I:I,inputdata!$D:$D,$B683,inputdata!$A:$A,$A683)),IF(RIGHT($B683,8)="Scotland",SUMIFS(inputdataWeek!I:I,inputdataWeek!$B:$B,$B683,inputdataWeek!$A:$A,$A683),SUMIFS(inputdataWeek!I:I,inputdataWeek!$D:$D,$B683,inputdataWeek!$A:$A,$A683)))</f>
        <v>451</v>
      </c>
      <c r="F683" s="181">
        <f t="shared" si="56"/>
        <v>0.93522906793048977</v>
      </c>
      <c r="G683" s="180">
        <f>IF($A683&lt;=MonthDate,IF(RIGHT($B683,8)="Scotland",SUMIFS(inputdata!J:J,inputdata!$B:$B,$B683,inputdata!$A:$A,$A683),SUMIFS(inputdata!J:J,inputdata!$D:$D,$B683,inputdata!$A:$A,$A683)),IF(RIGHT($B683,8)="Scotland",SUMIFS(inputdataWeek!J:J,inputdataWeek!$B:$B,$B683,inputdataWeek!$A:$A,$A683),SUMIFS(inputdataWeek!J:J,inputdataWeek!$D:$D,$B683,inputdataWeek!$A:$A,$A683)))</f>
        <v>4</v>
      </c>
      <c r="H683" s="181">
        <f t="shared" si="57"/>
        <v>0.99942553497055864</v>
      </c>
      <c r="I683" s="180">
        <f>IF($A683&lt;=MonthDate,IF(RIGHT($B683,8)="Scotland",SUMIFS(inputdata!K:K,inputdata!$B:$B,$B683,inputdata!$A:$A,$A683),SUMIFS(inputdata!K:K,inputdata!$D:$D,$B683,inputdata!$A:$A,$A683)),IF(RIGHT(B683,8)="Scotland",SUMIFS(inputdataWeek!K:K,inputdataWeek!$B:$B,$B683,inputdataWeek!$A:$A,$A683),SUMIFS(inputdataWeek!K:K,inputdataWeek!$D:$D,$B683,inputdataWeek!$A:$A,$A683)))</f>
        <v>0</v>
      </c>
      <c r="J683" s="181">
        <f t="shared" si="55"/>
        <v>1</v>
      </c>
      <c r="K683" s="194" t="str">
        <f t="shared" si="54"/>
        <v>ISD A&amp;E Datamart</v>
      </c>
    </row>
    <row r="684" spans="1:11">
      <c r="A684" s="178">
        <f t="shared" si="58"/>
        <v>42631</v>
      </c>
      <c r="B684" s="179" t="s">
        <v>129</v>
      </c>
      <c r="C684" s="180">
        <f>IF($A684&lt;=MonthDate,IF(RIGHT($B684,8)="Scotland",SUMIFS(inputdata!G:G,inputdata!$B:$B,$B684,inputdata!$A:$A,$A684),SUMIFS(inputdata!G:G,inputdata!$D:$D,$B684,inputdata!$A:$A,$A684)),IF(RIGHT($B684,8)="Scotland",SUMIFS(inputdataWeek!G:G,inputdataWeek!$B:$B,$B684,inputdataWeek!$A:$A,$A684),SUMIFS(inputdataWeek!G:G,inputdataWeek!$D:$D,$B684,inputdataWeek!$A:$A,$A684)))</f>
        <v>1192</v>
      </c>
      <c r="D684" s="180">
        <f>IF($A684&lt;=MonthDate,IF(RIGHT($B684,8)="Scotland",SUMIFS(inputdata!H:H,inputdata!$B:$B,$B684,inputdata!$A:$A,$A684),SUMIFS(inputdata!H:H,inputdata!$D:$D,$B684,inputdata!$A:$A,$A684)),IF(RIGHT($B684,8)="Scotland",SUMIFS(inputdataWeek!H:H,inputdataWeek!$B:$B,$B684,inputdataWeek!$A:$A,$A684),SUMIFS(inputdataWeek!H:H,inputdataWeek!$D:$D,$B684,inputdataWeek!$A:$A,$A684)))</f>
        <v>1138</v>
      </c>
      <c r="E684" s="180">
        <f>IF($A684&lt;=MonthDate,IF(RIGHT($B684,8)="Scotland",SUMIFS(inputdata!I:I,inputdata!$B:$B,$B684,inputdata!$A:$A,$A684),SUMIFS(inputdata!I:I,inputdata!$D:$D,$B684,inputdata!$A:$A,$A684)),IF(RIGHT($B684,8)="Scotland",SUMIFS(inputdataWeek!I:I,inputdataWeek!$B:$B,$B684,inputdataWeek!$A:$A,$A684),SUMIFS(inputdataWeek!I:I,inputdataWeek!$D:$D,$B684,inputdataWeek!$A:$A,$A684)))</f>
        <v>54</v>
      </c>
      <c r="F684" s="181">
        <f t="shared" si="56"/>
        <v>0.95469798657718119</v>
      </c>
      <c r="G684" s="180">
        <f>IF($A684&lt;=MonthDate,IF(RIGHT($B684,8)="Scotland",SUMIFS(inputdata!J:J,inputdata!$B:$B,$B684,inputdata!$A:$A,$A684),SUMIFS(inputdata!J:J,inputdata!$D:$D,$B684,inputdata!$A:$A,$A684)),IF(RIGHT($B684,8)="Scotland",SUMIFS(inputdataWeek!J:J,inputdataWeek!$B:$B,$B684,inputdataWeek!$A:$A,$A684),SUMIFS(inputdataWeek!J:J,inputdataWeek!$D:$D,$B684,inputdataWeek!$A:$A,$A684)))</f>
        <v>0</v>
      </c>
      <c r="H684" s="181">
        <f t="shared" si="57"/>
        <v>1</v>
      </c>
      <c r="I684" s="180">
        <f>IF($A684&lt;=MonthDate,IF(RIGHT($B684,8)="Scotland",SUMIFS(inputdata!K:K,inputdata!$B:$B,$B684,inputdata!$A:$A,$A684),SUMIFS(inputdata!K:K,inputdata!$D:$D,$B684,inputdata!$A:$A,$A684)),IF(RIGHT(B684,8)="Scotland",SUMIFS(inputdataWeek!K:K,inputdataWeek!$B:$B,$B684,inputdataWeek!$A:$A,$A684),SUMIFS(inputdataWeek!K:K,inputdataWeek!$D:$D,$B684,inputdataWeek!$A:$A,$A684)))</f>
        <v>0</v>
      </c>
      <c r="J684" s="181">
        <f t="shared" si="55"/>
        <v>1</v>
      </c>
      <c r="K684" s="194" t="str">
        <f t="shared" si="54"/>
        <v>ISD A&amp;E Datamart</v>
      </c>
    </row>
    <row r="685" spans="1:11">
      <c r="A685" s="178">
        <f t="shared" si="58"/>
        <v>42631</v>
      </c>
      <c r="B685" s="179" t="s">
        <v>73</v>
      </c>
      <c r="C685" s="180">
        <f>IF($A685&lt;=MonthDate,IF(RIGHT($B685,8)="Scotland",SUMIFS(inputdata!G:G,inputdata!$B:$B,$B685,inputdata!$A:$A,$A685),SUMIFS(inputdata!G:G,inputdata!$D:$D,$B685,inputdata!$A:$A,$A685)),IF(RIGHT($B685,8)="Scotland",SUMIFS(inputdataWeek!G:G,inputdataWeek!$B:$B,$B685,inputdataWeek!$A:$A,$A685),SUMIFS(inputdataWeek!G:G,inputdataWeek!$D:$D,$B685,inputdataWeek!$A:$A,$A685)))</f>
        <v>4123</v>
      </c>
      <c r="D685" s="180">
        <f>IF($A685&lt;=MonthDate,IF(RIGHT($B685,8)="Scotland",SUMIFS(inputdata!H:H,inputdata!$B:$B,$B685,inputdata!$A:$A,$A685),SUMIFS(inputdata!H:H,inputdata!$D:$D,$B685,inputdata!$A:$A,$A685)),IF(RIGHT($B685,8)="Scotland",SUMIFS(inputdataWeek!H:H,inputdataWeek!$B:$B,$B685,inputdataWeek!$A:$A,$A685),SUMIFS(inputdataWeek!H:H,inputdataWeek!$D:$D,$B685,inputdataWeek!$A:$A,$A685)))</f>
        <v>3866</v>
      </c>
      <c r="E685" s="180">
        <f>IF($A685&lt;=MonthDate,IF(RIGHT($B685,8)="Scotland",SUMIFS(inputdata!I:I,inputdata!$B:$B,$B685,inputdata!$A:$A,$A685),SUMIFS(inputdata!I:I,inputdata!$D:$D,$B685,inputdata!$A:$A,$A685)),IF(RIGHT($B685,8)="Scotland",SUMIFS(inputdataWeek!I:I,inputdataWeek!$B:$B,$B685,inputdataWeek!$A:$A,$A685),SUMIFS(inputdataWeek!I:I,inputdataWeek!$D:$D,$B685,inputdataWeek!$A:$A,$A685)))</f>
        <v>257</v>
      </c>
      <c r="F685" s="181">
        <f t="shared" si="56"/>
        <v>0.93766674751394619</v>
      </c>
      <c r="G685" s="180">
        <f>IF($A685&lt;=MonthDate,IF(RIGHT($B685,8)="Scotland",SUMIFS(inputdata!J:J,inputdata!$B:$B,$B685,inputdata!$A:$A,$A685),SUMIFS(inputdata!J:J,inputdata!$D:$D,$B685,inputdata!$A:$A,$A685)),IF(RIGHT($B685,8)="Scotland",SUMIFS(inputdataWeek!J:J,inputdataWeek!$B:$B,$B685,inputdataWeek!$A:$A,$A685),SUMIFS(inputdataWeek!J:J,inputdataWeek!$D:$D,$B685,inputdataWeek!$A:$A,$A685)))</f>
        <v>38</v>
      </c>
      <c r="H685" s="181">
        <f t="shared" si="57"/>
        <v>0.99078341013824889</v>
      </c>
      <c r="I685" s="180">
        <f>IF($A685&lt;=MonthDate,IF(RIGHT($B685,8)="Scotland",SUMIFS(inputdata!K:K,inputdata!$B:$B,$B685,inputdata!$A:$A,$A685),SUMIFS(inputdata!K:K,inputdata!$D:$D,$B685,inputdata!$A:$A,$A685)),IF(RIGHT(B685,8)="Scotland",SUMIFS(inputdataWeek!K:K,inputdataWeek!$B:$B,$B685,inputdataWeek!$A:$A,$A685),SUMIFS(inputdataWeek!K:K,inputdataWeek!$D:$D,$B685,inputdataWeek!$A:$A,$A685)))</f>
        <v>11</v>
      </c>
      <c r="J685" s="181">
        <f t="shared" si="55"/>
        <v>0.99733203977686147</v>
      </c>
      <c r="K685" s="194" t="str">
        <f t="shared" si="54"/>
        <v>ISD A&amp;E Datamart</v>
      </c>
    </row>
    <row r="686" spans="1:11">
      <c r="A686" s="178">
        <f t="shared" si="58"/>
        <v>42631</v>
      </c>
      <c r="B686" s="179" t="s">
        <v>123</v>
      </c>
      <c r="C686" s="180">
        <f>IF($A686&lt;=MonthDate,IF(RIGHT($B686,8)="Scotland",SUMIFS(inputdata!G:G,inputdata!$B:$B,$B686,inputdata!$A:$A,$A686),SUMIFS(inputdata!G:G,inputdata!$D:$D,$B686,inputdata!$A:$A,$A686)),IF(RIGHT($B686,8)="Scotland",SUMIFS(inputdataWeek!G:G,inputdataWeek!$B:$B,$B686,inputdataWeek!$A:$A,$A686),SUMIFS(inputdataWeek!G:G,inputdataWeek!$D:$D,$B686,inputdataWeek!$A:$A,$A686)))</f>
        <v>4519</v>
      </c>
      <c r="D686" s="180">
        <f>IF($A686&lt;=MonthDate,IF(RIGHT($B686,8)="Scotland",SUMIFS(inputdata!H:H,inputdata!$B:$B,$B686,inputdata!$A:$A,$A686),SUMIFS(inputdata!H:H,inputdata!$D:$D,$B686,inputdata!$A:$A,$A686)),IF(RIGHT($B686,8)="Scotland",SUMIFS(inputdataWeek!H:H,inputdataWeek!$B:$B,$B686,inputdataWeek!$A:$A,$A686),SUMIFS(inputdataWeek!H:H,inputdataWeek!$D:$D,$B686,inputdataWeek!$A:$A,$A686)))</f>
        <v>4278</v>
      </c>
      <c r="E686" s="180">
        <f>IF($A686&lt;=MonthDate,IF(RIGHT($B686,8)="Scotland",SUMIFS(inputdata!I:I,inputdata!$B:$B,$B686,inputdata!$A:$A,$A686),SUMIFS(inputdata!I:I,inputdata!$D:$D,$B686,inputdata!$A:$A,$A686)),IF(RIGHT($B686,8)="Scotland",SUMIFS(inputdataWeek!I:I,inputdataWeek!$B:$B,$B686,inputdataWeek!$A:$A,$A686),SUMIFS(inputdataWeek!I:I,inputdataWeek!$D:$D,$B686,inputdataWeek!$A:$A,$A686)))</f>
        <v>241</v>
      </c>
      <c r="F686" s="181">
        <f t="shared" si="56"/>
        <v>0.94666961717194065</v>
      </c>
      <c r="G686" s="180">
        <f>IF($A686&lt;=MonthDate,IF(RIGHT($B686,8)="Scotland",SUMIFS(inputdata!J:J,inputdata!$B:$B,$B686,inputdata!$A:$A,$A686),SUMIFS(inputdata!J:J,inputdata!$D:$D,$B686,inputdata!$A:$A,$A686)),IF(RIGHT($B686,8)="Scotland",SUMIFS(inputdataWeek!J:J,inputdataWeek!$B:$B,$B686,inputdataWeek!$A:$A,$A686),SUMIFS(inputdataWeek!J:J,inputdataWeek!$D:$D,$B686,inputdataWeek!$A:$A,$A686)))</f>
        <v>18</v>
      </c>
      <c r="H686" s="181">
        <f t="shared" si="57"/>
        <v>0.99601681788006191</v>
      </c>
      <c r="I686" s="180">
        <f>IF($A686&lt;=MonthDate,IF(RIGHT($B686,8)="Scotland",SUMIFS(inputdata!K:K,inputdata!$B:$B,$B686,inputdata!$A:$A,$A686),SUMIFS(inputdata!K:K,inputdata!$D:$D,$B686,inputdata!$A:$A,$A686)),IF(RIGHT(B686,8)="Scotland",SUMIFS(inputdataWeek!K:K,inputdataWeek!$B:$B,$B686,inputdataWeek!$A:$A,$A686),SUMIFS(inputdataWeek!K:K,inputdataWeek!$D:$D,$B686,inputdataWeek!$A:$A,$A686)))</f>
        <v>2</v>
      </c>
      <c r="J686" s="181">
        <f t="shared" si="55"/>
        <v>0.99955742420889582</v>
      </c>
      <c r="K686" s="194" t="str">
        <f t="shared" si="54"/>
        <v>ISD A&amp;E Datamart</v>
      </c>
    </row>
    <row r="687" spans="1:11">
      <c r="A687" s="178">
        <f t="shared" si="58"/>
        <v>42631</v>
      </c>
      <c r="B687" s="179" t="s">
        <v>117</v>
      </c>
      <c r="C687" s="180">
        <f>IF($A687&lt;=MonthDate,IF(RIGHT($B687,8)="Scotland",SUMIFS(inputdata!G:G,inputdata!$B:$B,$B687,inputdata!$A:$A,$A687),SUMIFS(inputdata!G:G,inputdata!$D:$D,$B687,inputdata!$A:$A,$A687)),IF(RIGHT($B687,8)="Scotland",SUMIFS(inputdataWeek!G:G,inputdataWeek!$B:$B,$B687,inputdataWeek!$A:$A,$A687),SUMIFS(inputdataWeek!G:G,inputdataWeek!$D:$D,$B687,inputdataWeek!$A:$A,$A687)))</f>
        <v>113</v>
      </c>
      <c r="D687" s="180">
        <f>IF($A687&lt;=MonthDate,IF(RIGHT($B687,8)="Scotland",SUMIFS(inputdata!H:H,inputdata!$B:$B,$B687,inputdata!$A:$A,$A687),SUMIFS(inputdata!H:H,inputdata!$D:$D,$B687,inputdata!$A:$A,$A687)),IF(RIGHT($B687,8)="Scotland",SUMIFS(inputdataWeek!H:H,inputdataWeek!$B:$B,$B687,inputdataWeek!$A:$A,$A687),SUMIFS(inputdataWeek!H:H,inputdataWeek!$D:$D,$B687,inputdataWeek!$A:$A,$A687)))</f>
        <v>113</v>
      </c>
      <c r="E687" s="180">
        <f>IF($A687&lt;=MonthDate,IF(RIGHT($B687,8)="Scotland",SUMIFS(inputdata!I:I,inputdata!$B:$B,$B687,inputdata!$A:$A,$A687),SUMIFS(inputdata!I:I,inputdata!$D:$D,$B687,inputdata!$A:$A,$A687)),IF(RIGHT($B687,8)="Scotland",SUMIFS(inputdataWeek!I:I,inputdataWeek!$B:$B,$B687,inputdataWeek!$A:$A,$A687),SUMIFS(inputdataWeek!I:I,inputdataWeek!$D:$D,$B687,inputdataWeek!$A:$A,$A687)))</f>
        <v>0</v>
      </c>
      <c r="F687" s="181">
        <f t="shared" si="56"/>
        <v>1</v>
      </c>
      <c r="G687" s="180">
        <f>IF($A687&lt;=MonthDate,IF(RIGHT($B687,8)="Scotland",SUMIFS(inputdata!J:J,inputdata!$B:$B,$B687,inputdata!$A:$A,$A687),SUMIFS(inputdata!J:J,inputdata!$D:$D,$B687,inputdata!$A:$A,$A687)),IF(RIGHT($B687,8)="Scotland",SUMIFS(inputdataWeek!J:J,inputdataWeek!$B:$B,$B687,inputdataWeek!$A:$A,$A687),SUMIFS(inputdataWeek!J:J,inputdataWeek!$D:$D,$B687,inputdataWeek!$A:$A,$A687)))</f>
        <v>0</v>
      </c>
      <c r="H687" s="181">
        <f t="shared" si="57"/>
        <v>1</v>
      </c>
      <c r="I687" s="180">
        <f>IF($A687&lt;=MonthDate,IF(RIGHT($B687,8)="Scotland",SUMIFS(inputdata!K:K,inputdata!$B:$B,$B687,inputdata!$A:$A,$A687),SUMIFS(inputdata!K:K,inputdata!$D:$D,$B687,inputdata!$A:$A,$A687)),IF(RIGHT(B687,8)="Scotland",SUMIFS(inputdataWeek!K:K,inputdataWeek!$B:$B,$B687,inputdataWeek!$A:$A,$A687),SUMIFS(inputdataWeek!K:K,inputdataWeek!$D:$D,$B687,inputdataWeek!$A:$A,$A687)))</f>
        <v>0</v>
      </c>
      <c r="J687" s="181">
        <f t="shared" si="55"/>
        <v>1</v>
      </c>
      <c r="K687" s="194" t="str">
        <f t="shared" si="54"/>
        <v>ISD A&amp;E Datamart</v>
      </c>
    </row>
    <row r="688" spans="1:11">
      <c r="A688" s="178">
        <f t="shared" si="58"/>
        <v>42631</v>
      </c>
      <c r="B688" s="179" t="s">
        <v>141</v>
      </c>
      <c r="C688" s="180">
        <f>IF($A688&lt;=MonthDate,IF(RIGHT($B688,8)="Scotland",SUMIFS(inputdata!G:G,inputdata!$B:$B,$B688,inputdata!$A:$A,$A688),SUMIFS(inputdata!G:G,inputdata!$D:$D,$B688,inputdata!$A:$A,$A688)),IF(RIGHT($B688,8)="Scotland",SUMIFS(inputdataWeek!G:G,inputdataWeek!$B:$B,$B688,inputdataWeek!$A:$A,$A688),SUMIFS(inputdataWeek!G:G,inputdataWeek!$D:$D,$B688,inputdataWeek!$A:$A,$A688)))</f>
        <v>131</v>
      </c>
      <c r="D688" s="180">
        <f>IF($A688&lt;=MonthDate,IF(RIGHT($B688,8)="Scotland",SUMIFS(inputdata!H:H,inputdata!$B:$B,$B688,inputdata!$A:$A,$A688),SUMIFS(inputdata!H:H,inputdata!$D:$D,$B688,inputdata!$A:$A,$A688)),IF(RIGHT($B688,8)="Scotland",SUMIFS(inputdataWeek!H:H,inputdataWeek!$B:$B,$B688,inputdataWeek!$A:$A,$A688),SUMIFS(inputdataWeek!H:H,inputdataWeek!$D:$D,$B688,inputdataWeek!$A:$A,$A688)))</f>
        <v>127</v>
      </c>
      <c r="E688" s="180">
        <f>IF($A688&lt;=MonthDate,IF(RIGHT($B688,8)="Scotland",SUMIFS(inputdata!I:I,inputdata!$B:$B,$B688,inputdata!$A:$A,$A688),SUMIFS(inputdata!I:I,inputdata!$D:$D,$B688,inputdata!$A:$A,$A688)),IF(RIGHT($B688,8)="Scotland",SUMIFS(inputdataWeek!I:I,inputdataWeek!$B:$B,$B688,inputdataWeek!$A:$A,$A688),SUMIFS(inputdataWeek!I:I,inputdataWeek!$D:$D,$B688,inputdataWeek!$A:$A,$A688)))</f>
        <v>4</v>
      </c>
      <c r="F688" s="181">
        <f t="shared" si="56"/>
        <v>0.96946564885496178</v>
      </c>
      <c r="G688" s="180">
        <f>IF($A688&lt;=MonthDate,IF(RIGHT($B688,8)="Scotland",SUMIFS(inputdata!J:J,inputdata!$B:$B,$B688,inputdata!$A:$A,$A688),SUMIFS(inputdata!J:J,inputdata!$D:$D,$B688,inputdata!$A:$A,$A688)),IF(RIGHT($B688,8)="Scotland",SUMIFS(inputdataWeek!J:J,inputdataWeek!$B:$B,$B688,inputdataWeek!$A:$A,$A688),SUMIFS(inputdataWeek!J:J,inputdataWeek!$D:$D,$B688,inputdataWeek!$A:$A,$A688)))</f>
        <v>0</v>
      </c>
      <c r="H688" s="181">
        <f t="shared" si="57"/>
        <v>1</v>
      </c>
      <c r="I688" s="180">
        <f>IF($A688&lt;=MonthDate,IF(RIGHT($B688,8)="Scotland",SUMIFS(inputdata!K:K,inputdata!$B:$B,$B688,inputdata!$A:$A,$A688),SUMIFS(inputdata!K:K,inputdata!$D:$D,$B688,inputdata!$A:$A,$A688)),IF(RIGHT(B688,8)="Scotland",SUMIFS(inputdataWeek!K:K,inputdataWeek!$B:$B,$B688,inputdataWeek!$A:$A,$A688),SUMIFS(inputdataWeek!K:K,inputdataWeek!$D:$D,$B688,inputdataWeek!$A:$A,$A688)))</f>
        <v>0</v>
      </c>
      <c r="J688" s="181">
        <f t="shared" si="55"/>
        <v>1</v>
      </c>
      <c r="K688" s="194" t="str">
        <f t="shared" ref="K688:K752" si="59">IF($A688&lt;=MonthDate,"ISD A&amp;E Datamart","Weekly aggregate data")</f>
        <v>ISD A&amp;E Datamart</v>
      </c>
    </row>
    <row r="689" spans="1:11">
      <c r="A689" s="178">
        <f t="shared" si="58"/>
        <v>42631</v>
      </c>
      <c r="B689" s="179" t="s">
        <v>136</v>
      </c>
      <c r="C689" s="180">
        <f>IF($A689&lt;=MonthDate,IF(RIGHT($B689,8)="Scotland",SUMIFS(inputdata!G:G,inputdata!$B:$B,$B689,inputdata!$A:$A,$A689),SUMIFS(inputdata!G:G,inputdata!$D:$D,$B689,inputdata!$A:$A,$A689)),IF(RIGHT($B689,8)="Scotland",SUMIFS(inputdataWeek!G:G,inputdataWeek!$B:$B,$B689,inputdataWeek!$A:$A,$A689),SUMIFS(inputdataWeek!G:G,inputdataWeek!$D:$D,$B689,inputdataWeek!$A:$A,$A689)))</f>
        <v>1576</v>
      </c>
      <c r="D689" s="180">
        <f>IF($A689&lt;=MonthDate,IF(RIGHT($B689,8)="Scotland",SUMIFS(inputdata!H:H,inputdata!$B:$B,$B689,inputdata!$A:$A,$A689),SUMIFS(inputdata!H:H,inputdata!$D:$D,$B689,inputdata!$A:$A,$A689)),IF(RIGHT($B689,8)="Scotland",SUMIFS(inputdataWeek!H:H,inputdataWeek!$B:$B,$B689,inputdataWeek!$A:$A,$A689),SUMIFS(inputdataWeek!H:H,inputdataWeek!$D:$D,$B689,inputdataWeek!$A:$A,$A689)))</f>
        <v>1557</v>
      </c>
      <c r="E689" s="180">
        <f>IF($A689&lt;=MonthDate,IF(RIGHT($B689,8)="Scotland",SUMIFS(inputdata!I:I,inputdata!$B:$B,$B689,inputdata!$A:$A,$A689),SUMIFS(inputdata!I:I,inputdata!$D:$D,$B689,inputdata!$A:$A,$A689)),IF(RIGHT($B689,8)="Scotland",SUMIFS(inputdataWeek!I:I,inputdataWeek!$B:$B,$B689,inputdataWeek!$A:$A,$A689),SUMIFS(inputdataWeek!I:I,inputdataWeek!$D:$D,$B689,inputdataWeek!$A:$A,$A689)))</f>
        <v>19</v>
      </c>
      <c r="F689" s="181">
        <f t="shared" si="56"/>
        <v>0.98794416243654826</v>
      </c>
      <c r="G689" s="180">
        <f>IF($A689&lt;=MonthDate,IF(RIGHT($B689,8)="Scotland",SUMIFS(inputdata!J:J,inputdata!$B:$B,$B689,inputdata!$A:$A,$A689),SUMIFS(inputdata!J:J,inputdata!$D:$D,$B689,inputdata!$A:$A,$A689)),IF(RIGHT($B689,8)="Scotland",SUMIFS(inputdataWeek!J:J,inputdataWeek!$B:$B,$B689,inputdataWeek!$A:$A,$A689),SUMIFS(inputdataWeek!J:J,inputdataWeek!$D:$D,$B689,inputdataWeek!$A:$A,$A689)))</f>
        <v>0</v>
      </c>
      <c r="H689" s="181">
        <f t="shared" si="57"/>
        <v>1</v>
      </c>
      <c r="I689" s="180">
        <f>IF($A689&lt;=MonthDate,IF(RIGHT($B689,8)="Scotland",SUMIFS(inputdata!K:K,inputdata!$B:$B,$B689,inputdata!$A:$A,$A689),SUMIFS(inputdata!K:K,inputdata!$D:$D,$B689,inputdata!$A:$A,$A689)),IF(RIGHT(B689,8)="Scotland",SUMIFS(inputdataWeek!K:K,inputdataWeek!$B:$B,$B689,inputdataWeek!$A:$A,$A689),SUMIFS(inputdataWeek!K:K,inputdataWeek!$D:$D,$B689,inputdataWeek!$A:$A,$A689)))</f>
        <v>0</v>
      </c>
      <c r="J689" s="181">
        <f t="shared" si="55"/>
        <v>1</v>
      </c>
      <c r="K689" s="194" t="str">
        <f t="shared" si="59"/>
        <v>ISD A&amp;E Datamart</v>
      </c>
    </row>
    <row r="690" spans="1:11">
      <c r="A690" s="178">
        <f t="shared" si="58"/>
        <v>42631</v>
      </c>
      <c r="B690" s="179" t="s">
        <v>139</v>
      </c>
      <c r="C690" s="180">
        <f>IF($A690&lt;=MonthDate,IF(RIGHT($B690,8)="Scotland",SUMIFS(inputdata!G:G,inputdata!$B:$B,$B690,inputdata!$A:$A,$A690),SUMIFS(inputdata!G:G,inputdata!$D:$D,$B690,inputdata!$A:$A,$A690)),IF(RIGHT($B690,8)="Scotland",SUMIFS(inputdataWeek!G:G,inputdataWeek!$B:$B,$B690,inputdataWeek!$A:$A,$A690),SUMIFS(inputdataWeek!G:G,inputdataWeek!$D:$D,$B690,inputdataWeek!$A:$A,$A690)))</f>
        <v>131</v>
      </c>
      <c r="D690" s="180">
        <f>IF($A690&lt;=MonthDate,IF(RIGHT($B690,8)="Scotland",SUMIFS(inputdata!H:H,inputdata!$B:$B,$B690,inputdata!$A:$A,$A690),SUMIFS(inputdata!H:H,inputdata!$D:$D,$B690,inputdata!$A:$A,$A690)),IF(RIGHT($B690,8)="Scotland",SUMIFS(inputdataWeek!H:H,inputdataWeek!$B:$B,$B690,inputdataWeek!$A:$A,$A690),SUMIFS(inputdataWeek!H:H,inputdataWeek!$D:$D,$B690,inputdataWeek!$A:$A,$A690)))</f>
        <v>131</v>
      </c>
      <c r="E690" s="180">
        <f>IF($A690&lt;=MonthDate,IF(RIGHT($B690,8)="Scotland",SUMIFS(inputdata!I:I,inputdata!$B:$B,$B690,inputdata!$A:$A,$A690),SUMIFS(inputdata!I:I,inputdata!$D:$D,$B690,inputdata!$A:$A,$A690)),IF(RIGHT($B690,8)="Scotland",SUMIFS(inputdataWeek!I:I,inputdataWeek!$B:$B,$B690,inputdataWeek!$A:$A,$A690),SUMIFS(inputdataWeek!I:I,inputdataWeek!$D:$D,$B690,inputdataWeek!$A:$A,$A690)))</f>
        <v>0</v>
      </c>
      <c r="F690" s="181">
        <f t="shared" si="56"/>
        <v>1</v>
      </c>
      <c r="G690" s="180">
        <f>IF($A690&lt;=MonthDate,IF(RIGHT($B690,8)="Scotland",SUMIFS(inputdata!J:J,inputdata!$B:$B,$B690,inputdata!$A:$A,$A690),SUMIFS(inputdata!J:J,inputdata!$D:$D,$B690,inputdata!$A:$A,$A690)),IF(RIGHT($B690,8)="Scotland",SUMIFS(inputdataWeek!J:J,inputdataWeek!$B:$B,$B690,inputdataWeek!$A:$A,$A690),SUMIFS(inputdataWeek!J:J,inputdataWeek!$D:$D,$B690,inputdataWeek!$A:$A,$A690)))</f>
        <v>0</v>
      </c>
      <c r="H690" s="181">
        <f t="shared" si="57"/>
        <v>1</v>
      </c>
      <c r="I690" s="180">
        <f>IF($A690&lt;=MonthDate,IF(RIGHT($B690,8)="Scotland",SUMIFS(inputdata!K:K,inputdata!$B:$B,$B690,inputdata!$A:$A,$A690),SUMIFS(inputdata!K:K,inputdata!$D:$D,$B690,inputdata!$A:$A,$A690)),IF(RIGHT(B690,8)="Scotland",SUMIFS(inputdataWeek!K:K,inputdataWeek!$B:$B,$B690,inputdataWeek!$A:$A,$A690),SUMIFS(inputdataWeek!K:K,inputdataWeek!$D:$D,$B690,inputdataWeek!$A:$A,$A690)))</f>
        <v>0</v>
      </c>
      <c r="J690" s="181">
        <f t="shared" si="55"/>
        <v>1</v>
      </c>
      <c r="K690" s="194" t="str">
        <f t="shared" si="59"/>
        <v>ISD A&amp;E Datamart</v>
      </c>
    </row>
    <row r="691" spans="1:11">
      <c r="A691" s="178">
        <f t="shared" si="58"/>
        <v>42631</v>
      </c>
      <c r="B691" s="179" t="s">
        <v>277</v>
      </c>
      <c r="C691" s="180">
        <f>IF($A691&lt;=MonthDate,IF(RIGHT($B691,8)="Scotland",SUMIFS(inputdata!G:G,inputdata!$B:$B,$B691,inputdata!$A:$A,$A691),SUMIFS(inputdata!G:G,inputdata!$D:$D,$B691,inputdata!$A:$A,$A691)),IF(RIGHT($B691,8)="Scotland",SUMIFS(inputdataWeek!G:G,inputdataWeek!$B:$B,$B691,inputdataWeek!$A:$A,$A691),SUMIFS(inputdataWeek!G:G,inputdataWeek!$D:$D,$B691,inputdataWeek!$A:$A,$A691)))</f>
        <v>27309</v>
      </c>
      <c r="D691" s="180">
        <f>IF($A691&lt;=MonthDate,IF(RIGHT($B691,8)="Scotland",SUMIFS(inputdata!H:H,inputdata!$B:$B,$B691,inputdata!$A:$A,$A691),SUMIFS(inputdata!H:H,inputdata!$D:$D,$B691,inputdata!$A:$A,$A691)),IF(RIGHT($B691,8)="Scotland",SUMIFS(inputdataWeek!H:H,inputdataWeek!$B:$B,$B691,inputdataWeek!$A:$A,$A691),SUMIFS(inputdataWeek!H:H,inputdataWeek!$D:$D,$B691,inputdataWeek!$A:$A,$A691)))</f>
        <v>25761</v>
      </c>
      <c r="E691" s="180">
        <f>IF($A691&lt;=MonthDate,IF(RIGHT($B691,8)="Scotland",SUMIFS(inputdata!I:I,inputdata!$B:$B,$B691,inputdata!$A:$A,$A691),SUMIFS(inputdata!I:I,inputdata!$D:$D,$B691,inputdata!$A:$A,$A691)),IF(RIGHT($B691,8)="Scotland",SUMIFS(inputdataWeek!I:I,inputdataWeek!$B:$B,$B691,inputdataWeek!$A:$A,$A691),SUMIFS(inputdataWeek!I:I,inputdataWeek!$D:$D,$B691,inputdataWeek!$A:$A,$A691)))</f>
        <v>1548</v>
      </c>
      <c r="F691" s="181">
        <f t="shared" si="56"/>
        <v>0.94331539053059432</v>
      </c>
      <c r="G691" s="180">
        <f>IF($A691&lt;=MonthDate,IF(RIGHT($B691,8)="Scotland",SUMIFS(inputdata!J:J,inputdata!$B:$B,$B691,inputdata!$A:$A,$A691),SUMIFS(inputdata!J:J,inputdata!$D:$D,$B691,inputdata!$A:$A,$A691)),IF(RIGHT($B691,8)="Scotland",SUMIFS(inputdataWeek!J:J,inputdataWeek!$B:$B,$B691,inputdataWeek!$A:$A,$A691),SUMIFS(inputdataWeek!J:J,inputdataWeek!$D:$D,$B691,inputdataWeek!$A:$A,$A691)))</f>
        <v>102</v>
      </c>
      <c r="H691" s="181">
        <f t="shared" si="57"/>
        <v>0.99626496759310113</v>
      </c>
      <c r="I691" s="180">
        <f>IF($A691&lt;=MonthDate,IF(RIGHT($B691,8)="Scotland",SUMIFS(inputdata!K:K,inputdata!$B:$B,$B691,inputdata!$A:$A,$A691),SUMIFS(inputdata!K:K,inputdata!$D:$D,$B691,inputdata!$A:$A,$A691)),IF(RIGHT(B691,8)="Scotland",SUMIFS(inputdataWeek!K:K,inputdataWeek!$B:$B,$B691,inputdataWeek!$A:$A,$A691),SUMIFS(inputdataWeek!K:K,inputdataWeek!$D:$D,$B691,inputdataWeek!$A:$A,$A691)))</f>
        <v>19</v>
      </c>
      <c r="J691" s="181">
        <f t="shared" si="55"/>
        <v>0.99930425866930317</v>
      </c>
      <c r="K691" s="194" t="str">
        <f t="shared" si="59"/>
        <v>ISD A&amp;E Datamart</v>
      </c>
    </row>
    <row r="692" spans="1:11">
      <c r="A692" s="178">
        <f>A677+7</f>
        <v>42638</v>
      </c>
      <c r="B692" s="179" t="s">
        <v>121</v>
      </c>
      <c r="C692" s="180">
        <f>IF($A692&lt;=MonthDate,IF(RIGHT($B692,8)="Scotland",SUMIFS(inputdata!G:G,inputdata!$B:$B,$B692,inputdata!$A:$A,$A692),SUMIFS(inputdata!G:G,inputdata!$D:$D,$B692,inputdata!$A:$A,$A692)),IF(RIGHT($B692,8)="Scotland",SUMIFS(inputdataWeek!G:G,inputdataWeek!$B:$B,$B692,inputdataWeek!$A:$A,$A692),SUMIFS(inputdataWeek!G:G,inputdataWeek!$D:$D,$B692,inputdataWeek!$A:$A,$A692)))</f>
        <v>2302</v>
      </c>
      <c r="D692" s="180">
        <f>IF($A692&lt;=MonthDate,IF(RIGHT($B692,8)="Scotland",SUMIFS(inputdata!H:H,inputdata!$B:$B,$B692,inputdata!$A:$A,$A692),SUMIFS(inputdata!H:H,inputdata!$D:$D,$B692,inputdata!$A:$A,$A692)),IF(RIGHT($B692,8)="Scotland",SUMIFS(inputdataWeek!H:H,inputdataWeek!$B:$B,$B692,inputdataWeek!$A:$A,$A692),SUMIFS(inputdataWeek!H:H,inputdataWeek!$D:$D,$B692,inputdataWeek!$A:$A,$A692)))</f>
        <v>2168</v>
      </c>
      <c r="E692" s="180">
        <f>IF($A692&lt;=MonthDate,IF(RIGHT($B692,8)="Scotland",SUMIFS(inputdata!I:I,inputdata!$B:$B,$B692,inputdata!$A:$A,$A692),SUMIFS(inputdata!I:I,inputdata!$D:$D,$B692,inputdata!$A:$A,$A692)),IF(RIGHT($B692,8)="Scotland",SUMIFS(inputdataWeek!I:I,inputdataWeek!$B:$B,$B692,inputdataWeek!$A:$A,$A692),SUMIFS(inputdataWeek!I:I,inputdataWeek!$D:$D,$B692,inputdataWeek!$A:$A,$A692)))</f>
        <v>134</v>
      </c>
      <c r="F692" s="181">
        <f t="shared" si="56"/>
        <v>0.94178974804517812</v>
      </c>
      <c r="G692" s="180">
        <f>IF($A692&lt;=MonthDate,IF(RIGHT($B692,8)="Scotland",SUMIFS(inputdata!J:J,inputdata!$B:$B,$B692,inputdata!$A:$A,$A692),SUMIFS(inputdata!J:J,inputdata!$D:$D,$B692,inputdata!$A:$A,$A692)),IF(RIGHT($B692,8)="Scotland",SUMIFS(inputdataWeek!J:J,inputdataWeek!$B:$B,$B692,inputdataWeek!$A:$A,$A692),SUMIFS(inputdataWeek!J:J,inputdataWeek!$D:$D,$B692,inputdataWeek!$A:$A,$A692)))</f>
        <v>26</v>
      </c>
      <c r="H692" s="181">
        <f t="shared" si="57"/>
        <v>0.98870547350130322</v>
      </c>
      <c r="I692" s="180">
        <f>IF($A692&lt;=MonthDate,IF(RIGHT($B692,8)="Scotland",SUMIFS(inputdata!K:K,inputdata!$B:$B,$B692,inputdata!$A:$A,$A692),SUMIFS(inputdata!K:K,inputdata!$D:$D,$B692,inputdata!$A:$A,$A692)),IF(RIGHT(B692,8)="Scotland",SUMIFS(inputdataWeek!K:K,inputdataWeek!$B:$B,$B692,inputdataWeek!$A:$A,$A692),SUMIFS(inputdataWeek!K:K,inputdataWeek!$D:$D,$B692,inputdataWeek!$A:$A,$A692)))</f>
        <v>6</v>
      </c>
      <c r="J692" s="181">
        <f t="shared" si="55"/>
        <v>0.99739357080799307</v>
      </c>
      <c r="K692" s="194" t="str">
        <f t="shared" si="59"/>
        <v>ISD A&amp;E Datamart</v>
      </c>
    </row>
    <row r="693" spans="1:11">
      <c r="A693" s="178">
        <f t="shared" ref="A693:A702" si="60">A678+7</f>
        <v>42638</v>
      </c>
      <c r="B693" s="179" t="s">
        <v>70</v>
      </c>
      <c r="C693" s="180">
        <f>IF($A693&lt;=MonthDate,IF(RIGHT($B693,8)="Scotland",SUMIFS(inputdata!G:G,inputdata!$B:$B,$B693,inputdata!$A:$A,$A693),SUMIFS(inputdata!G:G,inputdata!$D:$D,$B693,inputdata!$A:$A,$A693)),IF(RIGHT($B693,8)="Scotland",SUMIFS(inputdataWeek!G:G,inputdataWeek!$B:$B,$B693,inputdataWeek!$A:$A,$A693),SUMIFS(inputdataWeek!G:G,inputdataWeek!$D:$D,$B693,inputdataWeek!$A:$A,$A693)))</f>
        <v>558</v>
      </c>
      <c r="D693" s="180">
        <f>IF($A693&lt;=MonthDate,IF(RIGHT($B693,8)="Scotland",SUMIFS(inputdata!H:H,inputdata!$B:$B,$B693,inputdata!$A:$A,$A693),SUMIFS(inputdata!H:H,inputdata!$D:$D,$B693,inputdata!$A:$A,$A693)),IF(RIGHT($B693,8)="Scotland",SUMIFS(inputdataWeek!H:H,inputdataWeek!$B:$B,$B693,inputdataWeek!$A:$A,$A693),SUMIFS(inputdataWeek!H:H,inputdataWeek!$D:$D,$B693,inputdataWeek!$A:$A,$A693)))</f>
        <v>545</v>
      </c>
      <c r="E693" s="180">
        <f>IF($A693&lt;=MonthDate,IF(RIGHT($B693,8)="Scotland",SUMIFS(inputdata!I:I,inputdata!$B:$B,$B693,inputdata!$A:$A,$A693),SUMIFS(inputdata!I:I,inputdata!$D:$D,$B693,inputdata!$A:$A,$A693)),IF(RIGHT($B693,8)="Scotland",SUMIFS(inputdataWeek!I:I,inputdataWeek!$B:$B,$B693,inputdataWeek!$A:$A,$A693),SUMIFS(inputdataWeek!I:I,inputdataWeek!$D:$D,$B693,inputdataWeek!$A:$A,$A693)))</f>
        <v>13</v>
      </c>
      <c r="F693" s="181">
        <f t="shared" si="56"/>
        <v>0.97670250896057342</v>
      </c>
      <c r="G693" s="180">
        <f>IF($A693&lt;=MonthDate,IF(RIGHT($B693,8)="Scotland",SUMIFS(inputdata!J:J,inputdata!$B:$B,$B693,inputdata!$A:$A,$A693),SUMIFS(inputdata!J:J,inputdata!$D:$D,$B693,inputdata!$A:$A,$A693)),IF(RIGHT($B693,8)="Scotland",SUMIFS(inputdataWeek!J:J,inputdataWeek!$B:$B,$B693,inputdataWeek!$A:$A,$A693),SUMIFS(inputdataWeek!J:J,inputdataWeek!$D:$D,$B693,inputdataWeek!$A:$A,$A693)))</f>
        <v>0</v>
      </c>
      <c r="H693" s="181">
        <f t="shared" si="57"/>
        <v>1</v>
      </c>
      <c r="I693" s="180">
        <f>IF($A693&lt;=MonthDate,IF(RIGHT($B693,8)="Scotland",SUMIFS(inputdata!K:K,inputdata!$B:$B,$B693,inputdata!$A:$A,$A693),SUMIFS(inputdata!K:K,inputdata!$D:$D,$B693,inputdata!$A:$A,$A693)),IF(RIGHT(B693,8)="Scotland",SUMIFS(inputdataWeek!K:K,inputdataWeek!$B:$B,$B693,inputdataWeek!$A:$A,$A693),SUMIFS(inputdataWeek!K:K,inputdataWeek!$D:$D,$B693,inputdataWeek!$A:$A,$A693)))</f>
        <v>0</v>
      </c>
      <c r="J693" s="181">
        <f t="shared" si="55"/>
        <v>1</v>
      </c>
      <c r="K693" s="194" t="str">
        <f t="shared" si="59"/>
        <v>ISD A&amp;E Datamart</v>
      </c>
    </row>
    <row r="694" spans="1:11">
      <c r="A694" s="178">
        <f t="shared" si="60"/>
        <v>42638</v>
      </c>
      <c r="B694" s="179" t="s">
        <v>140</v>
      </c>
      <c r="C694" s="180">
        <f>IF($A694&lt;=MonthDate,IF(RIGHT($B694,8)="Scotland",SUMIFS(inputdata!G:G,inputdata!$B:$B,$B694,inputdata!$A:$A,$A694),SUMIFS(inputdata!G:G,inputdata!$D:$D,$B694,inputdata!$A:$A,$A694)),IF(RIGHT($B694,8)="Scotland",SUMIFS(inputdataWeek!G:G,inputdataWeek!$B:$B,$B694,inputdataWeek!$A:$A,$A694),SUMIFS(inputdataWeek!G:G,inputdataWeek!$D:$D,$B694,inputdataWeek!$A:$A,$A694)))</f>
        <v>874</v>
      </c>
      <c r="D694" s="180">
        <f>IF($A694&lt;=MonthDate,IF(RIGHT($B694,8)="Scotland",SUMIFS(inputdata!H:H,inputdata!$B:$B,$B694,inputdata!$A:$A,$A694),SUMIFS(inputdata!H:H,inputdata!$D:$D,$B694,inputdata!$A:$A,$A694)),IF(RIGHT($B694,8)="Scotland",SUMIFS(inputdataWeek!H:H,inputdataWeek!$B:$B,$B694,inputdataWeek!$A:$A,$A694),SUMIFS(inputdataWeek!H:H,inputdataWeek!$D:$D,$B694,inputdataWeek!$A:$A,$A694)))</f>
        <v>840</v>
      </c>
      <c r="E694" s="180">
        <f>IF($A694&lt;=MonthDate,IF(RIGHT($B694,8)="Scotland",SUMIFS(inputdata!I:I,inputdata!$B:$B,$B694,inputdata!$A:$A,$A694),SUMIFS(inputdata!I:I,inputdata!$D:$D,$B694,inputdata!$A:$A,$A694)),IF(RIGHT($B694,8)="Scotland",SUMIFS(inputdataWeek!I:I,inputdataWeek!$B:$B,$B694,inputdataWeek!$A:$A,$A694),SUMIFS(inputdataWeek!I:I,inputdataWeek!$D:$D,$B694,inputdataWeek!$A:$A,$A694)))</f>
        <v>34</v>
      </c>
      <c r="F694" s="181">
        <f t="shared" si="56"/>
        <v>0.9610983981693364</v>
      </c>
      <c r="G694" s="180">
        <f>IF($A694&lt;=MonthDate,IF(RIGHT($B694,8)="Scotland",SUMIFS(inputdata!J:J,inputdata!$B:$B,$B694,inputdata!$A:$A,$A694),SUMIFS(inputdata!J:J,inputdata!$D:$D,$B694,inputdata!$A:$A,$A694)),IF(RIGHT($B694,8)="Scotland",SUMIFS(inputdataWeek!J:J,inputdataWeek!$B:$B,$B694,inputdataWeek!$A:$A,$A694),SUMIFS(inputdataWeek!J:J,inputdataWeek!$D:$D,$B694,inputdataWeek!$A:$A,$A694)))</f>
        <v>1</v>
      </c>
      <c r="H694" s="181">
        <f t="shared" si="57"/>
        <v>0.99885583524027455</v>
      </c>
      <c r="I694" s="180">
        <f>IF($A694&lt;=MonthDate,IF(RIGHT($B694,8)="Scotland",SUMIFS(inputdata!K:K,inputdata!$B:$B,$B694,inputdata!$A:$A,$A694),SUMIFS(inputdata!K:K,inputdata!$D:$D,$B694,inputdata!$A:$A,$A694)),IF(RIGHT(B694,8)="Scotland",SUMIFS(inputdataWeek!K:K,inputdataWeek!$B:$B,$B694,inputdataWeek!$A:$A,$A694),SUMIFS(inputdataWeek!K:K,inputdataWeek!$D:$D,$B694,inputdataWeek!$A:$A,$A694)))</f>
        <v>0</v>
      </c>
      <c r="J694" s="181">
        <f t="shared" si="55"/>
        <v>1</v>
      </c>
      <c r="K694" s="194" t="str">
        <f t="shared" si="59"/>
        <v>ISD A&amp;E Datamart</v>
      </c>
    </row>
    <row r="695" spans="1:11">
      <c r="A695" s="178">
        <f t="shared" si="60"/>
        <v>42638</v>
      </c>
      <c r="B695" s="179" t="s">
        <v>71</v>
      </c>
      <c r="C695" s="180">
        <f>IF($A695&lt;=MonthDate,IF(RIGHT($B695,8)="Scotland",SUMIFS(inputdata!G:G,inputdata!$B:$B,$B695,inputdata!$A:$A,$A695),SUMIFS(inputdata!G:G,inputdata!$D:$D,$B695,inputdata!$A:$A,$A695)),IF(RIGHT($B695,8)="Scotland",SUMIFS(inputdataWeek!G:G,inputdataWeek!$B:$B,$B695,inputdataWeek!$A:$A,$A695),SUMIFS(inputdataWeek!G:G,inputdataWeek!$D:$D,$B695,inputdataWeek!$A:$A,$A695)))</f>
        <v>1262</v>
      </c>
      <c r="D695" s="180">
        <f>IF($A695&lt;=MonthDate,IF(RIGHT($B695,8)="Scotland",SUMIFS(inputdata!H:H,inputdata!$B:$B,$B695,inputdata!$A:$A,$A695),SUMIFS(inputdata!H:H,inputdata!$D:$D,$B695,inputdata!$A:$A,$A695)),IF(RIGHT($B695,8)="Scotland",SUMIFS(inputdataWeek!H:H,inputdataWeek!$B:$B,$B695,inputdataWeek!$A:$A,$A695),SUMIFS(inputdataWeek!H:H,inputdataWeek!$D:$D,$B695,inputdataWeek!$A:$A,$A695)))</f>
        <v>1207</v>
      </c>
      <c r="E695" s="180">
        <f>IF($A695&lt;=MonthDate,IF(RIGHT($B695,8)="Scotland",SUMIFS(inputdata!I:I,inputdata!$B:$B,$B695,inputdata!$A:$A,$A695),SUMIFS(inputdata!I:I,inputdata!$D:$D,$B695,inputdata!$A:$A,$A695)),IF(RIGHT($B695,8)="Scotland",SUMIFS(inputdataWeek!I:I,inputdataWeek!$B:$B,$B695,inputdataWeek!$A:$A,$A695),SUMIFS(inputdataWeek!I:I,inputdataWeek!$D:$D,$B695,inputdataWeek!$A:$A,$A695)))</f>
        <v>55</v>
      </c>
      <c r="F695" s="181">
        <f t="shared" si="56"/>
        <v>0.95641838351822506</v>
      </c>
      <c r="G695" s="180">
        <f>IF($A695&lt;=MonthDate,IF(RIGHT($B695,8)="Scotland",SUMIFS(inputdata!J:J,inputdata!$B:$B,$B695,inputdata!$A:$A,$A695),SUMIFS(inputdata!J:J,inputdata!$D:$D,$B695,inputdata!$A:$A,$A695)),IF(RIGHT($B695,8)="Scotland",SUMIFS(inputdataWeek!J:J,inputdataWeek!$B:$B,$B695,inputdataWeek!$A:$A,$A695),SUMIFS(inputdataWeek!J:J,inputdataWeek!$D:$D,$B695,inputdataWeek!$A:$A,$A695)))</f>
        <v>2</v>
      </c>
      <c r="H695" s="181">
        <f t="shared" si="57"/>
        <v>0.99841521394611732</v>
      </c>
      <c r="I695" s="180">
        <f>IF($A695&lt;=MonthDate,IF(RIGHT($B695,8)="Scotland",SUMIFS(inputdata!K:K,inputdata!$B:$B,$B695,inputdata!$A:$A,$A695),SUMIFS(inputdata!K:K,inputdata!$D:$D,$B695,inputdata!$A:$A,$A695)),IF(RIGHT(B695,8)="Scotland",SUMIFS(inputdataWeek!K:K,inputdataWeek!$B:$B,$B695,inputdataWeek!$A:$A,$A695),SUMIFS(inputdataWeek!K:K,inputdataWeek!$D:$D,$B695,inputdataWeek!$A:$A,$A695)))</f>
        <v>0</v>
      </c>
      <c r="J695" s="181">
        <f t="shared" si="55"/>
        <v>1</v>
      </c>
      <c r="K695" s="194" t="str">
        <f t="shared" si="59"/>
        <v>ISD A&amp;E Datamart</v>
      </c>
    </row>
    <row r="696" spans="1:11">
      <c r="A696" s="178">
        <f t="shared" si="60"/>
        <v>42638</v>
      </c>
      <c r="B696" s="179" t="s">
        <v>69</v>
      </c>
      <c r="C696" s="180">
        <f>IF($A696&lt;=MonthDate,IF(RIGHT($B696,8)="Scotland",SUMIFS(inputdata!G:G,inputdata!$B:$B,$B696,inputdata!$A:$A,$A696),SUMIFS(inputdata!G:G,inputdata!$D:$D,$B696,inputdata!$A:$A,$A696)),IF(RIGHT($B696,8)="Scotland",SUMIFS(inputdataWeek!G:G,inputdataWeek!$B:$B,$B696,inputdataWeek!$A:$A,$A696),SUMIFS(inputdataWeek!G:G,inputdataWeek!$D:$D,$B696,inputdataWeek!$A:$A,$A696)))</f>
        <v>1243</v>
      </c>
      <c r="D696" s="180">
        <f>IF($A696&lt;=MonthDate,IF(RIGHT($B696,8)="Scotland",SUMIFS(inputdata!H:H,inputdata!$B:$B,$B696,inputdata!$A:$A,$A696),SUMIFS(inputdata!H:H,inputdata!$D:$D,$B696,inputdata!$A:$A,$A696)),IF(RIGHT($B696,8)="Scotland",SUMIFS(inputdataWeek!H:H,inputdataWeek!$B:$B,$B696,inputdataWeek!$A:$A,$A696),SUMIFS(inputdataWeek!H:H,inputdataWeek!$D:$D,$B696,inputdataWeek!$A:$A,$A696)))</f>
        <v>1212</v>
      </c>
      <c r="E696" s="180">
        <f>IF($A696&lt;=MonthDate,IF(RIGHT($B696,8)="Scotland",SUMIFS(inputdata!I:I,inputdata!$B:$B,$B696,inputdata!$A:$A,$A696),SUMIFS(inputdata!I:I,inputdata!$D:$D,$B696,inputdata!$A:$A,$A696)),IF(RIGHT($B696,8)="Scotland",SUMIFS(inputdataWeek!I:I,inputdataWeek!$B:$B,$B696,inputdataWeek!$A:$A,$A696),SUMIFS(inputdataWeek!I:I,inputdataWeek!$D:$D,$B696,inputdataWeek!$A:$A,$A696)))</f>
        <v>31</v>
      </c>
      <c r="F696" s="181">
        <f t="shared" si="56"/>
        <v>0.97506033789219626</v>
      </c>
      <c r="G696" s="180">
        <f>IF($A696&lt;=MonthDate,IF(RIGHT($B696,8)="Scotland",SUMIFS(inputdata!J:J,inputdata!$B:$B,$B696,inputdata!$A:$A,$A696),SUMIFS(inputdata!J:J,inputdata!$D:$D,$B696,inputdata!$A:$A,$A696)),IF(RIGHT($B696,8)="Scotland",SUMIFS(inputdataWeek!J:J,inputdataWeek!$B:$B,$B696,inputdataWeek!$A:$A,$A696),SUMIFS(inputdataWeek!J:J,inputdataWeek!$D:$D,$B696,inputdataWeek!$A:$A,$A696)))</f>
        <v>0</v>
      </c>
      <c r="H696" s="181">
        <f t="shared" si="57"/>
        <v>1</v>
      </c>
      <c r="I696" s="180">
        <f>IF($A696&lt;=MonthDate,IF(RIGHT($B696,8)="Scotland",SUMIFS(inputdata!K:K,inputdata!$B:$B,$B696,inputdata!$A:$A,$A696),SUMIFS(inputdata!K:K,inputdata!$D:$D,$B696,inputdata!$A:$A,$A696)),IF(RIGHT(B696,8)="Scotland",SUMIFS(inputdataWeek!K:K,inputdataWeek!$B:$B,$B696,inputdataWeek!$A:$A,$A696),SUMIFS(inputdataWeek!K:K,inputdataWeek!$D:$D,$B696,inputdataWeek!$A:$A,$A696)))</f>
        <v>0</v>
      </c>
      <c r="J696" s="181">
        <f t="shared" si="55"/>
        <v>1</v>
      </c>
      <c r="K696" s="194" t="str">
        <f t="shared" si="59"/>
        <v>ISD A&amp;E Datamart</v>
      </c>
    </row>
    <row r="697" spans="1:11">
      <c r="A697" s="178">
        <f t="shared" si="60"/>
        <v>42638</v>
      </c>
      <c r="B697" s="179" t="s">
        <v>122</v>
      </c>
      <c r="C697" s="180">
        <f>IF($A697&lt;=MonthDate,IF(RIGHT($B697,8)="Scotland",SUMIFS(inputdata!G:G,inputdata!$B:$B,$B697,inputdata!$A:$A,$A697),SUMIFS(inputdata!G:G,inputdata!$D:$D,$B697,inputdata!$A:$A,$A697)),IF(RIGHT($B697,8)="Scotland",SUMIFS(inputdataWeek!G:G,inputdataWeek!$B:$B,$B697,inputdataWeek!$A:$A,$A697),SUMIFS(inputdataWeek!G:G,inputdataWeek!$D:$D,$B697,inputdataWeek!$A:$A,$A697)))</f>
        <v>1974</v>
      </c>
      <c r="D697" s="180">
        <f>IF($A697&lt;=MonthDate,IF(RIGHT($B697,8)="Scotland",SUMIFS(inputdata!H:H,inputdata!$B:$B,$B697,inputdata!$A:$A,$A697),SUMIFS(inputdata!H:H,inputdata!$D:$D,$B697,inputdata!$A:$A,$A697)),IF(RIGHT($B697,8)="Scotland",SUMIFS(inputdataWeek!H:H,inputdataWeek!$B:$B,$B697,inputdataWeek!$A:$A,$A697),SUMIFS(inputdataWeek!H:H,inputdataWeek!$D:$D,$B697,inputdataWeek!$A:$A,$A697)))</f>
        <v>1859</v>
      </c>
      <c r="E697" s="180">
        <f>IF($A697&lt;=MonthDate,IF(RIGHT($B697,8)="Scotland",SUMIFS(inputdata!I:I,inputdata!$B:$B,$B697,inputdata!$A:$A,$A697),SUMIFS(inputdata!I:I,inputdata!$D:$D,$B697,inputdata!$A:$A,$A697)),IF(RIGHT($B697,8)="Scotland",SUMIFS(inputdataWeek!I:I,inputdataWeek!$B:$B,$B697,inputdataWeek!$A:$A,$A697),SUMIFS(inputdataWeek!I:I,inputdataWeek!$D:$D,$B697,inputdataWeek!$A:$A,$A697)))</f>
        <v>115</v>
      </c>
      <c r="F697" s="181">
        <f t="shared" si="56"/>
        <v>0.94174265450861194</v>
      </c>
      <c r="G697" s="180">
        <f>IF($A697&lt;=MonthDate,IF(RIGHT($B697,8)="Scotland",SUMIFS(inputdata!J:J,inputdata!$B:$B,$B697,inputdata!$A:$A,$A697),SUMIFS(inputdata!J:J,inputdata!$D:$D,$B697,inputdata!$A:$A,$A697)),IF(RIGHT($B697,8)="Scotland",SUMIFS(inputdataWeek!J:J,inputdataWeek!$B:$B,$B697,inputdataWeek!$A:$A,$A697),SUMIFS(inputdataWeek!J:J,inputdataWeek!$D:$D,$B697,inputdataWeek!$A:$A,$A697)))</f>
        <v>0</v>
      </c>
      <c r="H697" s="181">
        <f t="shared" si="57"/>
        <v>1</v>
      </c>
      <c r="I697" s="180">
        <f>IF($A697&lt;=MonthDate,IF(RIGHT($B697,8)="Scotland",SUMIFS(inputdata!K:K,inputdata!$B:$B,$B697,inputdata!$A:$A,$A697),SUMIFS(inputdata!K:K,inputdata!$D:$D,$B697,inputdata!$A:$A,$A697)),IF(RIGHT(B697,8)="Scotland",SUMIFS(inputdataWeek!K:K,inputdataWeek!$B:$B,$B697,inputdataWeek!$A:$A,$A697),SUMIFS(inputdataWeek!K:K,inputdataWeek!$D:$D,$B697,inputdataWeek!$A:$A,$A697)))</f>
        <v>0</v>
      </c>
      <c r="J697" s="181">
        <f t="shared" si="55"/>
        <v>1</v>
      </c>
      <c r="K697" s="194" t="str">
        <f t="shared" si="59"/>
        <v>ISD A&amp;E Datamart</v>
      </c>
    </row>
    <row r="698" spans="1:11">
      <c r="A698" s="178">
        <f t="shared" si="60"/>
        <v>42638</v>
      </c>
      <c r="B698" s="179" t="s">
        <v>72</v>
      </c>
      <c r="C698" s="180">
        <f>IF($A698&lt;=MonthDate,IF(RIGHT($B698,8)="Scotland",SUMIFS(inputdata!G:G,inputdata!$B:$B,$B698,inputdata!$A:$A,$A698),SUMIFS(inputdata!G:G,inputdata!$D:$D,$B698,inputdata!$A:$A,$A698)),IF(RIGHT($B698,8)="Scotland",SUMIFS(inputdataWeek!G:G,inputdataWeek!$B:$B,$B698,inputdataWeek!$A:$A,$A698),SUMIFS(inputdataWeek!G:G,inputdataWeek!$D:$D,$B698,inputdataWeek!$A:$A,$A698)))</f>
        <v>6532</v>
      </c>
      <c r="D698" s="180">
        <f>IF($A698&lt;=MonthDate,IF(RIGHT($B698,8)="Scotland",SUMIFS(inputdata!H:H,inputdata!$B:$B,$B698,inputdata!$A:$A,$A698),SUMIFS(inputdata!H:H,inputdata!$D:$D,$B698,inputdata!$A:$A,$A698)),IF(RIGHT($B698,8)="Scotland",SUMIFS(inputdataWeek!H:H,inputdataWeek!$B:$B,$B698,inputdataWeek!$A:$A,$A698),SUMIFS(inputdataWeek!H:H,inputdataWeek!$D:$D,$B698,inputdataWeek!$A:$A,$A698)))</f>
        <v>6214</v>
      </c>
      <c r="E698" s="180">
        <f>IF($A698&lt;=MonthDate,IF(RIGHT($B698,8)="Scotland",SUMIFS(inputdata!I:I,inputdata!$B:$B,$B698,inputdata!$A:$A,$A698),SUMIFS(inputdata!I:I,inputdata!$D:$D,$B698,inputdata!$A:$A,$A698)),IF(RIGHT($B698,8)="Scotland",SUMIFS(inputdataWeek!I:I,inputdataWeek!$B:$B,$B698,inputdataWeek!$A:$A,$A698),SUMIFS(inputdataWeek!I:I,inputdataWeek!$D:$D,$B698,inputdataWeek!$A:$A,$A698)))</f>
        <v>318</v>
      </c>
      <c r="F698" s="181">
        <f t="shared" si="56"/>
        <v>0.95131659522351497</v>
      </c>
      <c r="G698" s="180">
        <f>IF($A698&lt;=MonthDate,IF(RIGHT($B698,8)="Scotland",SUMIFS(inputdata!J:J,inputdata!$B:$B,$B698,inputdata!$A:$A,$A698),SUMIFS(inputdata!J:J,inputdata!$D:$D,$B698,inputdata!$A:$A,$A698)),IF(RIGHT($B698,8)="Scotland",SUMIFS(inputdataWeek!J:J,inputdataWeek!$B:$B,$B698,inputdataWeek!$A:$A,$A698),SUMIFS(inputdataWeek!J:J,inputdataWeek!$D:$D,$B698,inputdataWeek!$A:$A,$A698)))</f>
        <v>3</v>
      </c>
      <c r="H698" s="181">
        <f t="shared" si="57"/>
        <v>0.99954072259644822</v>
      </c>
      <c r="I698" s="180">
        <f>IF($A698&lt;=MonthDate,IF(RIGHT($B698,8)="Scotland",SUMIFS(inputdata!K:K,inputdata!$B:$B,$B698,inputdata!$A:$A,$A698),SUMIFS(inputdata!K:K,inputdata!$D:$D,$B698,inputdata!$A:$A,$A698)),IF(RIGHT(B698,8)="Scotland",SUMIFS(inputdataWeek!K:K,inputdataWeek!$B:$B,$B698,inputdataWeek!$A:$A,$A698),SUMIFS(inputdataWeek!K:K,inputdataWeek!$D:$D,$B698,inputdataWeek!$A:$A,$A698)))</f>
        <v>0</v>
      </c>
      <c r="J698" s="181">
        <f t="shared" si="55"/>
        <v>1</v>
      </c>
      <c r="K698" s="194" t="str">
        <f t="shared" si="59"/>
        <v>ISD A&amp;E Datamart</v>
      </c>
    </row>
    <row r="699" spans="1:11">
      <c r="A699" s="178">
        <f t="shared" si="60"/>
        <v>42638</v>
      </c>
      <c r="B699" s="179" t="s">
        <v>129</v>
      </c>
      <c r="C699" s="180">
        <f>IF($A699&lt;=MonthDate,IF(RIGHT($B699,8)="Scotland",SUMIFS(inputdata!G:G,inputdata!$B:$B,$B699,inputdata!$A:$A,$A699),SUMIFS(inputdata!G:G,inputdata!$D:$D,$B699,inputdata!$A:$A,$A699)),IF(RIGHT($B699,8)="Scotland",SUMIFS(inputdataWeek!G:G,inputdataWeek!$B:$B,$B699,inputdataWeek!$A:$A,$A699),SUMIFS(inputdataWeek!G:G,inputdataWeek!$D:$D,$B699,inputdataWeek!$A:$A,$A699)))</f>
        <v>1166</v>
      </c>
      <c r="D699" s="180">
        <f>IF($A699&lt;=MonthDate,IF(RIGHT($B699,8)="Scotland",SUMIFS(inputdata!H:H,inputdata!$B:$B,$B699,inputdata!$A:$A,$A699),SUMIFS(inputdata!H:H,inputdata!$D:$D,$B699,inputdata!$A:$A,$A699)),IF(RIGHT($B699,8)="Scotland",SUMIFS(inputdataWeek!H:H,inputdataWeek!$B:$B,$B699,inputdataWeek!$A:$A,$A699),SUMIFS(inputdataWeek!H:H,inputdataWeek!$D:$D,$B699,inputdataWeek!$A:$A,$A699)))</f>
        <v>1127</v>
      </c>
      <c r="E699" s="180">
        <f>IF($A699&lt;=MonthDate,IF(RIGHT($B699,8)="Scotland",SUMIFS(inputdata!I:I,inputdata!$B:$B,$B699,inputdata!$A:$A,$A699),SUMIFS(inputdata!I:I,inputdata!$D:$D,$B699,inputdata!$A:$A,$A699)),IF(RIGHT($B699,8)="Scotland",SUMIFS(inputdataWeek!I:I,inputdataWeek!$B:$B,$B699,inputdataWeek!$A:$A,$A699),SUMIFS(inputdataWeek!I:I,inputdataWeek!$D:$D,$B699,inputdataWeek!$A:$A,$A699)))</f>
        <v>39</v>
      </c>
      <c r="F699" s="181">
        <f t="shared" si="56"/>
        <v>0.96655231560891941</v>
      </c>
      <c r="G699" s="180">
        <f>IF($A699&lt;=MonthDate,IF(RIGHT($B699,8)="Scotland",SUMIFS(inputdata!J:J,inputdata!$B:$B,$B699,inputdata!$A:$A,$A699),SUMIFS(inputdata!J:J,inputdata!$D:$D,$B699,inputdata!$A:$A,$A699)),IF(RIGHT($B699,8)="Scotland",SUMIFS(inputdataWeek!J:J,inputdataWeek!$B:$B,$B699,inputdataWeek!$A:$A,$A699),SUMIFS(inputdataWeek!J:J,inputdataWeek!$D:$D,$B699,inputdataWeek!$A:$A,$A699)))</f>
        <v>3</v>
      </c>
      <c r="H699" s="181">
        <f t="shared" si="57"/>
        <v>0.99742710120068612</v>
      </c>
      <c r="I699" s="180">
        <f>IF($A699&lt;=MonthDate,IF(RIGHT($B699,8)="Scotland",SUMIFS(inputdata!K:K,inputdata!$B:$B,$B699,inputdata!$A:$A,$A699),SUMIFS(inputdata!K:K,inputdata!$D:$D,$B699,inputdata!$A:$A,$A699)),IF(RIGHT(B699,8)="Scotland",SUMIFS(inputdataWeek!K:K,inputdataWeek!$B:$B,$B699,inputdataWeek!$A:$A,$A699),SUMIFS(inputdataWeek!K:K,inputdataWeek!$D:$D,$B699,inputdataWeek!$A:$A,$A699)))</f>
        <v>1</v>
      </c>
      <c r="J699" s="181">
        <f t="shared" si="55"/>
        <v>0.99914236706689541</v>
      </c>
      <c r="K699" s="194" t="str">
        <f t="shared" si="59"/>
        <v>ISD A&amp;E Datamart</v>
      </c>
    </row>
    <row r="700" spans="1:11">
      <c r="A700" s="178">
        <f t="shared" si="60"/>
        <v>42638</v>
      </c>
      <c r="B700" s="179" t="s">
        <v>73</v>
      </c>
      <c r="C700" s="180">
        <f>IF($A700&lt;=MonthDate,IF(RIGHT($B700,8)="Scotland",SUMIFS(inputdata!G:G,inputdata!$B:$B,$B700,inputdata!$A:$A,$A700),SUMIFS(inputdata!G:G,inputdata!$D:$D,$B700,inputdata!$A:$A,$A700)),IF(RIGHT($B700,8)="Scotland",SUMIFS(inputdataWeek!G:G,inputdataWeek!$B:$B,$B700,inputdataWeek!$A:$A,$A700),SUMIFS(inputdataWeek!G:G,inputdataWeek!$D:$D,$B700,inputdataWeek!$A:$A,$A700)))</f>
        <v>3759</v>
      </c>
      <c r="D700" s="180">
        <f>IF($A700&lt;=MonthDate,IF(RIGHT($B700,8)="Scotland",SUMIFS(inputdata!H:H,inputdata!$B:$B,$B700,inputdata!$A:$A,$A700),SUMIFS(inputdata!H:H,inputdata!$D:$D,$B700,inputdata!$A:$A,$A700)),IF(RIGHT($B700,8)="Scotland",SUMIFS(inputdataWeek!H:H,inputdataWeek!$B:$B,$B700,inputdataWeek!$A:$A,$A700),SUMIFS(inputdataWeek!H:H,inputdataWeek!$D:$D,$B700,inputdataWeek!$A:$A,$A700)))</f>
        <v>3540</v>
      </c>
      <c r="E700" s="180">
        <f>IF($A700&lt;=MonthDate,IF(RIGHT($B700,8)="Scotland",SUMIFS(inputdata!I:I,inputdata!$B:$B,$B700,inputdata!$A:$A,$A700),SUMIFS(inputdata!I:I,inputdata!$D:$D,$B700,inputdata!$A:$A,$A700)),IF(RIGHT($B700,8)="Scotland",SUMIFS(inputdataWeek!I:I,inputdataWeek!$B:$B,$B700,inputdataWeek!$A:$A,$A700),SUMIFS(inputdataWeek!I:I,inputdataWeek!$D:$D,$B700,inputdataWeek!$A:$A,$A700)))</f>
        <v>219</v>
      </c>
      <c r="F700" s="181">
        <f t="shared" si="56"/>
        <v>0.9417398244213887</v>
      </c>
      <c r="G700" s="180">
        <f>IF($A700&lt;=MonthDate,IF(RIGHT($B700,8)="Scotland",SUMIFS(inputdata!J:J,inputdata!$B:$B,$B700,inputdata!$A:$A,$A700),SUMIFS(inputdata!J:J,inputdata!$D:$D,$B700,inputdata!$A:$A,$A700)),IF(RIGHT($B700,8)="Scotland",SUMIFS(inputdataWeek!J:J,inputdataWeek!$B:$B,$B700,inputdataWeek!$A:$A,$A700),SUMIFS(inputdataWeek!J:J,inputdataWeek!$D:$D,$B700,inputdataWeek!$A:$A,$A700)))</f>
        <v>29</v>
      </c>
      <c r="H700" s="181">
        <f t="shared" si="57"/>
        <v>0.99228518222931628</v>
      </c>
      <c r="I700" s="180">
        <f>IF($A700&lt;=MonthDate,IF(RIGHT($B700,8)="Scotland",SUMIFS(inputdata!K:K,inputdata!$B:$B,$B700,inputdata!$A:$A,$A700),SUMIFS(inputdata!K:K,inputdata!$D:$D,$B700,inputdata!$A:$A,$A700)),IF(RIGHT(B700,8)="Scotland",SUMIFS(inputdataWeek!K:K,inputdataWeek!$B:$B,$B700,inputdataWeek!$A:$A,$A700),SUMIFS(inputdataWeek!K:K,inputdataWeek!$D:$D,$B700,inputdataWeek!$A:$A,$A700)))</f>
        <v>7</v>
      </c>
      <c r="J700" s="181">
        <f t="shared" si="55"/>
        <v>0.9981378026070763</v>
      </c>
      <c r="K700" s="194" t="str">
        <f t="shared" si="59"/>
        <v>ISD A&amp;E Datamart</v>
      </c>
    </row>
    <row r="701" spans="1:11">
      <c r="A701" s="178">
        <f t="shared" si="60"/>
        <v>42638</v>
      </c>
      <c r="B701" s="179" t="s">
        <v>123</v>
      </c>
      <c r="C701" s="180">
        <f>IF($A701&lt;=MonthDate,IF(RIGHT($B701,8)="Scotland",SUMIFS(inputdata!G:G,inputdata!$B:$B,$B701,inputdata!$A:$A,$A701),SUMIFS(inputdata!G:G,inputdata!$D:$D,$B701,inputdata!$A:$A,$A701)),IF(RIGHT($B701,8)="Scotland",SUMIFS(inputdataWeek!G:G,inputdataWeek!$B:$B,$B701,inputdataWeek!$A:$A,$A701),SUMIFS(inputdataWeek!G:G,inputdataWeek!$D:$D,$B701,inputdataWeek!$A:$A,$A701)))</f>
        <v>4509</v>
      </c>
      <c r="D701" s="180">
        <f>IF($A701&lt;=MonthDate,IF(RIGHT($B701,8)="Scotland",SUMIFS(inputdata!H:H,inputdata!$B:$B,$B701,inputdata!$A:$A,$A701),SUMIFS(inputdata!H:H,inputdata!$D:$D,$B701,inputdata!$A:$A,$A701)),IF(RIGHT($B701,8)="Scotland",SUMIFS(inputdataWeek!H:H,inputdataWeek!$B:$B,$B701,inputdataWeek!$A:$A,$A701),SUMIFS(inputdataWeek!H:H,inputdataWeek!$D:$D,$B701,inputdataWeek!$A:$A,$A701)))</f>
        <v>4188</v>
      </c>
      <c r="E701" s="180">
        <f>IF($A701&lt;=MonthDate,IF(RIGHT($B701,8)="Scotland",SUMIFS(inputdata!I:I,inputdata!$B:$B,$B701,inputdata!$A:$A,$A701),SUMIFS(inputdata!I:I,inputdata!$D:$D,$B701,inputdata!$A:$A,$A701)),IF(RIGHT($B701,8)="Scotland",SUMIFS(inputdataWeek!I:I,inputdataWeek!$B:$B,$B701,inputdataWeek!$A:$A,$A701),SUMIFS(inputdataWeek!I:I,inputdataWeek!$D:$D,$B701,inputdataWeek!$A:$A,$A701)))</f>
        <v>321</v>
      </c>
      <c r="F701" s="181">
        <f t="shared" si="56"/>
        <v>0.92880904856952762</v>
      </c>
      <c r="G701" s="180">
        <f>IF($A701&lt;=MonthDate,IF(RIGHT($B701,8)="Scotland",SUMIFS(inputdata!J:J,inputdata!$B:$B,$B701,inputdata!$A:$A,$A701),SUMIFS(inputdata!J:J,inputdata!$D:$D,$B701,inputdata!$A:$A,$A701)),IF(RIGHT($B701,8)="Scotland",SUMIFS(inputdataWeek!J:J,inputdataWeek!$B:$B,$B701,inputdataWeek!$A:$A,$A701),SUMIFS(inputdataWeek!J:J,inputdataWeek!$D:$D,$B701,inputdataWeek!$A:$A,$A701)))</f>
        <v>16</v>
      </c>
      <c r="H701" s="181">
        <f t="shared" si="57"/>
        <v>0.99645154136172098</v>
      </c>
      <c r="I701" s="180">
        <f>IF($A701&lt;=MonthDate,IF(RIGHT($B701,8)="Scotland",SUMIFS(inputdata!K:K,inputdata!$B:$B,$B701,inputdata!$A:$A,$A701),SUMIFS(inputdata!K:K,inputdata!$D:$D,$B701,inputdata!$A:$A,$A701)),IF(RIGHT(B701,8)="Scotland",SUMIFS(inputdataWeek!K:K,inputdataWeek!$B:$B,$B701,inputdataWeek!$A:$A,$A701),SUMIFS(inputdataWeek!K:K,inputdataWeek!$D:$D,$B701,inputdataWeek!$A:$A,$A701)))</f>
        <v>0</v>
      </c>
      <c r="J701" s="181">
        <f t="shared" si="55"/>
        <v>1</v>
      </c>
      <c r="K701" s="194" t="str">
        <f t="shared" si="59"/>
        <v>ISD A&amp;E Datamart</v>
      </c>
    </row>
    <row r="702" spans="1:11">
      <c r="A702" s="178">
        <f t="shared" si="60"/>
        <v>42638</v>
      </c>
      <c r="B702" s="179" t="s">
        <v>117</v>
      </c>
      <c r="C702" s="180">
        <f>IF($A702&lt;=MonthDate,IF(RIGHT($B702,8)="Scotland",SUMIFS(inputdata!G:G,inputdata!$B:$B,$B702,inputdata!$A:$A,$A702),SUMIFS(inputdata!G:G,inputdata!$D:$D,$B702,inputdata!$A:$A,$A702)),IF(RIGHT($B702,8)="Scotland",SUMIFS(inputdataWeek!G:G,inputdataWeek!$B:$B,$B702,inputdataWeek!$A:$A,$A702),SUMIFS(inputdataWeek!G:G,inputdataWeek!$D:$D,$B702,inputdataWeek!$A:$A,$A702)))</f>
        <v>124</v>
      </c>
      <c r="D702" s="180">
        <f>IF($A702&lt;=MonthDate,IF(RIGHT($B702,8)="Scotland",SUMIFS(inputdata!H:H,inputdata!$B:$B,$B702,inputdata!$A:$A,$A702),SUMIFS(inputdata!H:H,inputdata!$D:$D,$B702,inputdata!$A:$A,$A702)),IF(RIGHT($B702,8)="Scotland",SUMIFS(inputdataWeek!H:H,inputdataWeek!$B:$B,$B702,inputdataWeek!$A:$A,$A702),SUMIFS(inputdataWeek!H:H,inputdataWeek!$D:$D,$B702,inputdataWeek!$A:$A,$A702)))</f>
        <v>122</v>
      </c>
      <c r="E702" s="180">
        <f>IF($A702&lt;=MonthDate,IF(RIGHT($B702,8)="Scotland",SUMIFS(inputdata!I:I,inputdata!$B:$B,$B702,inputdata!$A:$A,$A702),SUMIFS(inputdata!I:I,inputdata!$D:$D,$B702,inputdata!$A:$A,$A702)),IF(RIGHT($B702,8)="Scotland",SUMIFS(inputdataWeek!I:I,inputdataWeek!$B:$B,$B702,inputdataWeek!$A:$A,$A702),SUMIFS(inputdataWeek!I:I,inputdataWeek!$D:$D,$B702,inputdataWeek!$A:$A,$A702)))</f>
        <v>2</v>
      </c>
      <c r="F702" s="181">
        <f t="shared" si="56"/>
        <v>0.9838709677419355</v>
      </c>
      <c r="G702" s="180">
        <f>IF($A702&lt;=MonthDate,IF(RIGHT($B702,8)="Scotland",SUMIFS(inputdata!J:J,inputdata!$B:$B,$B702,inputdata!$A:$A,$A702),SUMIFS(inputdata!J:J,inputdata!$D:$D,$B702,inputdata!$A:$A,$A702)),IF(RIGHT($B702,8)="Scotland",SUMIFS(inputdataWeek!J:J,inputdataWeek!$B:$B,$B702,inputdataWeek!$A:$A,$A702),SUMIFS(inputdataWeek!J:J,inputdataWeek!$D:$D,$B702,inputdataWeek!$A:$A,$A702)))</f>
        <v>0</v>
      </c>
      <c r="H702" s="181">
        <f t="shared" si="57"/>
        <v>1</v>
      </c>
      <c r="I702" s="180">
        <f>IF($A702&lt;=MonthDate,IF(RIGHT($B702,8)="Scotland",SUMIFS(inputdata!K:K,inputdata!$B:$B,$B702,inputdata!$A:$A,$A702),SUMIFS(inputdata!K:K,inputdata!$D:$D,$B702,inputdata!$A:$A,$A702)),IF(RIGHT(B702,8)="Scotland",SUMIFS(inputdataWeek!K:K,inputdataWeek!$B:$B,$B702,inputdataWeek!$A:$A,$A702),SUMIFS(inputdataWeek!K:K,inputdataWeek!$D:$D,$B702,inputdataWeek!$A:$A,$A702)))</f>
        <v>0</v>
      </c>
      <c r="J702" s="181">
        <f t="shared" si="55"/>
        <v>1</v>
      </c>
      <c r="K702" s="194" t="str">
        <f t="shared" si="59"/>
        <v>ISD A&amp;E Datamart</v>
      </c>
    </row>
    <row r="703" spans="1:11">
      <c r="A703" s="178">
        <f>A688+7</f>
        <v>42638</v>
      </c>
      <c r="B703" s="179" t="s">
        <v>141</v>
      </c>
      <c r="C703" s="180">
        <f>IF($A703&lt;=MonthDate,IF(RIGHT($B703,8)="Scotland",SUMIFS(inputdata!G:G,inputdata!$B:$B,$B703,inputdata!$A:$A,$A703),SUMIFS(inputdata!G:G,inputdata!$D:$D,$B703,inputdata!$A:$A,$A703)),IF(RIGHT($B703,8)="Scotland",SUMIFS(inputdataWeek!G:G,inputdataWeek!$B:$B,$B703,inputdataWeek!$A:$A,$A703),SUMIFS(inputdataWeek!G:G,inputdataWeek!$D:$D,$B703,inputdataWeek!$A:$A,$A703)))</f>
        <v>156</v>
      </c>
      <c r="D703" s="180">
        <f>IF($A703&lt;=MonthDate,IF(RIGHT($B703,8)="Scotland",SUMIFS(inputdata!H:H,inputdata!$B:$B,$B703,inputdata!$A:$A,$A703),SUMIFS(inputdata!H:H,inputdata!$D:$D,$B703,inputdata!$A:$A,$A703)),IF(RIGHT($B703,8)="Scotland",SUMIFS(inputdataWeek!H:H,inputdataWeek!$B:$B,$B703,inputdataWeek!$A:$A,$A703),SUMIFS(inputdataWeek!H:H,inputdataWeek!$D:$D,$B703,inputdataWeek!$A:$A,$A703)))</f>
        <v>152</v>
      </c>
      <c r="E703" s="180">
        <f>IF($A703&lt;=MonthDate,IF(RIGHT($B703,8)="Scotland",SUMIFS(inputdata!I:I,inputdata!$B:$B,$B703,inputdata!$A:$A,$A703),SUMIFS(inputdata!I:I,inputdata!$D:$D,$B703,inputdata!$A:$A,$A703)),IF(RIGHT($B703,8)="Scotland",SUMIFS(inputdataWeek!I:I,inputdataWeek!$B:$B,$B703,inputdataWeek!$A:$A,$A703),SUMIFS(inputdataWeek!I:I,inputdataWeek!$D:$D,$B703,inputdataWeek!$A:$A,$A703)))</f>
        <v>4</v>
      </c>
      <c r="F703" s="181">
        <f t="shared" si="56"/>
        <v>0.97435897435897434</v>
      </c>
      <c r="G703" s="180">
        <f>IF($A703&lt;=MonthDate,IF(RIGHT($B703,8)="Scotland",SUMIFS(inputdata!J:J,inputdata!$B:$B,$B703,inputdata!$A:$A,$A703),SUMIFS(inputdata!J:J,inputdata!$D:$D,$B703,inputdata!$A:$A,$A703)),IF(RIGHT($B703,8)="Scotland",SUMIFS(inputdataWeek!J:J,inputdataWeek!$B:$B,$B703,inputdataWeek!$A:$A,$A703),SUMIFS(inputdataWeek!J:J,inputdataWeek!$D:$D,$B703,inputdataWeek!$A:$A,$A703)))</f>
        <v>0</v>
      </c>
      <c r="H703" s="181">
        <f t="shared" si="57"/>
        <v>1</v>
      </c>
      <c r="I703" s="180">
        <f>IF($A703&lt;=MonthDate,IF(RIGHT($B703,8)="Scotland",SUMIFS(inputdata!K:K,inputdata!$B:$B,$B703,inputdata!$A:$A,$A703),SUMIFS(inputdata!K:K,inputdata!$D:$D,$B703,inputdata!$A:$A,$A703)),IF(RIGHT(B703,8)="Scotland",SUMIFS(inputdataWeek!K:K,inputdataWeek!$B:$B,$B703,inputdataWeek!$A:$A,$A703),SUMIFS(inputdataWeek!K:K,inputdataWeek!$D:$D,$B703,inputdataWeek!$A:$A,$A703)))</f>
        <v>0</v>
      </c>
      <c r="J703" s="181">
        <f t="shared" si="55"/>
        <v>1</v>
      </c>
      <c r="K703" s="194" t="str">
        <f t="shared" si="59"/>
        <v>ISD A&amp;E Datamart</v>
      </c>
    </row>
    <row r="704" spans="1:11">
      <c r="A704" s="178">
        <f t="shared" ref="A704:A706" si="61">A689+7</f>
        <v>42638</v>
      </c>
      <c r="B704" s="179" t="s">
        <v>136</v>
      </c>
      <c r="C704" s="180">
        <f>IF($A704&lt;=MonthDate,IF(RIGHT($B704,8)="Scotland",SUMIFS(inputdata!G:G,inputdata!$B:$B,$B704,inputdata!$A:$A,$A704),SUMIFS(inputdata!G:G,inputdata!$D:$D,$B704,inputdata!$A:$A,$A704)),IF(RIGHT($B704,8)="Scotland",SUMIFS(inputdataWeek!G:G,inputdataWeek!$B:$B,$B704,inputdataWeek!$A:$A,$A704),SUMIFS(inputdataWeek!G:G,inputdataWeek!$D:$D,$B704,inputdataWeek!$A:$A,$A704)))</f>
        <v>1519</v>
      </c>
      <c r="D704" s="180">
        <f>IF($A704&lt;=MonthDate,IF(RIGHT($B704,8)="Scotland",SUMIFS(inputdata!H:H,inputdata!$B:$B,$B704,inputdata!$A:$A,$A704),SUMIFS(inputdata!H:H,inputdata!$D:$D,$B704,inputdata!$A:$A,$A704)),IF(RIGHT($B704,8)="Scotland",SUMIFS(inputdataWeek!H:H,inputdataWeek!$B:$B,$B704,inputdataWeek!$A:$A,$A704),SUMIFS(inputdataWeek!H:H,inputdataWeek!$D:$D,$B704,inputdataWeek!$A:$A,$A704)))</f>
        <v>1497</v>
      </c>
      <c r="E704" s="180">
        <f>IF($A704&lt;=MonthDate,IF(RIGHT($B704,8)="Scotland",SUMIFS(inputdata!I:I,inputdata!$B:$B,$B704,inputdata!$A:$A,$A704),SUMIFS(inputdata!I:I,inputdata!$D:$D,$B704,inputdata!$A:$A,$A704)),IF(RIGHT($B704,8)="Scotland",SUMIFS(inputdataWeek!I:I,inputdataWeek!$B:$B,$B704,inputdataWeek!$A:$A,$A704),SUMIFS(inputdataWeek!I:I,inputdataWeek!$D:$D,$B704,inputdataWeek!$A:$A,$A704)))</f>
        <v>22</v>
      </c>
      <c r="F704" s="181">
        <f t="shared" si="56"/>
        <v>0.98551678736010528</v>
      </c>
      <c r="G704" s="180">
        <f>IF($A704&lt;=MonthDate,IF(RIGHT($B704,8)="Scotland",SUMIFS(inputdata!J:J,inputdata!$B:$B,$B704,inputdata!$A:$A,$A704),SUMIFS(inputdata!J:J,inputdata!$D:$D,$B704,inputdata!$A:$A,$A704)),IF(RIGHT($B704,8)="Scotland",SUMIFS(inputdataWeek!J:J,inputdataWeek!$B:$B,$B704,inputdataWeek!$A:$A,$A704),SUMIFS(inputdataWeek!J:J,inputdataWeek!$D:$D,$B704,inputdataWeek!$A:$A,$A704)))</f>
        <v>0</v>
      </c>
      <c r="H704" s="181">
        <f t="shared" si="57"/>
        <v>1</v>
      </c>
      <c r="I704" s="180">
        <f>IF($A704&lt;=MonthDate,IF(RIGHT($B704,8)="Scotland",SUMIFS(inputdata!K:K,inputdata!$B:$B,$B704,inputdata!$A:$A,$A704),SUMIFS(inputdata!K:K,inputdata!$D:$D,$B704,inputdata!$A:$A,$A704)),IF(RIGHT(B704,8)="Scotland",SUMIFS(inputdataWeek!K:K,inputdataWeek!$B:$B,$B704,inputdataWeek!$A:$A,$A704),SUMIFS(inputdataWeek!K:K,inputdataWeek!$D:$D,$B704,inputdataWeek!$A:$A,$A704)))</f>
        <v>0</v>
      </c>
      <c r="J704" s="181">
        <f t="shared" ref="J704:J706" si="62">1-I704/$C704</f>
        <v>1</v>
      </c>
      <c r="K704" s="194" t="str">
        <f t="shared" si="59"/>
        <v>ISD A&amp;E Datamart</v>
      </c>
    </row>
    <row r="705" spans="1:11">
      <c r="A705" s="222">
        <f t="shared" si="61"/>
        <v>42638</v>
      </c>
      <c r="B705" s="223" t="s">
        <v>139</v>
      </c>
      <c r="C705" s="224">
        <f>IF($A705&lt;=MonthDate,IF(RIGHT($B705,8)="Scotland",SUMIFS(inputdata!G:G,inputdata!$B:$B,$B705,inputdata!$A:$A,$A705),SUMIFS(inputdata!G:G,inputdata!$D:$D,$B705,inputdata!$A:$A,$A705)),IF(RIGHT($B705,8)="Scotland",SUMIFS(inputdataWeek!G:G,inputdataWeek!$B:$B,$B705,inputdataWeek!$A:$A,$A705),SUMIFS(inputdataWeek!G:G,inputdataWeek!$D:$D,$B705,inputdataWeek!$A:$A,$A705)))</f>
        <v>112</v>
      </c>
      <c r="D705" s="224">
        <f>IF($A705&lt;=MonthDate,IF(RIGHT($B705,8)="Scotland",SUMIFS(inputdata!H:H,inputdata!$B:$B,$B705,inputdata!$A:$A,$A705),SUMIFS(inputdata!H:H,inputdata!$D:$D,$B705,inputdata!$A:$A,$A705)),IF(RIGHT($B705,8)="Scotland",SUMIFS(inputdataWeek!H:H,inputdataWeek!$B:$B,$B705,inputdataWeek!$A:$A,$A705),SUMIFS(inputdataWeek!H:H,inputdataWeek!$D:$D,$B705,inputdataWeek!$A:$A,$A705)))</f>
        <v>111</v>
      </c>
      <c r="E705" s="224">
        <f>IF($A705&lt;=MonthDate,IF(RIGHT($B705,8)="Scotland",SUMIFS(inputdata!I:I,inputdata!$B:$B,$B705,inputdata!$A:$A,$A705),SUMIFS(inputdata!I:I,inputdata!$D:$D,$B705,inputdata!$A:$A,$A705)),IF(RIGHT($B705,8)="Scotland",SUMIFS(inputdataWeek!I:I,inputdataWeek!$B:$B,$B705,inputdataWeek!$A:$A,$A705),SUMIFS(inputdataWeek!I:I,inputdataWeek!$D:$D,$B705,inputdataWeek!$A:$A,$A705)))</f>
        <v>1</v>
      </c>
      <c r="F705" s="225">
        <f t="shared" si="56"/>
        <v>0.9910714285714286</v>
      </c>
      <c r="G705" s="224">
        <f>IF($A705&lt;=MonthDate,IF(RIGHT($B705,8)="Scotland",SUMIFS(inputdata!J:J,inputdata!$B:$B,$B705,inputdata!$A:$A,$A705),SUMIFS(inputdata!J:J,inputdata!$D:$D,$B705,inputdata!$A:$A,$A705)),IF(RIGHT($B705,8)="Scotland",SUMIFS(inputdataWeek!J:J,inputdataWeek!$B:$B,$B705,inputdataWeek!$A:$A,$A705),SUMIFS(inputdataWeek!J:J,inputdataWeek!$D:$D,$B705,inputdataWeek!$A:$A,$A705)))</f>
        <v>0</v>
      </c>
      <c r="H705" s="225">
        <f t="shared" si="57"/>
        <v>1</v>
      </c>
      <c r="I705" s="224">
        <f>IF($A705&lt;=MonthDate,IF(RIGHT($B705,8)="Scotland",SUMIFS(inputdata!K:K,inputdata!$B:$B,$B705,inputdata!$A:$A,$A705),SUMIFS(inputdata!K:K,inputdata!$D:$D,$B705,inputdata!$A:$A,$A705)),IF(RIGHT(B705,8)="Scotland",SUMIFS(inputdataWeek!K:K,inputdataWeek!$B:$B,$B705,inputdataWeek!$A:$A,$A705),SUMIFS(inputdataWeek!K:K,inputdataWeek!$D:$D,$B705,inputdataWeek!$A:$A,$A705)))</f>
        <v>0</v>
      </c>
      <c r="J705" s="225">
        <f t="shared" si="62"/>
        <v>1</v>
      </c>
      <c r="K705" s="226" t="str">
        <f t="shared" si="59"/>
        <v>ISD A&amp;E Datamart</v>
      </c>
    </row>
    <row r="706" spans="1:11" s="114" customFormat="1">
      <c r="A706" s="227">
        <f t="shared" si="61"/>
        <v>42638</v>
      </c>
      <c r="B706" s="228" t="s">
        <v>277</v>
      </c>
      <c r="C706" s="229">
        <f>IF($A706&lt;=MonthDate,IF(RIGHT($B706,8)="Scotland",SUMIFS(inputdata!G:G,inputdata!$B:$B,$B706,inputdata!$A:$A,$A706),SUMIFS(inputdata!G:G,inputdata!$D:$D,$B706,inputdata!$A:$A,$A706)),IF(RIGHT($B706,8)="Scotland",SUMIFS(inputdataWeek!G:G,inputdataWeek!$B:$B,$B706,inputdataWeek!$A:$A,$A706),SUMIFS(inputdataWeek!G:G,inputdataWeek!$D:$D,$B706,inputdataWeek!$A:$A,$A706)))</f>
        <v>26090</v>
      </c>
      <c r="D706" s="229">
        <f>IF($A706&lt;=MonthDate,IF(RIGHT($B706,8)="Scotland",SUMIFS(inputdata!H:H,inputdata!$B:$B,$B706,inputdata!$A:$A,$A706),SUMIFS(inputdata!H:H,inputdata!$D:$D,$B706,inputdata!$A:$A,$A706)),IF(RIGHT($B706,8)="Scotland",SUMIFS(inputdataWeek!H:H,inputdataWeek!$B:$B,$B706,inputdataWeek!$A:$A,$A706),SUMIFS(inputdataWeek!H:H,inputdataWeek!$D:$D,$B706,inputdataWeek!$A:$A,$A706)))</f>
        <v>24782</v>
      </c>
      <c r="E706" s="229">
        <f>IF($A706&lt;=MonthDate,IF(RIGHT($B706,8)="Scotland",SUMIFS(inputdata!I:I,inputdata!$B:$B,$B706,inputdata!$A:$A,$A706),SUMIFS(inputdata!I:I,inputdata!$D:$D,$B706,inputdata!$A:$A,$A706)),IF(RIGHT($B706,8)="Scotland",SUMIFS(inputdataWeek!I:I,inputdataWeek!$B:$B,$B706,inputdataWeek!$A:$A,$A706),SUMIFS(inputdataWeek!I:I,inputdataWeek!$D:$D,$B706,inputdataWeek!$A:$A,$A706)))</f>
        <v>1308</v>
      </c>
      <c r="F706" s="230">
        <f t="shared" si="56"/>
        <v>0.94986584898428517</v>
      </c>
      <c r="G706" s="229">
        <f>IF($A706&lt;=MonthDate,IF(RIGHT($B706,8)="Scotland",SUMIFS(inputdata!J:J,inputdata!$B:$B,$B706,inputdata!$A:$A,$A706),SUMIFS(inputdata!J:J,inputdata!$D:$D,$B706,inputdata!$A:$A,$A706)),IF(RIGHT($B706,8)="Scotland",SUMIFS(inputdataWeek!J:J,inputdataWeek!$B:$B,$B706,inputdataWeek!$A:$A,$A706),SUMIFS(inputdataWeek!J:J,inputdataWeek!$D:$D,$B706,inputdataWeek!$A:$A,$A706)))</f>
        <v>80</v>
      </c>
      <c r="H706" s="230">
        <f t="shared" si="57"/>
        <v>0.99693369106937524</v>
      </c>
      <c r="I706" s="229">
        <f>IF($A706&lt;=MonthDate,IF(RIGHT($B706,8)="Scotland",SUMIFS(inputdata!K:K,inputdata!$B:$B,$B706,inputdata!$A:$A,$A706),SUMIFS(inputdata!K:K,inputdata!$D:$D,$B706,inputdata!$A:$A,$A706)),IF(RIGHT(B706,8)="Scotland",SUMIFS(inputdataWeek!K:K,inputdataWeek!$B:$B,$B706,inputdataWeek!$A:$A,$A706),SUMIFS(inputdataWeek!K:K,inputdataWeek!$D:$D,$B706,inputdataWeek!$A:$A,$A706)))</f>
        <v>14</v>
      </c>
      <c r="J706" s="230">
        <f t="shared" si="62"/>
        <v>0.99946339593714062</v>
      </c>
      <c r="K706" s="231" t="str">
        <f t="shared" si="59"/>
        <v>ISD A&amp;E Datamart</v>
      </c>
    </row>
    <row r="707" spans="1:11" s="208" customFormat="1">
      <c r="A707" s="204">
        <f>A692+7</f>
        <v>42645</v>
      </c>
      <c r="B707" s="205" t="s">
        <v>121</v>
      </c>
      <c r="C707" s="206">
        <f>IF($A707&lt;=MonthDate,IF(RIGHT($B707,8)="Scotland",SUMIFS(inputdata!G:G,inputdata!$B:$B,$B707,inputdata!$A:$A,$A707),SUMIFS(inputdata!G:G,inputdata!$D:$D,$B707,inputdata!$A:$A,$A707)),IF(RIGHT($B707,8)="Scotland",SUMIFS(inputdataWeek!G:G,inputdataWeek!$B:$B,$B707,inputdataWeek!$A:$A,$A707),SUMIFS(inputdataWeek!G:G,inputdataWeek!$D:$D,$B707,inputdataWeek!$A:$A,$A707)))</f>
        <v>2200</v>
      </c>
      <c r="D707" s="206">
        <f>IF($A707&lt;=MonthDate,IF(RIGHT($B707,8)="Scotland",SUMIFS(inputdata!H:H,inputdata!$B:$B,$B707,inputdata!$A:$A,$A707),SUMIFS(inputdata!H:H,inputdata!$D:$D,$B707,inputdata!$A:$A,$A707)),IF(RIGHT($B707,8)="Scotland",SUMIFS(inputdataWeek!H:H,inputdataWeek!$B:$B,$B707,inputdataWeek!$A:$A,$A707),SUMIFS(inputdataWeek!H:H,inputdataWeek!$D:$D,$B707,inputdataWeek!$A:$A,$A707)))</f>
        <v>2008</v>
      </c>
      <c r="E707" s="206">
        <f>IF($A707&lt;=MonthDate,IF(RIGHT($B707,8)="Scotland",SUMIFS(inputdata!I:I,inputdata!$B:$B,$B707,inputdata!$A:$A,$A707),SUMIFS(inputdata!I:I,inputdata!$D:$D,$B707,inputdata!$A:$A,$A707)),IF(RIGHT($B707,8)="Scotland",SUMIFS(inputdataWeek!I:I,inputdataWeek!$B:$B,$B707,inputdataWeek!$A:$A,$A707),SUMIFS(inputdataWeek!I:I,inputdataWeek!$D:$D,$B707,inputdataWeek!$A:$A,$A707)))</f>
        <v>192</v>
      </c>
      <c r="F707" s="207">
        <f t="shared" ref="F707:F721" si="63">1-E707/$C707</f>
        <v>0.91272727272727272</v>
      </c>
      <c r="G707" s="206">
        <f>IF($A707&lt;=MonthDate,IF(RIGHT($B707,8)="Scotland",SUMIFS(inputdata!J:J,inputdata!$B:$B,$B707,inputdata!$A:$A,$A707),SUMIFS(inputdata!J:J,inputdata!$D:$D,$B707,inputdata!$A:$A,$A707)),IF(RIGHT($B707,8)="Scotland",SUMIFS(inputdataWeek!J:J,inputdataWeek!$B:$B,$B707,inputdataWeek!$A:$A,$A707),SUMIFS(inputdataWeek!J:J,inputdataWeek!$D:$D,$B707,inputdataWeek!$A:$A,$A707)))</f>
        <v>27</v>
      </c>
      <c r="H707" s="207">
        <f t="shared" ref="H707:H721" si="64">1-G707/$C707</f>
        <v>0.98772727272727268</v>
      </c>
      <c r="I707" s="206">
        <f>IF($A707&lt;=MonthDate,IF(RIGHT($B707,8)="Scotland",SUMIFS(inputdata!K:K,inputdata!$B:$B,$B707,inputdata!$A:$A,$A707),SUMIFS(inputdata!K:K,inputdata!$D:$D,$B707,inputdata!$A:$A,$A707)),IF(RIGHT(B707,8)="Scotland",SUMIFS(inputdataWeek!K:K,inputdataWeek!$B:$B,$B707,inputdataWeek!$A:$A,$A707),SUMIFS(inputdataWeek!K:K,inputdataWeek!$D:$D,$B707,inputdataWeek!$A:$A,$A707)))</f>
        <v>4</v>
      </c>
      <c r="J707" s="207">
        <f t="shared" ref="J707:J721" si="65">1-I707/$C707</f>
        <v>0.99818181818181817</v>
      </c>
      <c r="K707" s="194" t="str">
        <f t="shared" si="59"/>
        <v>ISD A&amp;E Datamart</v>
      </c>
    </row>
    <row r="708" spans="1:11" s="208" customFormat="1">
      <c r="A708" s="209">
        <f t="shared" ref="A708:A717" si="66">A693+7</f>
        <v>42645</v>
      </c>
      <c r="B708" s="210" t="s">
        <v>70</v>
      </c>
      <c r="C708" s="211">
        <f>IF($A708&lt;=MonthDate,IF(RIGHT($B708,8)="Scotland",SUMIFS(inputdata!G:G,inputdata!$B:$B,$B708,inputdata!$A:$A,$A708),SUMIFS(inputdata!G:G,inputdata!$D:$D,$B708,inputdata!$A:$A,$A708)),IF(RIGHT($B708,8)="Scotland",SUMIFS(inputdataWeek!G:G,inputdataWeek!$B:$B,$B708,inputdataWeek!$A:$A,$A708),SUMIFS(inputdataWeek!G:G,inputdataWeek!$D:$D,$B708,inputdataWeek!$A:$A,$A708)))</f>
        <v>568</v>
      </c>
      <c r="D708" s="211">
        <f>IF($A708&lt;=MonthDate,IF(RIGHT($B708,8)="Scotland",SUMIFS(inputdata!H:H,inputdata!$B:$B,$B708,inputdata!$A:$A,$A708),SUMIFS(inputdata!H:H,inputdata!$D:$D,$B708,inputdata!$A:$A,$A708)),IF(RIGHT($B708,8)="Scotland",SUMIFS(inputdataWeek!H:H,inputdataWeek!$B:$B,$B708,inputdataWeek!$A:$A,$A708),SUMIFS(inputdataWeek!H:H,inputdataWeek!$D:$D,$B708,inputdataWeek!$A:$A,$A708)))</f>
        <v>520</v>
      </c>
      <c r="E708" s="211">
        <f>IF($A708&lt;=MonthDate,IF(RIGHT($B708,8)="Scotland",SUMIFS(inputdata!I:I,inputdata!$B:$B,$B708,inputdata!$A:$A,$A708),SUMIFS(inputdata!I:I,inputdata!$D:$D,$B708,inputdata!$A:$A,$A708)),IF(RIGHT($B708,8)="Scotland",SUMIFS(inputdataWeek!I:I,inputdataWeek!$B:$B,$B708,inputdataWeek!$A:$A,$A708),SUMIFS(inputdataWeek!I:I,inputdataWeek!$D:$D,$B708,inputdataWeek!$A:$A,$A708)))</f>
        <v>48</v>
      </c>
      <c r="F708" s="212">
        <f t="shared" si="63"/>
        <v>0.91549295774647887</v>
      </c>
      <c r="G708" s="211">
        <f>IF($A708&lt;=MonthDate,IF(RIGHT($B708,8)="Scotland",SUMIFS(inputdata!J:J,inputdata!$B:$B,$B708,inputdata!$A:$A,$A708),SUMIFS(inputdata!J:J,inputdata!$D:$D,$B708,inputdata!$A:$A,$A708)),IF(RIGHT($B708,8)="Scotland",SUMIFS(inputdataWeek!J:J,inputdataWeek!$B:$B,$B708,inputdataWeek!$A:$A,$A708),SUMIFS(inputdataWeek!J:J,inputdataWeek!$D:$D,$B708,inputdataWeek!$A:$A,$A708)))</f>
        <v>3</v>
      </c>
      <c r="H708" s="212">
        <f t="shared" si="64"/>
        <v>0.99471830985915488</v>
      </c>
      <c r="I708" s="211">
        <f>IF($A708&lt;=MonthDate,IF(RIGHT($B708,8)="Scotland",SUMIFS(inputdata!K:K,inputdata!$B:$B,$B708,inputdata!$A:$A,$A708),SUMIFS(inputdata!K:K,inputdata!$D:$D,$B708,inputdata!$A:$A,$A708)),IF(RIGHT(B708,8)="Scotland",SUMIFS(inputdataWeek!K:K,inputdataWeek!$B:$B,$B708,inputdataWeek!$A:$A,$A708),SUMIFS(inputdataWeek!K:K,inputdataWeek!$D:$D,$B708,inputdataWeek!$A:$A,$A708)))</f>
        <v>0</v>
      </c>
      <c r="J708" s="212">
        <f t="shared" si="65"/>
        <v>1</v>
      </c>
      <c r="K708" s="194" t="str">
        <f t="shared" si="59"/>
        <v>ISD A&amp;E Datamart</v>
      </c>
    </row>
    <row r="709" spans="1:11" s="208" customFormat="1">
      <c r="A709" s="209">
        <f t="shared" si="66"/>
        <v>42645</v>
      </c>
      <c r="B709" s="210" t="s">
        <v>140</v>
      </c>
      <c r="C709" s="211">
        <f>IF($A709&lt;=MonthDate,IF(RIGHT($B709,8)="Scotland",SUMIFS(inputdata!G:G,inputdata!$B:$B,$B709,inputdata!$A:$A,$A709),SUMIFS(inputdata!G:G,inputdata!$D:$D,$B709,inputdata!$A:$A,$A709)),IF(RIGHT($B709,8)="Scotland",SUMIFS(inputdataWeek!G:G,inputdataWeek!$B:$B,$B709,inputdataWeek!$A:$A,$A709),SUMIFS(inputdataWeek!G:G,inputdataWeek!$D:$D,$B709,inputdataWeek!$A:$A,$A709)))</f>
        <v>865</v>
      </c>
      <c r="D709" s="211">
        <f>IF($A709&lt;=MonthDate,IF(RIGHT($B709,8)="Scotland",SUMIFS(inputdata!H:H,inputdata!$B:$B,$B709,inputdata!$A:$A,$A709),SUMIFS(inputdata!H:H,inputdata!$D:$D,$B709,inputdata!$A:$A,$A709)),IF(RIGHT($B709,8)="Scotland",SUMIFS(inputdataWeek!H:H,inputdataWeek!$B:$B,$B709,inputdataWeek!$A:$A,$A709),SUMIFS(inputdataWeek!H:H,inputdataWeek!$D:$D,$B709,inputdataWeek!$A:$A,$A709)))</f>
        <v>841</v>
      </c>
      <c r="E709" s="211">
        <f>IF($A709&lt;=MonthDate,IF(RIGHT($B709,8)="Scotland",SUMIFS(inputdata!I:I,inputdata!$B:$B,$B709,inputdata!$A:$A,$A709),SUMIFS(inputdata!I:I,inputdata!$D:$D,$B709,inputdata!$A:$A,$A709)),IF(RIGHT($B709,8)="Scotland",SUMIFS(inputdataWeek!I:I,inputdataWeek!$B:$B,$B709,inputdataWeek!$A:$A,$A709),SUMIFS(inputdataWeek!I:I,inputdataWeek!$D:$D,$B709,inputdataWeek!$A:$A,$A709)))</f>
        <v>24</v>
      </c>
      <c r="F709" s="212">
        <f t="shared" si="63"/>
        <v>0.97225433526011562</v>
      </c>
      <c r="G709" s="211">
        <f>IF($A709&lt;=MonthDate,IF(RIGHT($B709,8)="Scotland",SUMIFS(inputdata!J:J,inputdata!$B:$B,$B709,inputdata!$A:$A,$A709),SUMIFS(inputdata!J:J,inputdata!$D:$D,$B709,inputdata!$A:$A,$A709)),IF(RIGHT($B709,8)="Scotland",SUMIFS(inputdataWeek!J:J,inputdataWeek!$B:$B,$B709,inputdataWeek!$A:$A,$A709),SUMIFS(inputdataWeek!J:J,inputdataWeek!$D:$D,$B709,inputdataWeek!$A:$A,$A709)))</f>
        <v>1</v>
      </c>
      <c r="H709" s="212">
        <f t="shared" si="64"/>
        <v>0.9988439306358381</v>
      </c>
      <c r="I709" s="211">
        <f>IF($A709&lt;=MonthDate,IF(RIGHT($B709,8)="Scotland",SUMIFS(inputdata!K:K,inputdata!$B:$B,$B709,inputdata!$A:$A,$A709),SUMIFS(inputdata!K:K,inputdata!$D:$D,$B709,inputdata!$A:$A,$A709)),IF(RIGHT(B709,8)="Scotland",SUMIFS(inputdataWeek!K:K,inputdataWeek!$B:$B,$B709,inputdataWeek!$A:$A,$A709),SUMIFS(inputdataWeek!K:K,inputdataWeek!$D:$D,$B709,inputdataWeek!$A:$A,$A709)))</f>
        <v>0</v>
      </c>
      <c r="J709" s="212">
        <f t="shared" si="65"/>
        <v>1</v>
      </c>
      <c r="K709" s="194" t="str">
        <f t="shared" si="59"/>
        <v>ISD A&amp;E Datamart</v>
      </c>
    </row>
    <row r="710" spans="1:11" s="208" customFormat="1">
      <c r="A710" s="209">
        <f t="shared" si="66"/>
        <v>42645</v>
      </c>
      <c r="B710" s="210" t="s">
        <v>71</v>
      </c>
      <c r="C710" s="211">
        <f>IF($A710&lt;=MonthDate,IF(RIGHT($B710,8)="Scotland",SUMIFS(inputdata!G:G,inputdata!$B:$B,$B710,inputdata!$A:$A,$A710),SUMIFS(inputdata!G:G,inputdata!$D:$D,$B710,inputdata!$A:$A,$A710)),IF(RIGHT($B710,8)="Scotland",SUMIFS(inputdataWeek!G:G,inputdataWeek!$B:$B,$B710,inputdataWeek!$A:$A,$A710),SUMIFS(inputdataWeek!G:G,inputdataWeek!$D:$D,$B710,inputdataWeek!$A:$A,$A710)))</f>
        <v>1263</v>
      </c>
      <c r="D710" s="211">
        <f>IF($A710&lt;=MonthDate,IF(RIGHT($B710,8)="Scotland",SUMIFS(inputdata!H:H,inputdata!$B:$B,$B710,inputdata!$A:$A,$A710),SUMIFS(inputdata!H:H,inputdata!$D:$D,$B710,inputdata!$A:$A,$A710)),IF(RIGHT($B710,8)="Scotland",SUMIFS(inputdataWeek!H:H,inputdataWeek!$B:$B,$B710,inputdataWeek!$A:$A,$A710),SUMIFS(inputdataWeek!H:H,inputdataWeek!$D:$D,$B710,inputdataWeek!$A:$A,$A710)))</f>
        <v>1177</v>
      </c>
      <c r="E710" s="211">
        <f>IF($A710&lt;=MonthDate,IF(RIGHT($B710,8)="Scotland",SUMIFS(inputdata!I:I,inputdata!$B:$B,$B710,inputdata!$A:$A,$A710),SUMIFS(inputdata!I:I,inputdata!$D:$D,$B710,inputdata!$A:$A,$A710)),IF(RIGHT($B710,8)="Scotland",SUMIFS(inputdataWeek!I:I,inputdataWeek!$B:$B,$B710,inputdataWeek!$A:$A,$A710),SUMIFS(inputdataWeek!I:I,inputdataWeek!$D:$D,$B710,inputdataWeek!$A:$A,$A710)))</f>
        <v>86</v>
      </c>
      <c r="F710" s="212">
        <f t="shared" si="63"/>
        <v>0.93190815518606496</v>
      </c>
      <c r="G710" s="211">
        <f>IF($A710&lt;=MonthDate,IF(RIGHT($B710,8)="Scotland",SUMIFS(inputdata!J:J,inputdata!$B:$B,$B710,inputdata!$A:$A,$A710),SUMIFS(inputdata!J:J,inputdata!$D:$D,$B710,inputdata!$A:$A,$A710)),IF(RIGHT($B710,8)="Scotland",SUMIFS(inputdataWeek!J:J,inputdataWeek!$B:$B,$B710,inputdataWeek!$A:$A,$A710),SUMIFS(inputdataWeek!J:J,inputdataWeek!$D:$D,$B710,inputdataWeek!$A:$A,$A710)))</f>
        <v>3</v>
      </c>
      <c r="H710" s="212">
        <f t="shared" si="64"/>
        <v>0.99762470308788598</v>
      </c>
      <c r="I710" s="211">
        <f>IF($A710&lt;=MonthDate,IF(RIGHT($B710,8)="Scotland",SUMIFS(inputdata!K:K,inputdata!$B:$B,$B710,inputdata!$A:$A,$A710),SUMIFS(inputdata!K:K,inputdata!$D:$D,$B710,inputdata!$A:$A,$A710)),IF(RIGHT(B710,8)="Scotland",SUMIFS(inputdataWeek!K:K,inputdataWeek!$B:$B,$B710,inputdataWeek!$A:$A,$A710),SUMIFS(inputdataWeek!K:K,inputdataWeek!$D:$D,$B710,inputdataWeek!$A:$A,$A710)))</f>
        <v>0</v>
      </c>
      <c r="J710" s="212">
        <f t="shared" si="65"/>
        <v>1</v>
      </c>
      <c r="K710" s="194" t="str">
        <f t="shared" si="59"/>
        <v>ISD A&amp;E Datamart</v>
      </c>
    </row>
    <row r="711" spans="1:11" s="208" customFormat="1">
      <c r="A711" s="209">
        <f t="shared" si="66"/>
        <v>42645</v>
      </c>
      <c r="B711" s="210" t="s">
        <v>69</v>
      </c>
      <c r="C711" s="211">
        <f>IF($A711&lt;=MonthDate,IF(RIGHT($B711,8)="Scotland",SUMIFS(inputdata!G:G,inputdata!$B:$B,$B711,inputdata!$A:$A,$A711),SUMIFS(inputdata!G:G,inputdata!$D:$D,$B711,inputdata!$A:$A,$A711)),IF(RIGHT($B711,8)="Scotland",SUMIFS(inputdataWeek!G:G,inputdataWeek!$B:$B,$B711,inputdataWeek!$A:$A,$A711),SUMIFS(inputdataWeek!G:G,inputdataWeek!$D:$D,$B711,inputdataWeek!$A:$A,$A711)))</f>
        <v>1243</v>
      </c>
      <c r="D711" s="211">
        <f>IF($A711&lt;=MonthDate,IF(RIGHT($B711,8)="Scotland",SUMIFS(inputdata!H:H,inputdata!$B:$B,$B711,inputdata!$A:$A,$A711),SUMIFS(inputdata!H:H,inputdata!$D:$D,$B711,inputdata!$A:$A,$A711)),IF(RIGHT($B711,8)="Scotland",SUMIFS(inputdataWeek!H:H,inputdataWeek!$B:$B,$B711,inputdataWeek!$A:$A,$A711),SUMIFS(inputdataWeek!H:H,inputdataWeek!$D:$D,$B711,inputdataWeek!$A:$A,$A711)))</f>
        <v>1174</v>
      </c>
      <c r="E711" s="211">
        <f>IF($A711&lt;=MonthDate,IF(RIGHT($B711,8)="Scotland",SUMIFS(inputdata!I:I,inputdata!$B:$B,$B711,inputdata!$A:$A,$A711),SUMIFS(inputdata!I:I,inputdata!$D:$D,$B711,inputdata!$A:$A,$A711)),IF(RIGHT($B711,8)="Scotland",SUMIFS(inputdataWeek!I:I,inputdataWeek!$B:$B,$B711,inputdataWeek!$A:$A,$A711),SUMIFS(inputdataWeek!I:I,inputdataWeek!$D:$D,$B711,inputdataWeek!$A:$A,$A711)))</f>
        <v>69</v>
      </c>
      <c r="F711" s="212">
        <f t="shared" si="63"/>
        <v>0.94448913917940469</v>
      </c>
      <c r="G711" s="211">
        <f>IF($A711&lt;=MonthDate,IF(RIGHT($B711,8)="Scotland",SUMIFS(inputdata!J:J,inputdata!$B:$B,$B711,inputdata!$A:$A,$A711),SUMIFS(inputdata!J:J,inputdata!$D:$D,$B711,inputdata!$A:$A,$A711)),IF(RIGHT($B711,8)="Scotland",SUMIFS(inputdataWeek!J:J,inputdataWeek!$B:$B,$B711,inputdataWeek!$A:$A,$A711),SUMIFS(inputdataWeek!J:J,inputdataWeek!$D:$D,$B711,inputdataWeek!$A:$A,$A711)))</f>
        <v>3</v>
      </c>
      <c r="H711" s="212">
        <f t="shared" si="64"/>
        <v>0.99758648431214803</v>
      </c>
      <c r="I711" s="211">
        <f>IF($A711&lt;=MonthDate,IF(RIGHT($B711,8)="Scotland",SUMIFS(inputdata!K:K,inputdata!$B:$B,$B711,inputdata!$A:$A,$A711),SUMIFS(inputdata!K:K,inputdata!$D:$D,$B711,inputdata!$A:$A,$A711)),IF(RIGHT(B711,8)="Scotland",SUMIFS(inputdataWeek!K:K,inputdataWeek!$B:$B,$B711,inputdataWeek!$A:$A,$A711),SUMIFS(inputdataWeek!K:K,inputdataWeek!$D:$D,$B711,inputdataWeek!$A:$A,$A711)))</f>
        <v>0</v>
      </c>
      <c r="J711" s="212">
        <f t="shared" si="65"/>
        <v>1</v>
      </c>
      <c r="K711" s="194" t="str">
        <f t="shared" si="59"/>
        <v>ISD A&amp;E Datamart</v>
      </c>
    </row>
    <row r="712" spans="1:11" s="208" customFormat="1">
      <c r="A712" s="209">
        <f t="shared" si="66"/>
        <v>42645</v>
      </c>
      <c r="B712" s="210" t="s">
        <v>122</v>
      </c>
      <c r="C712" s="211">
        <f>IF($A712&lt;=MonthDate,IF(RIGHT($B712,8)="Scotland",SUMIFS(inputdata!G:G,inputdata!$B:$B,$B712,inputdata!$A:$A,$A712),SUMIFS(inputdata!G:G,inputdata!$D:$D,$B712,inputdata!$A:$A,$A712)),IF(RIGHT($B712,8)="Scotland",SUMIFS(inputdataWeek!G:G,inputdataWeek!$B:$B,$B712,inputdataWeek!$A:$A,$A712),SUMIFS(inputdataWeek!G:G,inputdataWeek!$D:$D,$B712,inputdataWeek!$A:$A,$A712)))</f>
        <v>2025</v>
      </c>
      <c r="D712" s="211">
        <f>IF($A712&lt;=MonthDate,IF(RIGHT($B712,8)="Scotland",SUMIFS(inputdata!H:H,inputdata!$B:$B,$B712,inputdata!$A:$A,$A712),SUMIFS(inputdata!H:H,inputdata!$D:$D,$B712,inputdata!$A:$A,$A712)),IF(RIGHT($B712,8)="Scotland",SUMIFS(inputdataWeek!H:H,inputdataWeek!$B:$B,$B712,inputdataWeek!$A:$A,$A712),SUMIFS(inputdataWeek!H:H,inputdataWeek!$D:$D,$B712,inputdataWeek!$A:$A,$A712)))</f>
        <v>1907</v>
      </c>
      <c r="E712" s="211">
        <f>IF($A712&lt;=MonthDate,IF(RIGHT($B712,8)="Scotland",SUMIFS(inputdata!I:I,inputdata!$B:$B,$B712,inputdata!$A:$A,$A712),SUMIFS(inputdata!I:I,inputdata!$D:$D,$B712,inputdata!$A:$A,$A712)),IF(RIGHT($B712,8)="Scotland",SUMIFS(inputdataWeek!I:I,inputdataWeek!$B:$B,$B712,inputdataWeek!$A:$A,$A712),SUMIFS(inputdataWeek!I:I,inputdataWeek!$D:$D,$B712,inputdataWeek!$A:$A,$A712)))</f>
        <v>118</v>
      </c>
      <c r="F712" s="212">
        <f t="shared" si="63"/>
        <v>0.94172839506172834</v>
      </c>
      <c r="G712" s="211">
        <f>IF($A712&lt;=MonthDate,IF(RIGHT($B712,8)="Scotland",SUMIFS(inputdata!J:J,inputdata!$B:$B,$B712,inputdata!$A:$A,$A712),SUMIFS(inputdata!J:J,inputdata!$D:$D,$B712,inputdata!$A:$A,$A712)),IF(RIGHT($B712,8)="Scotland",SUMIFS(inputdataWeek!J:J,inputdataWeek!$B:$B,$B712,inputdataWeek!$A:$A,$A712),SUMIFS(inputdataWeek!J:J,inputdataWeek!$D:$D,$B712,inputdataWeek!$A:$A,$A712)))</f>
        <v>3</v>
      </c>
      <c r="H712" s="212">
        <f t="shared" si="64"/>
        <v>0.99851851851851847</v>
      </c>
      <c r="I712" s="211">
        <f>IF($A712&lt;=MonthDate,IF(RIGHT($B712,8)="Scotland",SUMIFS(inputdata!K:K,inputdata!$B:$B,$B712,inputdata!$A:$A,$A712),SUMIFS(inputdata!K:K,inputdata!$D:$D,$B712,inputdata!$A:$A,$A712)),IF(RIGHT(B712,8)="Scotland",SUMIFS(inputdataWeek!K:K,inputdataWeek!$B:$B,$B712,inputdataWeek!$A:$A,$A712),SUMIFS(inputdataWeek!K:K,inputdataWeek!$D:$D,$B712,inputdataWeek!$A:$A,$A712)))</f>
        <v>0</v>
      </c>
      <c r="J712" s="212">
        <f t="shared" si="65"/>
        <v>1</v>
      </c>
      <c r="K712" s="194" t="str">
        <f t="shared" si="59"/>
        <v>ISD A&amp;E Datamart</v>
      </c>
    </row>
    <row r="713" spans="1:11" s="208" customFormat="1">
      <c r="A713" s="209">
        <f t="shared" si="66"/>
        <v>42645</v>
      </c>
      <c r="B713" s="210" t="s">
        <v>72</v>
      </c>
      <c r="C713" s="211">
        <f>IF($A713&lt;=MonthDate,IF(RIGHT($B713,8)="Scotland",SUMIFS(inputdata!G:G,inputdata!$B:$B,$B713,inputdata!$A:$A,$A713),SUMIFS(inputdata!G:G,inputdata!$D:$D,$B713,inputdata!$A:$A,$A713)),IF(RIGHT($B713,8)="Scotland",SUMIFS(inputdataWeek!G:G,inputdataWeek!$B:$B,$B713,inputdataWeek!$A:$A,$A713),SUMIFS(inputdataWeek!G:G,inputdataWeek!$D:$D,$B713,inputdataWeek!$A:$A,$A713)))</f>
        <v>6713</v>
      </c>
      <c r="D713" s="211">
        <f>IF($A713&lt;=MonthDate,IF(RIGHT($B713,8)="Scotland",SUMIFS(inputdata!H:H,inputdata!$B:$B,$B713,inputdata!$A:$A,$A713),SUMIFS(inputdata!H:H,inputdata!$D:$D,$B713,inputdata!$A:$A,$A713)),IF(RIGHT($B713,8)="Scotland",SUMIFS(inputdataWeek!H:H,inputdataWeek!$B:$B,$B713,inputdataWeek!$A:$A,$A713),SUMIFS(inputdataWeek!H:H,inputdataWeek!$D:$D,$B713,inputdataWeek!$A:$A,$A713)))</f>
        <v>6272</v>
      </c>
      <c r="E713" s="211">
        <f>IF($A713&lt;=MonthDate,IF(RIGHT($B713,8)="Scotland",SUMIFS(inputdata!I:I,inputdata!$B:$B,$B713,inputdata!$A:$A,$A713),SUMIFS(inputdata!I:I,inputdata!$D:$D,$B713,inputdata!$A:$A,$A713)),IF(RIGHT($B713,8)="Scotland",SUMIFS(inputdataWeek!I:I,inputdataWeek!$B:$B,$B713,inputdataWeek!$A:$A,$A713),SUMIFS(inputdataWeek!I:I,inputdataWeek!$D:$D,$B713,inputdataWeek!$A:$A,$A713)))</f>
        <v>441</v>
      </c>
      <c r="F713" s="212">
        <f t="shared" si="63"/>
        <v>0.93430656934306566</v>
      </c>
      <c r="G713" s="211">
        <f>IF($A713&lt;=MonthDate,IF(RIGHT($B713,8)="Scotland",SUMIFS(inputdata!J:J,inputdata!$B:$B,$B713,inputdata!$A:$A,$A713),SUMIFS(inputdata!J:J,inputdata!$D:$D,$B713,inputdata!$A:$A,$A713)),IF(RIGHT($B713,8)="Scotland",SUMIFS(inputdataWeek!J:J,inputdataWeek!$B:$B,$B713,inputdataWeek!$A:$A,$A713),SUMIFS(inputdataWeek!J:J,inputdataWeek!$D:$D,$B713,inputdataWeek!$A:$A,$A713)))</f>
        <v>11</v>
      </c>
      <c r="H713" s="212">
        <f t="shared" si="64"/>
        <v>0.99836138835096078</v>
      </c>
      <c r="I713" s="211">
        <f>IF($A713&lt;=MonthDate,IF(RIGHT($B713,8)="Scotland",SUMIFS(inputdata!K:K,inputdata!$B:$B,$B713,inputdata!$A:$A,$A713),SUMIFS(inputdata!K:K,inputdata!$D:$D,$B713,inputdata!$A:$A,$A713)),IF(RIGHT(B713,8)="Scotland",SUMIFS(inputdataWeek!K:K,inputdataWeek!$B:$B,$B713,inputdataWeek!$A:$A,$A713),SUMIFS(inputdataWeek!K:K,inputdataWeek!$D:$D,$B713,inputdataWeek!$A:$A,$A713)))</f>
        <v>0</v>
      </c>
      <c r="J713" s="212">
        <f t="shared" si="65"/>
        <v>1</v>
      </c>
      <c r="K713" s="194" t="str">
        <f t="shared" si="59"/>
        <v>ISD A&amp;E Datamart</v>
      </c>
    </row>
    <row r="714" spans="1:11" s="208" customFormat="1">
      <c r="A714" s="209">
        <f t="shared" si="66"/>
        <v>42645</v>
      </c>
      <c r="B714" s="210" t="s">
        <v>129</v>
      </c>
      <c r="C714" s="211">
        <f>IF($A714&lt;=MonthDate,IF(RIGHT($B714,8)="Scotland",SUMIFS(inputdata!G:G,inputdata!$B:$B,$B714,inputdata!$A:$A,$A714),SUMIFS(inputdata!G:G,inputdata!$D:$D,$B714,inputdata!$A:$A,$A714)),IF(RIGHT($B714,8)="Scotland",SUMIFS(inputdataWeek!G:G,inputdataWeek!$B:$B,$B714,inputdataWeek!$A:$A,$A714),SUMIFS(inputdataWeek!G:G,inputdataWeek!$D:$D,$B714,inputdataWeek!$A:$A,$A714)))</f>
        <v>1184</v>
      </c>
      <c r="D714" s="211">
        <f>IF($A714&lt;=MonthDate,IF(RIGHT($B714,8)="Scotland",SUMIFS(inputdata!H:H,inputdata!$B:$B,$B714,inputdata!$A:$A,$A714),SUMIFS(inputdata!H:H,inputdata!$D:$D,$B714,inputdata!$A:$A,$A714)),IF(RIGHT($B714,8)="Scotland",SUMIFS(inputdataWeek!H:H,inputdataWeek!$B:$B,$B714,inputdataWeek!$A:$A,$A714),SUMIFS(inputdataWeek!H:H,inputdataWeek!$D:$D,$B714,inputdataWeek!$A:$A,$A714)))</f>
        <v>1120</v>
      </c>
      <c r="E714" s="211">
        <f>IF($A714&lt;=MonthDate,IF(RIGHT($B714,8)="Scotland",SUMIFS(inputdata!I:I,inputdata!$B:$B,$B714,inputdata!$A:$A,$A714),SUMIFS(inputdata!I:I,inputdata!$D:$D,$B714,inputdata!$A:$A,$A714)),IF(RIGHT($B714,8)="Scotland",SUMIFS(inputdataWeek!I:I,inputdataWeek!$B:$B,$B714,inputdataWeek!$A:$A,$A714),SUMIFS(inputdataWeek!I:I,inputdataWeek!$D:$D,$B714,inputdataWeek!$A:$A,$A714)))</f>
        <v>64</v>
      </c>
      <c r="F714" s="212">
        <f t="shared" si="63"/>
        <v>0.94594594594594594</v>
      </c>
      <c r="G714" s="211">
        <f>IF($A714&lt;=MonthDate,IF(RIGHT($B714,8)="Scotland",SUMIFS(inputdata!J:J,inputdata!$B:$B,$B714,inputdata!$A:$A,$A714),SUMIFS(inputdata!J:J,inputdata!$D:$D,$B714,inputdata!$A:$A,$A714)),IF(RIGHT($B714,8)="Scotland",SUMIFS(inputdataWeek!J:J,inputdataWeek!$B:$B,$B714,inputdataWeek!$A:$A,$A714),SUMIFS(inputdataWeek!J:J,inputdataWeek!$D:$D,$B714,inputdataWeek!$A:$A,$A714)))</f>
        <v>2</v>
      </c>
      <c r="H714" s="212">
        <f t="shared" si="64"/>
        <v>0.99831081081081086</v>
      </c>
      <c r="I714" s="211">
        <f>IF($A714&lt;=MonthDate,IF(RIGHT($B714,8)="Scotland",SUMIFS(inputdata!K:K,inputdata!$B:$B,$B714,inputdata!$A:$A,$A714),SUMIFS(inputdata!K:K,inputdata!$D:$D,$B714,inputdata!$A:$A,$A714)),IF(RIGHT(B714,8)="Scotland",SUMIFS(inputdataWeek!K:K,inputdataWeek!$B:$B,$B714,inputdataWeek!$A:$A,$A714),SUMIFS(inputdataWeek!K:K,inputdataWeek!$D:$D,$B714,inputdataWeek!$A:$A,$A714)))</f>
        <v>0</v>
      </c>
      <c r="J714" s="212">
        <f t="shared" si="65"/>
        <v>1</v>
      </c>
      <c r="K714" s="194" t="str">
        <f t="shared" si="59"/>
        <v>ISD A&amp;E Datamart</v>
      </c>
    </row>
    <row r="715" spans="1:11" s="208" customFormat="1">
      <c r="A715" s="209">
        <f t="shared" si="66"/>
        <v>42645</v>
      </c>
      <c r="B715" s="210" t="s">
        <v>73</v>
      </c>
      <c r="C715" s="211">
        <f>IF($A715&lt;=MonthDate,IF(RIGHT($B715,8)="Scotland",SUMIFS(inputdata!G:G,inputdata!$B:$B,$B715,inputdata!$A:$A,$A715),SUMIFS(inputdata!G:G,inputdata!$D:$D,$B715,inputdata!$A:$A,$A715)),IF(RIGHT($B715,8)="Scotland",SUMIFS(inputdataWeek!G:G,inputdataWeek!$B:$B,$B715,inputdataWeek!$A:$A,$A715),SUMIFS(inputdataWeek!G:G,inputdataWeek!$D:$D,$B715,inputdataWeek!$A:$A,$A715)))</f>
        <v>3807</v>
      </c>
      <c r="D715" s="211">
        <f>IF($A715&lt;=MonthDate,IF(RIGHT($B715,8)="Scotland",SUMIFS(inputdata!H:H,inputdata!$B:$B,$B715,inputdata!$A:$A,$A715),SUMIFS(inputdata!H:H,inputdata!$D:$D,$B715,inputdata!$A:$A,$A715)),IF(RIGHT($B715,8)="Scotland",SUMIFS(inputdataWeek!H:H,inputdataWeek!$B:$B,$B715,inputdataWeek!$A:$A,$A715),SUMIFS(inputdataWeek!H:H,inputdataWeek!$D:$D,$B715,inputdataWeek!$A:$A,$A715)))</f>
        <v>3472</v>
      </c>
      <c r="E715" s="211">
        <f>IF($A715&lt;=MonthDate,IF(RIGHT($B715,8)="Scotland",SUMIFS(inputdata!I:I,inputdata!$B:$B,$B715,inputdata!$A:$A,$A715),SUMIFS(inputdata!I:I,inputdata!$D:$D,$B715,inputdata!$A:$A,$A715)),IF(RIGHT($B715,8)="Scotland",SUMIFS(inputdataWeek!I:I,inputdataWeek!$B:$B,$B715,inputdataWeek!$A:$A,$A715),SUMIFS(inputdataWeek!I:I,inputdataWeek!$D:$D,$B715,inputdataWeek!$A:$A,$A715)))</f>
        <v>335</v>
      </c>
      <c r="F715" s="212">
        <f t="shared" si="63"/>
        <v>0.91200420278434469</v>
      </c>
      <c r="G715" s="211">
        <f>IF($A715&lt;=MonthDate,IF(RIGHT($B715,8)="Scotland",SUMIFS(inputdata!J:J,inputdata!$B:$B,$B715,inputdata!$A:$A,$A715),SUMIFS(inputdata!J:J,inputdata!$D:$D,$B715,inputdata!$A:$A,$A715)),IF(RIGHT($B715,8)="Scotland",SUMIFS(inputdataWeek!J:J,inputdataWeek!$B:$B,$B715,inputdataWeek!$A:$A,$A715),SUMIFS(inputdataWeek!J:J,inputdataWeek!$D:$D,$B715,inputdataWeek!$A:$A,$A715)))</f>
        <v>39</v>
      </c>
      <c r="H715" s="212">
        <f t="shared" si="64"/>
        <v>0.98975571315996846</v>
      </c>
      <c r="I715" s="211">
        <f>IF($A715&lt;=MonthDate,IF(RIGHT($B715,8)="Scotland",SUMIFS(inputdata!K:K,inputdata!$B:$B,$B715,inputdata!$A:$A,$A715),SUMIFS(inputdata!K:K,inputdata!$D:$D,$B715,inputdata!$A:$A,$A715)),IF(RIGHT(B715,8)="Scotland",SUMIFS(inputdataWeek!K:K,inputdataWeek!$B:$B,$B715,inputdataWeek!$A:$A,$A715),SUMIFS(inputdataWeek!K:K,inputdataWeek!$D:$D,$B715,inputdataWeek!$A:$A,$A715)))</f>
        <v>15</v>
      </c>
      <c r="J715" s="212">
        <f t="shared" si="65"/>
        <v>0.99605988967691095</v>
      </c>
      <c r="K715" s="194" t="str">
        <f t="shared" si="59"/>
        <v>ISD A&amp;E Datamart</v>
      </c>
    </row>
    <row r="716" spans="1:11" s="208" customFormat="1">
      <c r="A716" s="209">
        <f t="shared" si="66"/>
        <v>42645</v>
      </c>
      <c r="B716" s="210" t="s">
        <v>123</v>
      </c>
      <c r="C716" s="211">
        <f>IF($A716&lt;=MonthDate,IF(RIGHT($B716,8)="Scotland",SUMIFS(inputdata!G:G,inputdata!$B:$B,$B716,inputdata!$A:$A,$A716),SUMIFS(inputdata!G:G,inputdata!$D:$D,$B716,inputdata!$A:$A,$A716)),IF(RIGHT($B716,8)="Scotland",SUMIFS(inputdataWeek!G:G,inputdataWeek!$B:$B,$B716,inputdataWeek!$A:$A,$A716),SUMIFS(inputdataWeek!G:G,inputdataWeek!$D:$D,$B716,inputdataWeek!$A:$A,$A716)))</f>
        <v>4328</v>
      </c>
      <c r="D716" s="211">
        <f>IF($A716&lt;=MonthDate,IF(RIGHT($B716,8)="Scotland",SUMIFS(inputdata!H:H,inputdata!$B:$B,$B716,inputdata!$A:$A,$A716),SUMIFS(inputdata!H:H,inputdata!$D:$D,$B716,inputdata!$A:$A,$A716)),IF(RIGHT($B716,8)="Scotland",SUMIFS(inputdataWeek!H:H,inputdataWeek!$B:$B,$B716,inputdataWeek!$A:$A,$A716),SUMIFS(inputdataWeek!H:H,inputdataWeek!$D:$D,$B716,inputdataWeek!$A:$A,$A716)))</f>
        <v>4157</v>
      </c>
      <c r="E716" s="211">
        <f>IF($A716&lt;=MonthDate,IF(RIGHT($B716,8)="Scotland",SUMIFS(inputdata!I:I,inputdata!$B:$B,$B716,inputdata!$A:$A,$A716),SUMIFS(inputdata!I:I,inputdata!$D:$D,$B716,inputdata!$A:$A,$A716)),IF(RIGHT($B716,8)="Scotland",SUMIFS(inputdataWeek!I:I,inputdataWeek!$B:$B,$B716,inputdataWeek!$A:$A,$A716),SUMIFS(inputdataWeek!I:I,inputdataWeek!$D:$D,$B716,inputdataWeek!$A:$A,$A716)))</f>
        <v>171</v>
      </c>
      <c r="F716" s="212">
        <f t="shared" si="63"/>
        <v>0.96048983364140483</v>
      </c>
      <c r="G716" s="211">
        <f>IF($A716&lt;=MonthDate,IF(RIGHT($B716,8)="Scotland",SUMIFS(inputdata!J:J,inputdata!$B:$B,$B716,inputdata!$A:$A,$A716),SUMIFS(inputdata!J:J,inputdata!$D:$D,$B716,inputdata!$A:$A,$A716)),IF(RIGHT($B716,8)="Scotland",SUMIFS(inputdataWeek!J:J,inputdataWeek!$B:$B,$B716,inputdataWeek!$A:$A,$A716),SUMIFS(inputdataWeek!J:J,inputdataWeek!$D:$D,$B716,inputdataWeek!$A:$A,$A716)))</f>
        <v>14</v>
      </c>
      <c r="H716" s="212">
        <f t="shared" si="64"/>
        <v>0.99676524953789281</v>
      </c>
      <c r="I716" s="211">
        <f>IF($A716&lt;=MonthDate,IF(RIGHT($B716,8)="Scotland",SUMIFS(inputdata!K:K,inputdata!$B:$B,$B716,inputdata!$A:$A,$A716),SUMIFS(inputdata!K:K,inputdata!$D:$D,$B716,inputdata!$A:$A,$A716)),IF(RIGHT(B716,8)="Scotland",SUMIFS(inputdataWeek!K:K,inputdataWeek!$B:$B,$B716,inputdataWeek!$A:$A,$A716),SUMIFS(inputdataWeek!K:K,inputdataWeek!$D:$D,$B716,inputdataWeek!$A:$A,$A716)))</f>
        <v>0</v>
      </c>
      <c r="J716" s="212">
        <f t="shared" si="65"/>
        <v>1</v>
      </c>
      <c r="K716" s="194" t="str">
        <f t="shared" si="59"/>
        <v>ISD A&amp;E Datamart</v>
      </c>
    </row>
    <row r="717" spans="1:11" s="208" customFormat="1">
      <c r="A717" s="209">
        <f t="shared" si="66"/>
        <v>42645</v>
      </c>
      <c r="B717" s="210" t="s">
        <v>117</v>
      </c>
      <c r="C717" s="211">
        <f>IF($A717&lt;=MonthDate,IF(RIGHT($B717,8)="Scotland",SUMIFS(inputdata!G:G,inputdata!$B:$B,$B717,inputdata!$A:$A,$A717),SUMIFS(inputdata!G:G,inputdata!$D:$D,$B717,inputdata!$A:$A,$A717)),IF(RIGHT($B717,8)="Scotland",SUMIFS(inputdataWeek!G:G,inputdataWeek!$B:$B,$B717,inputdataWeek!$A:$A,$A717),SUMIFS(inputdataWeek!G:G,inputdataWeek!$D:$D,$B717,inputdataWeek!$A:$A,$A717)))</f>
        <v>110</v>
      </c>
      <c r="D717" s="211">
        <f>IF($A717&lt;=MonthDate,IF(RIGHT($B717,8)="Scotland",SUMIFS(inputdata!H:H,inputdata!$B:$B,$B717,inputdata!$A:$A,$A717),SUMIFS(inputdata!H:H,inputdata!$D:$D,$B717,inputdata!$A:$A,$A717)),IF(RIGHT($B717,8)="Scotland",SUMIFS(inputdataWeek!H:H,inputdataWeek!$B:$B,$B717,inputdataWeek!$A:$A,$A717),SUMIFS(inputdataWeek!H:H,inputdataWeek!$D:$D,$B717,inputdataWeek!$A:$A,$A717)))</f>
        <v>108</v>
      </c>
      <c r="E717" s="211">
        <f>IF($A717&lt;=MonthDate,IF(RIGHT($B717,8)="Scotland",SUMIFS(inputdata!I:I,inputdata!$B:$B,$B717,inputdata!$A:$A,$A717),SUMIFS(inputdata!I:I,inputdata!$D:$D,$B717,inputdata!$A:$A,$A717)),IF(RIGHT($B717,8)="Scotland",SUMIFS(inputdataWeek!I:I,inputdataWeek!$B:$B,$B717,inputdataWeek!$A:$A,$A717),SUMIFS(inputdataWeek!I:I,inputdataWeek!$D:$D,$B717,inputdataWeek!$A:$A,$A717)))</f>
        <v>2</v>
      </c>
      <c r="F717" s="212">
        <f t="shared" si="63"/>
        <v>0.98181818181818181</v>
      </c>
      <c r="G717" s="211">
        <f>IF($A717&lt;=MonthDate,IF(RIGHT($B717,8)="Scotland",SUMIFS(inputdata!J:J,inputdata!$B:$B,$B717,inputdata!$A:$A,$A717),SUMIFS(inputdata!J:J,inputdata!$D:$D,$B717,inputdata!$A:$A,$A717)),IF(RIGHT($B717,8)="Scotland",SUMIFS(inputdataWeek!J:J,inputdataWeek!$B:$B,$B717,inputdataWeek!$A:$A,$A717),SUMIFS(inputdataWeek!J:J,inputdataWeek!$D:$D,$B717,inputdataWeek!$A:$A,$A717)))</f>
        <v>0</v>
      </c>
      <c r="H717" s="212">
        <f t="shared" si="64"/>
        <v>1</v>
      </c>
      <c r="I717" s="211">
        <f>IF($A717&lt;=MonthDate,IF(RIGHT($B717,8)="Scotland",SUMIFS(inputdata!K:K,inputdata!$B:$B,$B717,inputdata!$A:$A,$A717),SUMIFS(inputdata!K:K,inputdata!$D:$D,$B717,inputdata!$A:$A,$A717)),IF(RIGHT(B717,8)="Scotland",SUMIFS(inputdataWeek!K:K,inputdataWeek!$B:$B,$B717,inputdataWeek!$A:$A,$A717),SUMIFS(inputdataWeek!K:K,inputdataWeek!$D:$D,$B717,inputdataWeek!$A:$A,$A717)))</f>
        <v>0</v>
      </c>
      <c r="J717" s="212">
        <f t="shared" si="65"/>
        <v>1</v>
      </c>
      <c r="K717" s="194" t="str">
        <f t="shared" si="59"/>
        <v>ISD A&amp;E Datamart</v>
      </c>
    </row>
    <row r="718" spans="1:11" s="208" customFormat="1">
      <c r="A718" s="209">
        <f>A703+7</f>
        <v>42645</v>
      </c>
      <c r="B718" s="210" t="s">
        <v>141</v>
      </c>
      <c r="C718" s="211">
        <f>IF($A718&lt;=MonthDate,IF(RIGHT($B718,8)="Scotland",SUMIFS(inputdata!G:G,inputdata!$B:$B,$B718,inputdata!$A:$A,$A718),SUMIFS(inputdata!G:G,inputdata!$D:$D,$B718,inputdata!$A:$A,$A718)),IF(RIGHT($B718,8)="Scotland",SUMIFS(inputdataWeek!G:G,inputdataWeek!$B:$B,$B718,inputdataWeek!$A:$A,$A718),SUMIFS(inputdataWeek!G:G,inputdataWeek!$D:$D,$B718,inputdataWeek!$A:$A,$A718)))</f>
        <v>127</v>
      </c>
      <c r="D718" s="211">
        <f>IF($A718&lt;=MonthDate,IF(RIGHT($B718,8)="Scotland",SUMIFS(inputdata!H:H,inputdata!$B:$B,$B718,inputdata!$A:$A,$A718),SUMIFS(inputdata!H:H,inputdata!$D:$D,$B718,inputdata!$A:$A,$A718)),IF(RIGHT($B718,8)="Scotland",SUMIFS(inputdataWeek!H:H,inputdataWeek!$B:$B,$B718,inputdataWeek!$A:$A,$A718),SUMIFS(inputdataWeek!H:H,inputdataWeek!$D:$D,$B718,inputdataWeek!$A:$A,$A718)))</f>
        <v>120</v>
      </c>
      <c r="E718" s="211">
        <f>IF($A718&lt;=MonthDate,IF(RIGHT($B718,8)="Scotland",SUMIFS(inputdata!I:I,inputdata!$B:$B,$B718,inputdata!$A:$A,$A718),SUMIFS(inputdata!I:I,inputdata!$D:$D,$B718,inputdata!$A:$A,$A718)),IF(RIGHT($B718,8)="Scotland",SUMIFS(inputdataWeek!I:I,inputdataWeek!$B:$B,$B718,inputdataWeek!$A:$A,$A718),SUMIFS(inputdataWeek!I:I,inputdataWeek!$D:$D,$B718,inputdataWeek!$A:$A,$A718)))</f>
        <v>7</v>
      </c>
      <c r="F718" s="212">
        <f t="shared" si="63"/>
        <v>0.94488188976377951</v>
      </c>
      <c r="G718" s="211">
        <f>IF($A718&lt;=MonthDate,IF(RIGHT($B718,8)="Scotland",SUMIFS(inputdata!J:J,inputdata!$B:$B,$B718,inputdata!$A:$A,$A718),SUMIFS(inputdata!J:J,inputdata!$D:$D,$B718,inputdata!$A:$A,$A718)),IF(RIGHT($B718,8)="Scotland",SUMIFS(inputdataWeek!J:J,inputdataWeek!$B:$B,$B718,inputdataWeek!$A:$A,$A718),SUMIFS(inputdataWeek!J:J,inputdataWeek!$D:$D,$B718,inputdataWeek!$A:$A,$A718)))</f>
        <v>0</v>
      </c>
      <c r="H718" s="212">
        <f t="shared" si="64"/>
        <v>1</v>
      </c>
      <c r="I718" s="211">
        <f>IF($A718&lt;=MonthDate,IF(RIGHT($B718,8)="Scotland",SUMIFS(inputdata!K:K,inputdata!$B:$B,$B718,inputdata!$A:$A,$A718),SUMIFS(inputdata!K:K,inputdata!$D:$D,$B718,inputdata!$A:$A,$A718)),IF(RIGHT(B718,8)="Scotland",SUMIFS(inputdataWeek!K:K,inputdataWeek!$B:$B,$B718,inputdataWeek!$A:$A,$A718),SUMIFS(inputdataWeek!K:K,inputdataWeek!$D:$D,$B718,inputdataWeek!$A:$A,$A718)))</f>
        <v>0</v>
      </c>
      <c r="J718" s="212">
        <f t="shared" si="65"/>
        <v>1</v>
      </c>
      <c r="K718" s="194" t="str">
        <f t="shared" si="59"/>
        <v>ISD A&amp;E Datamart</v>
      </c>
    </row>
    <row r="719" spans="1:11" s="208" customFormat="1">
      <c r="A719" s="209">
        <f t="shared" ref="A719:A721" si="67">A704+7</f>
        <v>42645</v>
      </c>
      <c r="B719" s="210" t="s">
        <v>136</v>
      </c>
      <c r="C719" s="211">
        <f>IF($A719&lt;=MonthDate,IF(RIGHT($B719,8)="Scotland",SUMIFS(inputdata!G:G,inputdata!$B:$B,$B719,inputdata!$A:$A,$A719),SUMIFS(inputdata!G:G,inputdata!$D:$D,$B719,inputdata!$A:$A,$A719)),IF(RIGHT($B719,8)="Scotland",SUMIFS(inputdataWeek!G:G,inputdataWeek!$B:$B,$B719,inputdataWeek!$A:$A,$A719),SUMIFS(inputdataWeek!G:G,inputdataWeek!$D:$D,$B719,inputdataWeek!$A:$A,$A719)))</f>
        <v>1498</v>
      </c>
      <c r="D719" s="211">
        <f>IF($A719&lt;=MonthDate,IF(RIGHT($B719,8)="Scotland",SUMIFS(inputdata!H:H,inputdata!$B:$B,$B719,inputdata!$A:$A,$A719),SUMIFS(inputdata!H:H,inputdata!$D:$D,$B719,inputdata!$A:$A,$A719)),IF(RIGHT($B719,8)="Scotland",SUMIFS(inputdataWeek!H:H,inputdataWeek!$B:$B,$B719,inputdataWeek!$A:$A,$A719),SUMIFS(inputdataWeek!H:H,inputdataWeek!$D:$D,$B719,inputdataWeek!$A:$A,$A719)))</f>
        <v>1458</v>
      </c>
      <c r="E719" s="211">
        <f>IF($A719&lt;=MonthDate,IF(RIGHT($B719,8)="Scotland",SUMIFS(inputdata!I:I,inputdata!$B:$B,$B719,inputdata!$A:$A,$A719),SUMIFS(inputdata!I:I,inputdata!$D:$D,$B719,inputdata!$A:$A,$A719)),IF(RIGHT($B719,8)="Scotland",SUMIFS(inputdataWeek!I:I,inputdataWeek!$B:$B,$B719,inputdataWeek!$A:$A,$A719),SUMIFS(inputdataWeek!I:I,inputdataWeek!$D:$D,$B719,inputdataWeek!$A:$A,$A719)))</f>
        <v>40</v>
      </c>
      <c r="F719" s="212">
        <f t="shared" si="63"/>
        <v>0.97329773030707611</v>
      </c>
      <c r="G719" s="211">
        <f>IF($A719&lt;=MonthDate,IF(RIGHT($B719,8)="Scotland",SUMIFS(inputdata!J:J,inputdata!$B:$B,$B719,inputdata!$A:$A,$A719),SUMIFS(inputdata!J:J,inputdata!$D:$D,$B719,inputdata!$A:$A,$A719)),IF(RIGHT($B719,8)="Scotland",SUMIFS(inputdataWeek!J:J,inputdataWeek!$B:$B,$B719,inputdataWeek!$A:$A,$A719),SUMIFS(inputdataWeek!J:J,inputdataWeek!$D:$D,$B719,inputdataWeek!$A:$A,$A719)))</f>
        <v>0</v>
      </c>
      <c r="H719" s="212">
        <f t="shared" si="64"/>
        <v>1</v>
      </c>
      <c r="I719" s="211">
        <f>IF($A719&lt;=MonthDate,IF(RIGHT($B719,8)="Scotland",SUMIFS(inputdata!K:K,inputdata!$B:$B,$B719,inputdata!$A:$A,$A719),SUMIFS(inputdata!K:K,inputdata!$D:$D,$B719,inputdata!$A:$A,$A719)),IF(RIGHT(B719,8)="Scotland",SUMIFS(inputdataWeek!K:K,inputdataWeek!$B:$B,$B719,inputdataWeek!$A:$A,$A719),SUMIFS(inputdataWeek!K:K,inputdataWeek!$D:$D,$B719,inputdataWeek!$A:$A,$A719)))</f>
        <v>0</v>
      </c>
      <c r="J719" s="212">
        <f t="shared" si="65"/>
        <v>1</v>
      </c>
      <c r="K719" s="194" t="str">
        <f t="shared" si="59"/>
        <v>ISD A&amp;E Datamart</v>
      </c>
    </row>
    <row r="720" spans="1:11" s="208" customFormat="1">
      <c r="A720" s="209">
        <f t="shared" si="67"/>
        <v>42645</v>
      </c>
      <c r="B720" s="210" t="s">
        <v>139</v>
      </c>
      <c r="C720" s="211">
        <f>IF($A720&lt;=MonthDate,IF(RIGHT($B720,8)="Scotland",SUMIFS(inputdata!G:G,inputdata!$B:$B,$B720,inputdata!$A:$A,$A720),SUMIFS(inputdata!G:G,inputdata!$D:$D,$B720,inputdata!$A:$A,$A720)),IF(RIGHT($B720,8)="Scotland",SUMIFS(inputdataWeek!G:G,inputdataWeek!$B:$B,$B720,inputdataWeek!$A:$A,$A720),SUMIFS(inputdataWeek!G:G,inputdataWeek!$D:$D,$B720,inputdataWeek!$A:$A,$A720)))</f>
        <v>121</v>
      </c>
      <c r="D720" s="211">
        <f>IF($A720&lt;=MonthDate,IF(RIGHT($B720,8)="Scotland",SUMIFS(inputdata!H:H,inputdata!$B:$B,$B720,inputdata!$A:$A,$A720),SUMIFS(inputdata!H:H,inputdata!$D:$D,$B720,inputdata!$A:$A,$A720)),IF(RIGHT($B720,8)="Scotland",SUMIFS(inputdataWeek!H:H,inputdataWeek!$B:$B,$B720,inputdataWeek!$A:$A,$A720),SUMIFS(inputdataWeek!H:H,inputdataWeek!$D:$D,$B720,inputdataWeek!$A:$A,$A720)))</f>
        <v>121</v>
      </c>
      <c r="E720" s="211">
        <f>IF($A720&lt;=MonthDate,IF(RIGHT($B720,8)="Scotland",SUMIFS(inputdata!I:I,inputdata!$B:$B,$B720,inputdata!$A:$A,$A720),SUMIFS(inputdata!I:I,inputdata!$D:$D,$B720,inputdata!$A:$A,$A720)),IF(RIGHT($B720,8)="Scotland",SUMIFS(inputdataWeek!I:I,inputdataWeek!$B:$B,$B720,inputdataWeek!$A:$A,$A720),SUMIFS(inputdataWeek!I:I,inputdataWeek!$D:$D,$B720,inputdataWeek!$A:$A,$A720)))</f>
        <v>0</v>
      </c>
      <c r="F720" s="212">
        <f t="shared" si="63"/>
        <v>1</v>
      </c>
      <c r="G720" s="211">
        <f>IF($A720&lt;=MonthDate,IF(RIGHT($B720,8)="Scotland",SUMIFS(inputdata!J:J,inputdata!$B:$B,$B720,inputdata!$A:$A,$A720),SUMIFS(inputdata!J:J,inputdata!$D:$D,$B720,inputdata!$A:$A,$A720)),IF(RIGHT($B720,8)="Scotland",SUMIFS(inputdataWeek!J:J,inputdataWeek!$B:$B,$B720,inputdataWeek!$A:$A,$A720),SUMIFS(inputdataWeek!J:J,inputdataWeek!$D:$D,$B720,inputdataWeek!$A:$A,$A720)))</f>
        <v>0</v>
      </c>
      <c r="H720" s="212">
        <f t="shared" si="64"/>
        <v>1</v>
      </c>
      <c r="I720" s="211">
        <f>IF($A720&lt;=MonthDate,IF(RIGHT($B720,8)="Scotland",SUMIFS(inputdata!K:K,inputdata!$B:$B,$B720,inputdata!$A:$A,$A720),SUMIFS(inputdata!K:K,inputdata!$D:$D,$B720,inputdata!$A:$A,$A720)),IF(RIGHT(B720,8)="Scotland",SUMIFS(inputdataWeek!K:K,inputdataWeek!$B:$B,$B720,inputdataWeek!$A:$A,$A720),SUMIFS(inputdataWeek!K:K,inputdataWeek!$D:$D,$B720,inputdataWeek!$A:$A,$A720)))</f>
        <v>0</v>
      </c>
      <c r="J720" s="212">
        <f t="shared" si="65"/>
        <v>1</v>
      </c>
      <c r="K720" s="194" t="str">
        <f t="shared" si="59"/>
        <v>ISD A&amp;E Datamart</v>
      </c>
    </row>
    <row r="721" spans="1:11" s="208" customFormat="1">
      <c r="A721" s="209">
        <f t="shared" si="67"/>
        <v>42645</v>
      </c>
      <c r="B721" s="210" t="s">
        <v>277</v>
      </c>
      <c r="C721" s="211">
        <f>IF($A721&lt;=MonthDate,IF(RIGHT($B721,8)="Scotland",SUMIFS(inputdata!G:G,inputdata!$B:$B,$B721,inputdata!$A:$A,$A721),SUMIFS(inputdata!G:G,inputdata!$D:$D,$B721,inputdata!$A:$A,$A721)),IF(RIGHT($B721,8)="Scotland",SUMIFS(inputdataWeek!G:G,inputdataWeek!$B:$B,$B721,inputdataWeek!$A:$A,$A721),SUMIFS(inputdataWeek!G:G,inputdataWeek!$D:$D,$B721,inputdataWeek!$A:$A,$A721)))</f>
        <v>26052</v>
      </c>
      <c r="D721" s="211">
        <f>IF($A721&lt;=MonthDate,IF(RIGHT($B721,8)="Scotland",SUMIFS(inputdata!H:H,inputdata!$B:$B,$B721,inputdata!$A:$A,$A721),SUMIFS(inputdata!H:H,inputdata!$D:$D,$B721,inputdata!$A:$A,$A721)),IF(RIGHT($B721,8)="Scotland",SUMIFS(inputdataWeek!H:H,inputdataWeek!$B:$B,$B721,inputdataWeek!$A:$A,$A721),SUMIFS(inputdataWeek!H:H,inputdataWeek!$D:$D,$B721,inputdataWeek!$A:$A,$A721)))</f>
        <v>24455</v>
      </c>
      <c r="E721" s="211">
        <f>IF($A721&lt;=MonthDate,IF(RIGHT($B721,8)="Scotland",SUMIFS(inputdata!I:I,inputdata!$B:$B,$B721,inputdata!$A:$A,$A721),SUMIFS(inputdata!I:I,inputdata!$D:$D,$B721,inputdata!$A:$A,$A721)),IF(RIGHT($B721,8)="Scotland",SUMIFS(inputdataWeek!I:I,inputdataWeek!$B:$B,$B721,inputdataWeek!$A:$A,$A721),SUMIFS(inputdataWeek!I:I,inputdataWeek!$D:$D,$B721,inputdataWeek!$A:$A,$A721)))</f>
        <v>1597</v>
      </c>
      <c r="F721" s="212">
        <f t="shared" si="63"/>
        <v>0.93869952402886536</v>
      </c>
      <c r="G721" s="211">
        <f>IF($A721&lt;=MonthDate,IF(RIGHT($B721,8)="Scotland",SUMIFS(inputdata!J:J,inputdata!$B:$B,$B721,inputdata!$A:$A,$A721),SUMIFS(inputdata!J:J,inputdata!$D:$D,$B721,inputdata!$A:$A,$A721)),IF(RIGHT($B721,8)="Scotland",SUMIFS(inputdataWeek!J:J,inputdataWeek!$B:$B,$B721,inputdataWeek!$A:$A,$A721),SUMIFS(inputdataWeek!J:J,inputdataWeek!$D:$D,$B721,inputdataWeek!$A:$A,$A721)))</f>
        <v>106</v>
      </c>
      <c r="H721" s="212">
        <f t="shared" si="64"/>
        <v>0.99593121449408872</v>
      </c>
      <c r="I721" s="211">
        <f>IF($A721&lt;=MonthDate,IF(RIGHT($B721,8)="Scotland",SUMIFS(inputdata!K:K,inputdata!$B:$B,$B721,inputdata!$A:$A,$A721),SUMIFS(inputdata!K:K,inputdata!$D:$D,$B721,inputdata!$A:$A,$A721)),IF(RIGHT(B721,8)="Scotland",SUMIFS(inputdataWeek!K:K,inputdataWeek!$B:$B,$B721,inputdataWeek!$A:$A,$A721),SUMIFS(inputdataWeek!K:K,inputdataWeek!$D:$D,$B721,inputdataWeek!$A:$A,$A721)))</f>
        <v>19</v>
      </c>
      <c r="J721" s="212">
        <f t="shared" si="65"/>
        <v>0.99927068939044983</v>
      </c>
      <c r="K721" s="194" t="str">
        <f t="shared" si="59"/>
        <v>ISD A&amp;E Datamart</v>
      </c>
    </row>
    <row r="722" spans="1:11" s="208" customFormat="1">
      <c r="A722" s="209">
        <f>A707+7</f>
        <v>42652</v>
      </c>
      <c r="B722" s="210" t="s">
        <v>121</v>
      </c>
      <c r="C722" s="211">
        <f>IF($A722&lt;=MonthDate,IF(RIGHT($B722,8)="Scotland",SUMIFS(inputdata!G:G,inputdata!$B:$B,$B722,inputdata!$A:$A,$A722),SUMIFS(inputdata!G:G,inputdata!$D:$D,$B722,inputdata!$A:$A,$A722)),IF(RIGHT($B722,8)="Scotland",SUMIFS(inputdataWeek!G:G,inputdataWeek!$B:$B,$B722,inputdataWeek!$A:$A,$A722),SUMIFS(inputdataWeek!G:G,inputdataWeek!$D:$D,$B722,inputdataWeek!$A:$A,$A722)))</f>
        <v>2276</v>
      </c>
      <c r="D722" s="211">
        <f>IF($A722&lt;=MonthDate,IF(RIGHT($B722,8)="Scotland",SUMIFS(inputdata!H:H,inputdata!$B:$B,$B722,inputdata!$A:$A,$A722),SUMIFS(inputdata!H:H,inputdata!$D:$D,$B722,inputdata!$A:$A,$A722)),IF(RIGHT($B722,8)="Scotland",SUMIFS(inputdataWeek!H:H,inputdataWeek!$B:$B,$B722,inputdataWeek!$A:$A,$A722),SUMIFS(inputdataWeek!H:H,inputdataWeek!$D:$D,$B722,inputdataWeek!$A:$A,$A722)))</f>
        <v>2105</v>
      </c>
      <c r="E722" s="211">
        <f>IF($A722&lt;=MonthDate,IF(RIGHT($B722,8)="Scotland",SUMIFS(inputdata!I:I,inputdata!$B:$B,$B722,inputdata!$A:$A,$A722),SUMIFS(inputdata!I:I,inputdata!$D:$D,$B722,inputdata!$A:$A,$A722)),IF(RIGHT($B722,8)="Scotland",SUMIFS(inputdataWeek!I:I,inputdataWeek!$B:$B,$B722,inputdataWeek!$A:$A,$A722),SUMIFS(inputdataWeek!I:I,inputdataWeek!$D:$D,$B722,inputdataWeek!$A:$A,$A722)))</f>
        <v>171</v>
      </c>
      <c r="F722" s="212">
        <f t="shared" ref="F722:F736" si="68">1-E722/$C722</f>
        <v>0.9248681898066784</v>
      </c>
      <c r="G722" s="211">
        <f>IF($A722&lt;=MonthDate,IF(RIGHT($B722,8)="Scotland",SUMIFS(inputdata!J:J,inputdata!$B:$B,$B722,inputdata!$A:$A,$A722),SUMIFS(inputdata!J:J,inputdata!$D:$D,$B722,inputdata!$A:$A,$A722)),IF(RIGHT($B722,8)="Scotland",SUMIFS(inputdataWeek!J:J,inputdataWeek!$B:$B,$B722,inputdataWeek!$A:$A,$A722),SUMIFS(inputdataWeek!J:J,inputdataWeek!$D:$D,$B722,inputdataWeek!$A:$A,$A722)))</f>
        <v>22</v>
      </c>
      <c r="H722" s="212">
        <f t="shared" ref="H722:H736" si="69">1-G722/$C722</f>
        <v>0.99033391915641478</v>
      </c>
      <c r="I722" s="211">
        <f>IF($A722&lt;=MonthDate,IF(RIGHT($B722,8)="Scotland",SUMIFS(inputdata!K:K,inputdata!$B:$B,$B722,inputdata!$A:$A,$A722),SUMIFS(inputdata!K:K,inputdata!$D:$D,$B722,inputdata!$A:$A,$A722)),IF(RIGHT(B722,8)="Scotland",SUMIFS(inputdataWeek!K:K,inputdataWeek!$B:$B,$B722,inputdataWeek!$A:$A,$A722),SUMIFS(inputdataWeek!K:K,inputdataWeek!$D:$D,$B722,inputdataWeek!$A:$A,$A722)))</f>
        <v>4</v>
      </c>
      <c r="J722" s="212">
        <f t="shared" ref="J722:J736" si="70">1-I722/$C722</f>
        <v>0.99824253075571179</v>
      </c>
      <c r="K722" s="194" t="str">
        <f t="shared" si="59"/>
        <v>ISD A&amp;E Datamart</v>
      </c>
    </row>
    <row r="723" spans="1:11" s="208" customFormat="1">
      <c r="A723" s="209">
        <f t="shared" ref="A723:A732" si="71">A708+7</f>
        <v>42652</v>
      </c>
      <c r="B723" s="210" t="s">
        <v>70</v>
      </c>
      <c r="C723" s="211">
        <f>IF($A723&lt;=MonthDate,IF(RIGHT($B723,8)="Scotland",SUMIFS(inputdata!G:G,inputdata!$B:$B,$B723,inputdata!$A:$A,$A723),SUMIFS(inputdata!G:G,inputdata!$D:$D,$B723,inputdata!$A:$A,$A723)),IF(RIGHT($B723,8)="Scotland",SUMIFS(inputdataWeek!G:G,inputdataWeek!$B:$B,$B723,inputdataWeek!$A:$A,$A723),SUMIFS(inputdataWeek!G:G,inputdataWeek!$D:$D,$B723,inputdataWeek!$A:$A,$A723)))</f>
        <v>521</v>
      </c>
      <c r="D723" s="211">
        <f>IF($A723&lt;=MonthDate,IF(RIGHT($B723,8)="Scotland",SUMIFS(inputdata!H:H,inputdata!$B:$B,$B723,inputdata!$A:$A,$A723),SUMIFS(inputdata!H:H,inputdata!$D:$D,$B723,inputdata!$A:$A,$A723)),IF(RIGHT($B723,8)="Scotland",SUMIFS(inputdataWeek!H:H,inputdataWeek!$B:$B,$B723,inputdataWeek!$A:$A,$A723),SUMIFS(inputdataWeek!H:H,inputdataWeek!$D:$D,$B723,inputdataWeek!$A:$A,$A723)))</f>
        <v>505</v>
      </c>
      <c r="E723" s="211">
        <f>IF($A723&lt;=MonthDate,IF(RIGHT($B723,8)="Scotland",SUMIFS(inputdata!I:I,inputdata!$B:$B,$B723,inputdata!$A:$A,$A723),SUMIFS(inputdata!I:I,inputdata!$D:$D,$B723,inputdata!$A:$A,$A723)),IF(RIGHT($B723,8)="Scotland",SUMIFS(inputdataWeek!I:I,inputdataWeek!$B:$B,$B723,inputdataWeek!$A:$A,$A723),SUMIFS(inputdataWeek!I:I,inputdataWeek!$D:$D,$B723,inputdataWeek!$A:$A,$A723)))</f>
        <v>16</v>
      </c>
      <c r="F723" s="212">
        <f t="shared" si="68"/>
        <v>0.96928982725527835</v>
      </c>
      <c r="G723" s="211">
        <f>IF($A723&lt;=MonthDate,IF(RIGHT($B723,8)="Scotland",SUMIFS(inputdata!J:J,inputdata!$B:$B,$B723,inputdata!$A:$A,$A723),SUMIFS(inputdata!J:J,inputdata!$D:$D,$B723,inputdata!$A:$A,$A723)),IF(RIGHT($B723,8)="Scotland",SUMIFS(inputdataWeek!J:J,inputdataWeek!$B:$B,$B723,inputdataWeek!$A:$A,$A723),SUMIFS(inputdataWeek!J:J,inputdataWeek!$D:$D,$B723,inputdataWeek!$A:$A,$A723)))</f>
        <v>0</v>
      </c>
      <c r="H723" s="212">
        <f t="shared" si="69"/>
        <v>1</v>
      </c>
      <c r="I723" s="211">
        <f>IF($A723&lt;=MonthDate,IF(RIGHT($B723,8)="Scotland",SUMIFS(inputdata!K:K,inputdata!$B:$B,$B723,inputdata!$A:$A,$A723),SUMIFS(inputdata!K:K,inputdata!$D:$D,$B723,inputdata!$A:$A,$A723)),IF(RIGHT(B723,8)="Scotland",SUMIFS(inputdataWeek!K:K,inputdataWeek!$B:$B,$B723,inputdataWeek!$A:$A,$A723),SUMIFS(inputdataWeek!K:K,inputdataWeek!$D:$D,$B723,inputdataWeek!$A:$A,$A723)))</f>
        <v>0</v>
      </c>
      <c r="J723" s="212">
        <f t="shared" si="70"/>
        <v>1</v>
      </c>
      <c r="K723" s="194" t="str">
        <f t="shared" si="59"/>
        <v>ISD A&amp;E Datamart</v>
      </c>
    </row>
    <row r="724" spans="1:11" s="208" customFormat="1">
      <c r="A724" s="209">
        <f t="shared" si="71"/>
        <v>42652</v>
      </c>
      <c r="B724" s="210" t="s">
        <v>140</v>
      </c>
      <c r="C724" s="211">
        <f>IF($A724&lt;=MonthDate,IF(RIGHT($B724,8)="Scotland",SUMIFS(inputdata!G:G,inputdata!$B:$B,$B724,inputdata!$A:$A,$A724),SUMIFS(inputdata!G:G,inputdata!$D:$D,$B724,inputdata!$A:$A,$A724)),IF(RIGHT($B724,8)="Scotland",SUMIFS(inputdataWeek!G:G,inputdataWeek!$B:$B,$B724,inputdataWeek!$A:$A,$A724),SUMIFS(inputdataWeek!G:G,inputdataWeek!$D:$D,$B724,inputdataWeek!$A:$A,$A724)))</f>
        <v>953</v>
      </c>
      <c r="D724" s="211">
        <f>IF($A724&lt;=MonthDate,IF(RIGHT($B724,8)="Scotland",SUMIFS(inputdata!H:H,inputdata!$B:$B,$B724,inputdata!$A:$A,$A724),SUMIFS(inputdata!H:H,inputdata!$D:$D,$B724,inputdata!$A:$A,$A724)),IF(RIGHT($B724,8)="Scotland",SUMIFS(inputdataWeek!H:H,inputdataWeek!$B:$B,$B724,inputdataWeek!$A:$A,$A724),SUMIFS(inputdataWeek!H:H,inputdataWeek!$D:$D,$B724,inputdataWeek!$A:$A,$A724)))</f>
        <v>914</v>
      </c>
      <c r="E724" s="211">
        <f>IF($A724&lt;=MonthDate,IF(RIGHT($B724,8)="Scotland",SUMIFS(inputdata!I:I,inputdata!$B:$B,$B724,inputdata!$A:$A,$A724),SUMIFS(inputdata!I:I,inputdata!$D:$D,$B724,inputdata!$A:$A,$A724)),IF(RIGHT($B724,8)="Scotland",SUMIFS(inputdataWeek!I:I,inputdataWeek!$B:$B,$B724,inputdataWeek!$A:$A,$A724),SUMIFS(inputdataWeek!I:I,inputdataWeek!$D:$D,$B724,inputdataWeek!$A:$A,$A724)))</f>
        <v>39</v>
      </c>
      <c r="F724" s="212">
        <f t="shared" si="68"/>
        <v>0.95907660020986363</v>
      </c>
      <c r="G724" s="211">
        <f>IF($A724&lt;=MonthDate,IF(RIGHT($B724,8)="Scotland",SUMIFS(inputdata!J:J,inputdata!$B:$B,$B724,inputdata!$A:$A,$A724),SUMIFS(inputdata!J:J,inputdata!$D:$D,$B724,inputdata!$A:$A,$A724)),IF(RIGHT($B724,8)="Scotland",SUMIFS(inputdataWeek!J:J,inputdataWeek!$B:$B,$B724,inputdataWeek!$A:$A,$A724),SUMIFS(inputdataWeek!J:J,inputdataWeek!$D:$D,$B724,inputdataWeek!$A:$A,$A724)))</f>
        <v>0</v>
      </c>
      <c r="H724" s="212">
        <f t="shared" si="69"/>
        <v>1</v>
      </c>
      <c r="I724" s="211">
        <f>IF($A724&lt;=MonthDate,IF(RIGHT($B724,8)="Scotland",SUMIFS(inputdata!K:K,inputdata!$B:$B,$B724,inputdata!$A:$A,$A724),SUMIFS(inputdata!K:K,inputdata!$D:$D,$B724,inputdata!$A:$A,$A724)),IF(RIGHT(B724,8)="Scotland",SUMIFS(inputdataWeek!K:K,inputdataWeek!$B:$B,$B724,inputdataWeek!$A:$A,$A724),SUMIFS(inputdataWeek!K:K,inputdataWeek!$D:$D,$B724,inputdataWeek!$A:$A,$A724)))</f>
        <v>0</v>
      </c>
      <c r="J724" s="212">
        <f t="shared" si="70"/>
        <v>1</v>
      </c>
      <c r="K724" s="194" t="str">
        <f t="shared" si="59"/>
        <v>ISD A&amp;E Datamart</v>
      </c>
    </row>
    <row r="725" spans="1:11" s="208" customFormat="1">
      <c r="A725" s="209">
        <f t="shared" si="71"/>
        <v>42652</v>
      </c>
      <c r="B725" s="210" t="s">
        <v>71</v>
      </c>
      <c r="C725" s="211">
        <f>IF($A725&lt;=MonthDate,IF(RIGHT($B725,8)="Scotland",SUMIFS(inputdata!G:G,inputdata!$B:$B,$B725,inputdata!$A:$A,$A725),SUMIFS(inputdata!G:G,inputdata!$D:$D,$B725,inputdata!$A:$A,$A725)),IF(RIGHT($B725,8)="Scotland",SUMIFS(inputdataWeek!G:G,inputdataWeek!$B:$B,$B725,inputdataWeek!$A:$A,$A725),SUMIFS(inputdataWeek!G:G,inputdataWeek!$D:$D,$B725,inputdataWeek!$A:$A,$A725)))</f>
        <v>1283</v>
      </c>
      <c r="D725" s="211">
        <f>IF($A725&lt;=MonthDate,IF(RIGHT($B725,8)="Scotland",SUMIFS(inputdata!H:H,inputdata!$B:$B,$B725,inputdata!$A:$A,$A725),SUMIFS(inputdata!H:H,inputdata!$D:$D,$B725,inputdata!$A:$A,$A725)),IF(RIGHT($B725,8)="Scotland",SUMIFS(inputdataWeek!H:H,inputdataWeek!$B:$B,$B725,inputdataWeek!$A:$A,$A725),SUMIFS(inputdataWeek!H:H,inputdataWeek!$D:$D,$B725,inputdataWeek!$A:$A,$A725)))</f>
        <v>1157</v>
      </c>
      <c r="E725" s="211">
        <f>IF($A725&lt;=MonthDate,IF(RIGHT($B725,8)="Scotland",SUMIFS(inputdata!I:I,inputdata!$B:$B,$B725,inputdata!$A:$A,$A725),SUMIFS(inputdata!I:I,inputdata!$D:$D,$B725,inputdata!$A:$A,$A725)),IF(RIGHT($B725,8)="Scotland",SUMIFS(inputdataWeek!I:I,inputdataWeek!$B:$B,$B725,inputdataWeek!$A:$A,$A725),SUMIFS(inputdataWeek!I:I,inputdataWeek!$D:$D,$B725,inputdataWeek!$A:$A,$A725)))</f>
        <v>126</v>
      </c>
      <c r="F725" s="212">
        <f t="shared" si="68"/>
        <v>0.90179267342166791</v>
      </c>
      <c r="G725" s="211">
        <f>IF($A725&lt;=MonthDate,IF(RIGHT($B725,8)="Scotland",SUMIFS(inputdata!J:J,inputdata!$B:$B,$B725,inputdata!$A:$A,$A725),SUMIFS(inputdata!J:J,inputdata!$D:$D,$B725,inputdata!$A:$A,$A725)),IF(RIGHT($B725,8)="Scotland",SUMIFS(inputdataWeek!J:J,inputdataWeek!$B:$B,$B725,inputdataWeek!$A:$A,$A725),SUMIFS(inputdataWeek!J:J,inputdataWeek!$D:$D,$B725,inputdataWeek!$A:$A,$A725)))</f>
        <v>8</v>
      </c>
      <c r="H725" s="212">
        <f t="shared" si="69"/>
        <v>0.99376461418550277</v>
      </c>
      <c r="I725" s="211">
        <f>IF($A725&lt;=MonthDate,IF(RIGHT($B725,8)="Scotland",SUMIFS(inputdata!K:K,inputdata!$B:$B,$B725,inputdata!$A:$A,$A725),SUMIFS(inputdata!K:K,inputdata!$D:$D,$B725,inputdata!$A:$A,$A725)),IF(RIGHT(B725,8)="Scotland",SUMIFS(inputdataWeek!K:K,inputdataWeek!$B:$B,$B725,inputdataWeek!$A:$A,$A725),SUMIFS(inputdataWeek!K:K,inputdataWeek!$D:$D,$B725,inputdataWeek!$A:$A,$A725)))</f>
        <v>0</v>
      </c>
      <c r="J725" s="212">
        <f t="shared" si="70"/>
        <v>1</v>
      </c>
      <c r="K725" s="194" t="str">
        <f t="shared" si="59"/>
        <v>ISD A&amp;E Datamart</v>
      </c>
    </row>
    <row r="726" spans="1:11" s="208" customFormat="1">
      <c r="A726" s="209">
        <f t="shared" si="71"/>
        <v>42652</v>
      </c>
      <c r="B726" s="210" t="s">
        <v>69</v>
      </c>
      <c r="C726" s="211">
        <f>IF($A726&lt;=MonthDate,IF(RIGHT($B726,8)="Scotland",SUMIFS(inputdata!G:G,inputdata!$B:$B,$B726,inputdata!$A:$A,$A726),SUMIFS(inputdata!G:G,inputdata!$D:$D,$B726,inputdata!$A:$A,$A726)),IF(RIGHT($B726,8)="Scotland",SUMIFS(inputdataWeek!G:G,inputdataWeek!$B:$B,$B726,inputdataWeek!$A:$A,$A726),SUMIFS(inputdataWeek!G:G,inputdataWeek!$D:$D,$B726,inputdataWeek!$A:$A,$A726)))</f>
        <v>1256</v>
      </c>
      <c r="D726" s="211">
        <f>IF($A726&lt;=MonthDate,IF(RIGHT($B726,8)="Scotland",SUMIFS(inputdata!H:H,inputdata!$B:$B,$B726,inputdata!$A:$A,$A726),SUMIFS(inputdata!H:H,inputdata!$D:$D,$B726,inputdata!$A:$A,$A726)),IF(RIGHT($B726,8)="Scotland",SUMIFS(inputdataWeek!H:H,inputdataWeek!$B:$B,$B726,inputdataWeek!$A:$A,$A726),SUMIFS(inputdataWeek!H:H,inputdataWeek!$D:$D,$B726,inputdataWeek!$A:$A,$A726)))</f>
        <v>1164</v>
      </c>
      <c r="E726" s="211">
        <f>IF($A726&lt;=MonthDate,IF(RIGHT($B726,8)="Scotland",SUMIFS(inputdata!I:I,inputdata!$B:$B,$B726,inputdata!$A:$A,$A726),SUMIFS(inputdata!I:I,inputdata!$D:$D,$B726,inputdata!$A:$A,$A726)),IF(RIGHT($B726,8)="Scotland",SUMIFS(inputdataWeek!I:I,inputdataWeek!$B:$B,$B726,inputdataWeek!$A:$A,$A726),SUMIFS(inputdataWeek!I:I,inputdataWeek!$D:$D,$B726,inputdataWeek!$A:$A,$A726)))</f>
        <v>92</v>
      </c>
      <c r="F726" s="212">
        <f t="shared" si="68"/>
        <v>0.92675159235668791</v>
      </c>
      <c r="G726" s="211">
        <f>IF($A726&lt;=MonthDate,IF(RIGHT($B726,8)="Scotland",SUMIFS(inputdata!J:J,inputdata!$B:$B,$B726,inputdata!$A:$A,$A726),SUMIFS(inputdata!J:J,inputdata!$D:$D,$B726,inputdata!$A:$A,$A726)),IF(RIGHT($B726,8)="Scotland",SUMIFS(inputdataWeek!J:J,inputdataWeek!$B:$B,$B726,inputdataWeek!$A:$A,$A726),SUMIFS(inputdataWeek!J:J,inputdataWeek!$D:$D,$B726,inputdataWeek!$A:$A,$A726)))</f>
        <v>9</v>
      </c>
      <c r="H726" s="212">
        <f t="shared" si="69"/>
        <v>0.99283439490445857</v>
      </c>
      <c r="I726" s="211">
        <f>IF($A726&lt;=MonthDate,IF(RIGHT($B726,8)="Scotland",SUMIFS(inputdata!K:K,inputdata!$B:$B,$B726,inputdata!$A:$A,$A726),SUMIFS(inputdata!K:K,inputdata!$D:$D,$B726,inputdata!$A:$A,$A726)),IF(RIGHT(B726,8)="Scotland",SUMIFS(inputdataWeek!K:K,inputdataWeek!$B:$B,$B726,inputdataWeek!$A:$A,$A726),SUMIFS(inputdataWeek!K:K,inputdataWeek!$D:$D,$B726,inputdataWeek!$A:$A,$A726)))</f>
        <v>0</v>
      </c>
      <c r="J726" s="212">
        <f t="shared" si="70"/>
        <v>1</v>
      </c>
      <c r="K726" s="194" t="str">
        <f t="shared" si="59"/>
        <v>ISD A&amp;E Datamart</v>
      </c>
    </row>
    <row r="727" spans="1:11" s="208" customFormat="1">
      <c r="A727" s="209">
        <f t="shared" si="71"/>
        <v>42652</v>
      </c>
      <c r="B727" s="210" t="s">
        <v>122</v>
      </c>
      <c r="C727" s="211">
        <f>IF($A727&lt;=MonthDate,IF(RIGHT($B727,8)="Scotland",SUMIFS(inputdata!G:G,inputdata!$B:$B,$B727,inputdata!$A:$A,$A727),SUMIFS(inputdata!G:G,inputdata!$D:$D,$B727,inputdata!$A:$A,$A727)),IF(RIGHT($B727,8)="Scotland",SUMIFS(inputdataWeek!G:G,inputdataWeek!$B:$B,$B727,inputdataWeek!$A:$A,$A727),SUMIFS(inputdataWeek!G:G,inputdataWeek!$D:$D,$B727,inputdataWeek!$A:$A,$A727)))</f>
        <v>1951</v>
      </c>
      <c r="D727" s="211">
        <f>IF($A727&lt;=MonthDate,IF(RIGHT($B727,8)="Scotland",SUMIFS(inputdata!H:H,inputdata!$B:$B,$B727,inputdata!$A:$A,$A727),SUMIFS(inputdata!H:H,inputdata!$D:$D,$B727,inputdata!$A:$A,$A727)),IF(RIGHT($B727,8)="Scotland",SUMIFS(inputdataWeek!H:H,inputdataWeek!$B:$B,$B727,inputdataWeek!$A:$A,$A727),SUMIFS(inputdataWeek!H:H,inputdataWeek!$D:$D,$B727,inputdataWeek!$A:$A,$A727)))</f>
        <v>1853</v>
      </c>
      <c r="E727" s="211">
        <f>IF($A727&lt;=MonthDate,IF(RIGHT($B727,8)="Scotland",SUMIFS(inputdata!I:I,inputdata!$B:$B,$B727,inputdata!$A:$A,$A727),SUMIFS(inputdata!I:I,inputdata!$D:$D,$B727,inputdata!$A:$A,$A727)),IF(RIGHT($B727,8)="Scotland",SUMIFS(inputdataWeek!I:I,inputdataWeek!$B:$B,$B727,inputdataWeek!$A:$A,$A727),SUMIFS(inputdataWeek!I:I,inputdataWeek!$D:$D,$B727,inputdataWeek!$A:$A,$A727)))</f>
        <v>98</v>
      </c>
      <c r="F727" s="212">
        <f t="shared" si="68"/>
        <v>0.94976934905176835</v>
      </c>
      <c r="G727" s="211">
        <f>IF($A727&lt;=MonthDate,IF(RIGHT($B727,8)="Scotland",SUMIFS(inputdata!J:J,inputdata!$B:$B,$B727,inputdata!$A:$A,$A727),SUMIFS(inputdata!J:J,inputdata!$D:$D,$B727,inputdata!$A:$A,$A727)),IF(RIGHT($B727,8)="Scotland",SUMIFS(inputdataWeek!J:J,inputdataWeek!$B:$B,$B727,inputdataWeek!$A:$A,$A727),SUMIFS(inputdataWeek!J:J,inputdataWeek!$D:$D,$B727,inputdataWeek!$A:$A,$A727)))</f>
        <v>0</v>
      </c>
      <c r="H727" s="212">
        <f t="shared" si="69"/>
        <v>1</v>
      </c>
      <c r="I727" s="211">
        <f>IF($A727&lt;=MonthDate,IF(RIGHT($B727,8)="Scotland",SUMIFS(inputdata!K:K,inputdata!$B:$B,$B727,inputdata!$A:$A,$A727),SUMIFS(inputdata!K:K,inputdata!$D:$D,$B727,inputdata!$A:$A,$A727)),IF(RIGHT(B727,8)="Scotland",SUMIFS(inputdataWeek!K:K,inputdataWeek!$B:$B,$B727,inputdataWeek!$A:$A,$A727),SUMIFS(inputdataWeek!K:K,inputdataWeek!$D:$D,$B727,inputdataWeek!$A:$A,$A727)))</f>
        <v>0</v>
      </c>
      <c r="J727" s="212">
        <f t="shared" si="70"/>
        <v>1</v>
      </c>
      <c r="K727" s="194" t="str">
        <f t="shared" si="59"/>
        <v>ISD A&amp;E Datamart</v>
      </c>
    </row>
    <row r="728" spans="1:11" s="208" customFormat="1">
      <c r="A728" s="209">
        <f t="shared" si="71"/>
        <v>42652</v>
      </c>
      <c r="B728" s="210" t="s">
        <v>72</v>
      </c>
      <c r="C728" s="211">
        <f>IF($A728&lt;=MonthDate,IF(RIGHT($B728,8)="Scotland",SUMIFS(inputdata!G:G,inputdata!$B:$B,$B728,inputdata!$A:$A,$A728),SUMIFS(inputdata!G:G,inputdata!$D:$D,$B728,inputdata!$A:$A,$A728)),IF(RIGHT($B728,8)="Scotland",SUMIFS(inputdataWeek!G:G,inputdataWeek!$B:$B,$B728,inputdataWeek!$A:$A,$A728),SUMIFS(inputdataWeek!G:G,inputdataWeek!$D:$D,$B728,inputdataWeek!$A:$A,$A728)))</f>
        <v>6877</v>
      </c>
      <c r="D728" s="211">
        <f>IF($A728&lt;=MonthDate,IF(RIGHT($B728,8)="Scotland",SUMIFS(inputdata!H:H,inputdata!$B:$B,$B728,inputdata!$A:$A,$A728),SUMIFS(inputdata!H:H,inputdata!$D:$D,$B728,inputdata!$A:$A,$A728)),IF(RIGHT($B728,8)="Scotland",SUMIFS(inputdataWeek!H:H,inputdataWeek!$B:$B,$B728,inputdataWeek!$A:$A,$A728),SUMIFS(inputdataWeek!H:H,inputdataWeek!$D:$D,$B728,inputdataWeek!$A:$A,$A728)))</f>
        <v>6281</v>
      </c>
      <c r="E728" s="211">
        <f>IF($A728&lt;=MonthDate,IF(RIGHT($B728,8)="Scotland",SUMIFS(inputdata!I:I,inputdata!$B:$B,$B728,inputdata!$A:$A,$A728),SUMIFS(inputdata!I:I,inputdata!$D:$D,$B728,inputdata!$A:$A,$A728)),IF(RIGHT($B728,8)="Scotland",SUMIFS(inputdataWeek!I:I,inputdataWeek!$B:$B,$B728,inputdataWeek!$A:$A,$A728),SUMIFS(inputdataWeek!I:I,inputdataWeek!$D:$D,$B728,inputdataWeek!$A:$A,$A728)))</f>
        <v>596</v>
      </c>
      <c r="F728" s="212">
        <f t="shared" si="68"/>
        <v>0.91333430274829142</v>
      </c>
      <c r="G728" s="211">
        <f>IF($A728&lt;=MonthDate,IF(RIGHT($B728,8)="Scotland",SUMIFS(inputdata!J:J,inputdata!$B:$B,$B728,inputdata!$A:$A,$A728),SUMIFS(inputdata!J:J,inputdata!$D:$D,$B728,inputdata!$A:$A,$A728)),IF(RIGHT($B728,8)="Scotland",SUMIFS(inputdataWeek!J:J,inputdataWeek!$B:$B,$B728,inputdataWeek!$A:$A,$A728),SUMIFS(inputdataWeek!J:J,inputdataWeek!$D:$D,$B728,inputdataWeek!$A:$A,$A728)))</f>
        <v>12</v>
      </c>
      <c r="H728" s="212">
        <f t="shared" si="69"/>
        <v>0.99825505307546891</v>
      </c>
      <c r="I728" s="211">
        <f>IF($A728&lt;=MonthDate,IF(RIGHT($B728,8)="Scotland",SUMIFS(inputdata!K:K,inputdata!$B:$B,$B728,inputdata!$A:$A,$A728),SUMIFS(inputdata!K:K,inputdata!$D:$D,$B728,inputdata!$A:$A,$A728)),IF(RIGHT(B728,8)="Scotland",SUMIFS(inputdataWeek!K:K,inputdataWeek!$B:$B,$B728,inputdataWeek!$A:$A,$A728),SUMIFS(inputdataWeek!K:K,inputdataWeek!$D:$D,$B728,inputdataWeek!$A:$A,$A728)))</f>
        <v>0</v>
      </c>
      <c r="J728" s="212">
        <f t="shared" si="70"/>
        <v>1</v>
      </c>
      <c r="K728" s="194" t="str">
        <f t="shared" si="59"/>
        <v>ISD A&amp;E Datamart</v>
      </c>
    </row>
    <row r="729" spans="1:11" s="208" customFormat="1">
      <c r="A729" s="209">
        <f t="shared" si="71"/>
        <v>42652</v>
      </c>
      <c r="B729" s="210" t="s">
        <v>129</v>
      </c>
      <c r="C729" s="211">
        <f>IF($A729&lt;=MonthDate,IF(RIGHT($B729,8)="Scotland",SUMIFS(inputdata!G:G,inputdata!$B:$B,$B729,inputdata!$A:$A,$A729),SUMIFS(inputdata!G:G,inputdata!$D:$D,$B729,inputdata!$A:$A,$A729)),IF(RIGHT($B729,8)="Scotland",SUMIFS(inputdataWeek!G:G,inputdataWeek!$B:$B,$B729,inputdataWeek!$A:$A,$A729),SUMIFS(inputdataWeek!G:G,inputdataWeek!$D:$D,$B729,inputdataWeek!$A:$A,$A729)))</f>
        <v>1128</v>
      </c>
      <c r="D729" s="211">
        <f>IF($A729&lt;=MonthDate,IF(RIGHT($B729,8)="Scotland",SUMIFS(inputdata!H:H,inputdata!$B:$B,$B729,inputdata!$A:$A,$A729),SUMIFS(inputdata!H:H,inputdata!$D:$D,$B729,inputdata!$A:$A,$A729)),IF(RIGHT($B729,8)="Scotland",SUMIFS(inputdataWeek!H:H,inputdataWeek!$B:$B,$B729,inputdataWeek!$A:$A,$A729),SUMIFS(inputdataWeek!H:H,inputdataWeek!$D:$D,$B729,inputdataWeek!$A:$A,$A729)))</f>
        <v>1087</v>
      </c>
      <c r="E729" s="211">
        <f>IF($A729&lt;=MonthDate,IF(RIGHT($B729,8)="Scotland",SUMIFS(inputdata!I:I,inputdata!$B:$B,$B729,inputdata!$A:$A,$A729),SUMIFS(inputdata!I:I,inputdata!$D:$D,$B729,inputdata!$A:$A,$A729)),IF(RIGHT($B729,8)="Scotland",SUMIFS(inputdataWeek!I:I,inputdataWeek!$B:$B,$B729,inputdataWeek!$A:$A,$A729),SUMIFS(inputdataWeek!I:I,inputdataWeek!$D:$D,$B729,inputdataWeek!$A:$A,$A729)))</f>
        <v>41</v>
      </c>
      <c r="F729" s="212">
        <f t="shared" si="68"/>
        <v>0.96365248226950351</v>
      </c>
      <c r="G729" s="211">
        <f>IF($A729&lt;=MonthDate,IF(RIGHT($B729,8)="Scotland",SUMIFS(inputdata!J:J,inputdata!$B:$B,$B729,inputdata!$A:$A,$A729),SUMIFS(inputdata!J:J,inputdata!$D:$D,$B729,inputdata!$A:$A,$A729)),IF(RIGHT($B729,8)="Scotland",SUMIFS(inputdataWeek!J:J,inputdataWeek!$B:$B,$B729,inputdataWeek!$A:$A,$A729),SUMIFS(inputdataWeek!J:J,inputdataWeek!$D:$D,$B729,inputdataWeek!$A:$A,$A729)))</f>
        <v>2</v>
      </c>
      <c r="H729" s="212">
        <f t="shared" si="69"/>
        <v>0.99822695035460995</v>
      </c>
      <c r="I729" s="211">
        <f>IF($A729&lt;=MonthDate,IF(RIGHT($B729,8)="Scotland",SUMIFS(inputdata!K:K,inputdata!$B:$B,$B729,inputdata!$A:$A,$A729),SUMIFS(inputdata!K:K,inputdata!$D:$D,$B729,inputdata!$A:$A,$A729)),IF(RIGHT(B729,8)="Scotland",SUMIFS(inputdataWeek!K:K,inputdataWeek!$B:$B,$B729,inputdataWeek!$A:$A,$A729),SUMIFS(inputdataWeek!K:K,inputdataWeek!$D:$D,$B729,inputdataWeek!$A:$A,$A729)))</f>
        <v>0</v>
      </c>
      <c r="J729" s="212">
        <f t="shared" si="70"/>
        <v>1</v>
      </c>
      <c r="K729" s="194" t="str">
        <f t="shared" si="59"/>
        <v>ISD A&amp;E Datamart</v>
      </c>
    </row>
    <row r="730" spans="1:11" s="208" customFormat="1">
      <c r="A730" s="209">
        <f t="shared" si="71"/>
        <v>42652</v>
      </c>
      <c r="B730" s="210" t="s">
        <v>73</v>
      </c>
      <c r="C730" s="211">
        <f>IF($A730&lt;=MonthDate,IF(RIGHT($B730,8)="Scotland",SUMIFS(inputdata!G:G,inputdata!$B:$B,$B730,inputdata!$A:$A,$A730),SUMIFS(inputdata!G:G,inputdata!$D:$D,$B730,inputdata!$A:$A,$A730)),IF(RIGHT($B730,8)="Scotland",SUMIFS(inputdataWeek!G:G,inputdataWeek!$B:$B,$B730,inputdataWeek!$A:$A,$A730),SUMIFS(inputdataWeek!G:G,inputdataWeek!$D:$D,$B730,inputdataWeek!$A:$A,$A730)))</f>
        <v>3891</v>
      </c>
      <c r="D730" s="211">
        <f>IF($A730&lt;=MonthDate,IF(RIGHT($B730,8)="Scotland",SUMIFS(inputdata!H:H,inputdata!$B:$B,$B730,inputdata!$A:$A,$A730),SUMIFS(inputdata!H:H,inputdata!$D:$D,$B730,inputdata!$A:$A,$A730)),IF(RIGHT($B730,8)="Scotland",SUMIFS(inputdataWeek!H:H,inputdataWeek!$B:$B,$B730,inputdataWeek!$A:$A,$A730),SUMIFS(inputdataWeek!H:H,inputdataWeek!$D:$D,$B730,inputdataWeek!$A:$A,$A730)))</f>
        <v>3449</v>
      </c>
      <c r="E730" s="211">
        <f>IF($A730&lt;=MonthDate,IF(RIGHT($B730,8)="Scotland",SUMIFS(inputdata!I:I,inputdata!$B:$B,$B730,inputdata!$A:$A,$A730),SUMIFS(inputdata!I:I,inputdata!$D:$D,$B730,inputdata!$A:$A,$A730)),IF(RIGHT($B730,8)="Scotland",SUMIFS(inputdataWeek!I:I,inputdataWeek!$B:$B,$B730,inputdataWeek!$A:$A,$A730),SUMIFS(inputdataWeek!I:I,inputdataWeek!$D:$D,$B730,inputdataWeek!$A:$A,$A730)))</f>
        <v>442</v>
      </c>
      <c r="F730" s="212">
        <f t="shared" si="68"/>
        <v>0.88640452325880237</v>
      </c>
      <c r="G730" s="211">
        <f>IF($A730&lt;=MonthDate,IF(RIGHT($B730,8)="Scotland",SUMIFS(inputdata!J:J,inputdata!$B:$B,$B730,inputdata!$A:$A,$A730),SUMIFS(inputdata!J:J,inputdata!$D:$D,$B730,inputdata!$A:$A,$A730)),IF(RIGHT($B730,8)="Scotland",SUMIFS(inputdataWeek!J:J,inputdataWeek!$B:$B,$B730,inputdataWeek!$A:$A,$A730),SUMIFS(inputdataWeek!J:J,inputdataWeek!$D:$D,$B730,inputdataWeek!$A:$A,$A730)))</f>
        <v>31</v>
      </c>
      <c r="H730" s="212">
        <f t="shared" si="69"/>
        <v>0.99203289642765358</v>
      </c>
      <c r="I730" s="211">
        <f>IF($A730&lt;=MonthDate,IF(RIGHT($B730,8)="Scotland",SUMIFS(inputdata!K:K,inputdata!$B:$B,$B730,inputdata!$A:$A,$A730),SUMIFS(inputdata!K:K,inputdata!$D:$D,$B730,inputdata!$A:$A,$A730)),IF(RIGHT(B730,8)="Scotland",SUMIFS(inputdataWeek!K:K,inputdataWeek!$B:$B,$B730,inputdataWeek!$A:$A,$A730),SUMIFS(inputdataWeek!K:K,inputdataWeek!$D:$D,$B730,inputdataWeek!$A:$A,$A730)))</f>
        <v>4</v>
      </c>
      <c r="J730" s="212">
        <f t="shared" si="70"/>
        <v>0.99897198663582631</v>
      </c>
      <c r="K730" s="194" t="str">
        <f t="shared" si="59"/>
        <v>ISD A&amp;E Datamart</v>
      </c>
    </row>
    <row r="731" spans="1:11" s="208" customFormat="1">
      <c r="A731" s="209">
        <f t="shared" si="71"/>
        <v>42652</v>
      </c>
      <c r="B731" s="210" t="s">
        <v>123</v>
      </c>
      <c r="C731" s="211">
        <f>IF($A731&lt;=MonthDate,IF(RIGHT($B731,8)="Scotland",SUMIFS(inputdata!G:G,inputdata!$B:$B,$B731,inputdata!$A:$A,$A731),SUMIFS(inputdata!G:G,inputdata!$D:$D,$B731,inputdata!$A:$A,$A731)),IF(RIGHT($B731,8)="Scotland",SUMIFS(inputdataWeek!G:G,inputdataWeek!$B:$B,$B731,inputdataWeek!$A:$A,$A731),SUMIFS(inputdataWeek!G:G,inputdataWeek!$D:$D,$B731,inputdataWeek!$A:$A,$A731)))</f>
        <v>4395</v>
      </c>
      <c r="D731" s="211">
        <f>IF($A731&lt;=MonthDate,IF(RIGHT($B731,8)="Scotland",SUMIFS(inputdata!H:H,inputdata!$B:$B,$B731,inputdata!$A:$A,$A731),SUMIFS(inputdata!H:H,inputdata!$D:$D,$B731,inputdata!$A:$A,$A731)),IF(RIGHT($B731,8)="Scotland",SUMIFS(inputdataWeek!H:H,inputdataWeek!$B:$B,$B731,inputdataWeek!$A:$A,$A731),SUMIFS(inputdataWeek!H:H,inputdataWeek!$D:$D,$B731,inputdataWeek!$A:$A,$A731)))</f>
        <v>4114</v>
      </c>
      <c r="E731" s="211">
        <f>IF($A731&lt;=MonthDate,IF(RIGHT($B731,8)="Scotland",SUMIFS(inputdata!I:I,inputdata!$B:$B,$B731,inputdata!$A:$A,$A731),SUMIFS(inputdata!I:I,inputdata!$D:$D,$B731,inputdata!$A:$A,$A731)),IF(RIGHT($B731,8)="Scotland",SUMIFS(inputdataWeek!I:I,inputdataWeek!$B:$B,$B731,inputdataWeek!$A:$A,$A731),SUMIFS(inputdataWeek!I:I,inputdataWeek!$D:$D,$B731,inputdataWeek!$A:$A,$A731)))</f>
        <v>281</v>
      </c>
      <c r="F731" s="212">
        <f t="shared" si="68"/>
        <v>0.93606370875995448</v>
      </c>
      <c r="G731" s="211">
        <f>IF($A731&lt;=MonthDate,IF(RIGHT($B731,8)="Scotland",SUMIFS(inputdata!J:J,inputdata!$B:$B,$B731,inputdata!$A:$A,$A731),SUMIFS(inputdata!J:J,inputdata!$D:$D,$B731,inputdata!$A:$A,$A731)),IF(RIGHT($B731,8)="Scotland",SUMIFS(inputdataWeek!J:J,inputdataWeek!$B:$B,$B731,inputdataWeek!$A:$A,$A731),SUMIFS(inputdataWeek!J:J,inputdataWeek!$D:$D,$B731,inputdataWeek!$A:$A,$A731)))</f>
        <v>42</v>
      </c>
      <c r="H731" s="212">
        <f t="shared" si="69"/>
        <v>0.99044368600682597</v>
      </c>
      <c r="I731" s="211">
        <f>IF($A731&lt;=MonthDate,IF(RIGHT($B731,8)="Scotland",SUMIFS(inputdata!K:K,inputdata!$B:$B,$B731,inputdata!$A:$A,$A731),SUMIFS(inputdata!K:K,inputdata!$D:$D,$B731,inputdata!$A:$A,$A731)),IF(RIGHT(B731,8)="Scotland",SUMIFS(inputdataWeek!K:K,inputdataWeek!$B:$B,$B731,inputdataWeek!$A:$A,$A731),SUMIFS(inputdataWeek!K:K,inputdataWeek!$D:$D,$B731,inputdataWeek!$A:$A,$A731)))</f>
        <v>14</v>
      </c>
      <c r="J731" s="212">
        <f t="shared" si="70"/>
        <v>0.99681456200227536</v>
      </c>
      <c r="K731" s="194" t="str">
        <f t="shared" si="59"/>
        <v>ISD A&amp;E Datamart</v>
      </c>
    </row>
    <row r="732" spans="1:11" s="208" customFormat="1">
      <c r="A732" s="209">
        <f t="shared" si="71"/>
        <v>42652</v>
      </c>
      <c r="B732" s="210" t="s">
        <v>117</v>
      </c>
      <c r="C732" s="211">
        <f>IF($A732&lt;=MonthDate,IF(RIGHT($B732,8)="Scotland",SUMIFS(inputdata!G:G,inputdata!$B:$B,$B732,inputdata!$A:$A,$A732),SUMIFS(inputdata!G:G,inputdata!$D:$D,$B732,inputdata!$A:$A,$A732)),IF(RIGHT($B732,8)="Scotland",SUMIFS(inputdataWeek!G:G,inputdataWeek!$B:$B,$B732,inputdataWeek!$A:$A,$A732),SUMIFS(inputdataWeek!G:G,inputdataWeek!$D:$D,$B732,inputdataWeek!$A:$A,$A732)))</f>
        <v>114</v>
      </c>
      <c r="D732" s="211">
        <f>IF($A732&lt;=MonthDate,IF(RIGHT($B732,8)="Scotland",SUMIFS(inputdata!H:H,inputdata!$B:$B,$B732,inputdata!$A:$A,$A732),SUMIFS(inputdata!H:H,inputdata!$D:$D,$B732,inputdata!$A:$A,$A732)),IF(RIGHT($B732,8)="Scotland",SUMIFS(inputdataWeek!H:H,inputdataWeek!$B:$B,$B732,inputdataWeek!$A:$A,$A732),SUMIFS(inputdataWeek!H:H,inputdataWeek!$D:$D,$B732,inputdataWeek!$A:$A,$A732)))</f>
        <v>111</v>
      </c>
      <c r="E732" s="211">
        <f>IF($A732&lt;=MonthDate,IF(RIGHT($B732,8)="Scotland",SUMIFS(inputdata!I:I,inputdata!$B:$B,$B732,inputdata!$A:$A,$A732),SUMIFS(inputdata!I:I,inputdata!$D:$D,$B732,inputdata!$A:$A,$A732)),IF(RIGHT($B732,8)="Scotland",SUMIFS(inputdataWeek!I:I,inputdataWeek!$B:$B,$B732,inputdataWeek!$A:$A,$A732),SUMIFS(inputdataWeek!I:I,inputdataWeek!$D:$D,$B732,inputdataWeek!$A:$A,$A732)))</f>
        <v>3</v>
      </c>
      <c r="F732" s="212">
        <f t="shared" si="68"/>
        <v>0.97368421052631582</v>
      </c>
      <c r="G732" s="211">
        <f>IF($A732&lt;=MonthDate,IF(RIGHT($B732,8)="Scotland",SUMIFS(inputdata!J:J,inputdata!$B:$B,$B732,inputdata!$A:$A,$A732),SUMIFS(inputdata!J:J,inputdata!$D:$D,$B732,inputdata!$A:$A,$A732)),IF(RIGHT($B732,8)="Scotland",SUMIFS(inputdataWeek!J:J,inputdataWeek!$B:$B,$B732,inputdataWeek!$A:$A,$A732),SUMIFS(inputdataWeek!J:J,inputdataWeek!$D:$D,$B732,inputdataWeek!$A:$A,$A732)))</f>
        <v>1</v>
      </c>
      <c r="H732" s="212">
        <f t="shared" si="69"/>
        <v>0.99122807017543857</v>
      </c>
      <c r="I732" s="211">
        <f>IF($A732&lt;=MonthDate,IF(RIGHT($B732,8)="Scotland",SUMIFS(inputdata!K:K,inputdata!$B:$B,$B732,inputdata!$A:$A,$A732),SUMIFS(inputdata!K:K,inputdata!$D:$D,$B732,inputdata!$A:$A,$A732)),IF(RIGHT(B732,8)="Scotland",SUMIFS(inputdataWeek!K:K,inputdataWeek!$B:$B,$B732,inputdataWeek!$A:$A,$A732),SUMIFS(inputdataWeek!K:K,inputdataWeek!$D:$D,$B732,inputdataWeek!$A:$A,$A732)))</f>
        <v>0</v>
      </c>
      <c r="J732" s="212">
        <f t="shared" si="70"/>
        <v>1</v>
      </c>
      <c r="K732" s="194" t="str">
        <f t="shared" si="59"/>
        <v>ISD A&amp;E Datamart</v>
      </c>
    </row>
    <row r="733" spans="1:11" s="208" customFormat="1">
      <c r="A733" s="209">
        <f>A718+7</f>
        <v>42652</v>
      </c>
      <c r="B733" s="210" t="s">
        <v>141</v>
      </c>
      <c r="C733" s="211">
        <f>IF($A733&lt;=MonthDate,IF(RIGHT($B733,8)="Scotland",SUMIFS(inputdata!G:G,inputdata!$B:$B,$B733,inputdata!$A:$A,$A733),SUMIFS(inputdata!G:G,inputdata!$D:$D,$B733,inputdata!$A:$A,$A733)),IF(RIGHT($B733,8)="Scotland",SUMIFS(inputdataWeek!G:G,inputdataWeek!$B:$B,$B733,inputdataWeek!$A:$A,$A733),SUMIFS(inputdataWeek!G:G,inputdataWeek!$D:$D,$B733,inputdataWeek!$A:$A,$A733)))</f>
        <v>143</v>
      </c>
      <c r="D733" s="211">
        <f>IF($A733&lt;=MonthDate,IF(RIGHT($B733,8)="Scotland",SUMIFS(inputdata!H:H,inputdata!$B:$B,$B733,inputdata!$A:$A,$A733),SUMIFS(inputdata!H:H,inputdata!$D:$D,$B733,inputdata!$A:$A,$A733)),IF(RIGHT($B733,8)="Scotland",SUMIFS(inputdataWeek!H:H,inputdataWeek!$B:$B,$B733,inputdataWeek!$A:$A,$A733),SUMIFS(inputdataWeek!H:H,inputdataWeek!$D:$D,$B733,inputdataWeek!$A:$A,$A733)))</f>
        <v>142</v>
      </c>
      <c r="E733" s="211">
        <f>IF($A733&lt;=MonthDate,IF(RIGHT($B733,8)="Scotland",SUMIFS(inputdata!I:I,inputdata!$B:$B,$B733,inputdata!$A:$A,$A733),SUMIFS(inputdata!I:I,inputdata!$D:$D,$B733,inputdata!$A:$A,$A733)),IF(RIGHT($B733,8)="Scotland",SUMIFS(inputdataWeek!I:I,inputdataWeek!$B:$B,$B733,inputdataWeek!$A:$A,$A733),SUMIFS(inputdataWeek!I:I,inputdataWeek!$D:$D,$B733,inputdataWeek!$A:$A,$A733)))</f>
        <v>1</v>
      </c>
      <c r="F733" s="212">
        <f t="shared" si="68"/>
        <v>0.99300699300699302</v>
      </c>
      <c r="G733" s="211">
        <f>IF($A733&lt;=MonthDate,IF(RIGHT($B733,8)="Scotland",SUMIFS(inputdata!J:J,inputdata!$B:$B,$B733,inputdata!$A:$A,$A733),SUMIFS(inputdata!J:J,inputdata!$D:$D,$B733,inputdata!$A:$A,$A733)),IF(RIGHT($B733,8)="Scotland",SUMIFS(inputdataWeek!J:J,inputdataWeek!$B:$B,$B733,inputdataWeek!$A:$A,$A733),SUMIFS(inputdataWeek!J:J,inputdataWeek!$D:$D,$B733,inputdataWeek!$A:$A,$A733)))</f>
        <v>0</v>
      </c>
      <c r="H733" s="212">
        <f t="shared" si="69"/>
        <v>1</v>
      </c>
      <c r="I733" s="211">
        <f>IF($A733&lt;=MonthDate,IF(RIGHT($B733,8)="Scotland",SUMIFS(inputdata!K:K,inputdata!$B:$B,$B733,inputdata!$A:$A,$A733),SUMIFS(inputdata!K:K,inputdata!$D:$D,$B733,inputdata!$A:$A,$A733)),IF(RIGHT(B733,8)="Scotland",SUMIFS(inputdataWeek!K:K,inputdataWeek!$B:$B,$B733,inputdataWeek!$A:$A,$A733),SUMIFS(inputdataWeek!K:K,inputdataWeek!$D:$D,$B733,inputdataWeek!$A:$A,$A733)))</f>
        <v>0</v>
      </c>
      <c r="J733" s="212">
        <f t="shared" si="70"/>
        <v>1</v>
      </c>
      <c r="K733" s="194" t="str">
        <f t="shared" si="59"/>
        <v>ISD A&amp;E Datamart</v>
      </c>
    </row>
    <row r="734" spans="1:11" s="208" customFormat="1">
      <c r="A734" s="209">
        <f t="shared" ref="A734:A736" si="72">A719+7</f>
        <v>42652</v>
      </c>
      <c r="B734" s="210" t="s">
        <v>136</v>
      </c>
      <c r="C734" s="211">
        <f>IF($A734&lt;=MonthDate,IF(RIGHT($B734,8)="Scotland",SUMIFS(inputdata!G:G,inputdata!$B:$B,$B734,inputdata!$A:$A,$A734),SUMIFS(inputdata!G:G,inputdata!$D:$D,$B734,inputdata!$A:$A,$A734)),IF(RIGHT($B734,8)="Scotland",SUMIFS(inputdataWeek!G:G,inputdataWeek!$B:$B,$B734,inputdataWeek!$A:$A,$A734),SUMIFS(inputdataWeek!G:G,inputdataWeek!$D:$D,$B734,inputdataWeek!$A:$A,$A734)))</f>
        <v>1425</v>
      </c>
      <c r="D734" s="211">
        <f>IF($A734&lt;=MonthDate,IF(RIGHT($B734,8)="Scotland",SUMIFS(inputdata!H:H,inputdata!$B:$B,$B734,inputdata!$A:$A,$A734),SUMIFS(inputdata!H:H,inputdata!$D:$D,$B734,inputdata!$A:$A,$A734)),IF(RIGHT($B734,8)="Scotland",SUMIFS(inputdataWeek!H:H,inputdataWeek!$B:$B,$B734,inputdataWeek!$A:$A,$A734),SUMIFS(inputdataWeek!H:H,inputdataWeek!$D:$D,$B734,inputdataWeek!$A:$A,$A734)))</f>
        <v>1407</v>
      </c>
      <c r="E734" s="211">
        <f>IF($A734&lt;=MonthDate,IF(RIGHT($B734,8)="Scotland",SUMIFS(inputdata!I:I,inputdata!$B:$B,$B734,inputdata!$A:$A,$A734),SUMIFS(inputdata!I:I,inputdata!$D:$D,$B734,inputdata!$A:$A,$A734)),IF(RIGHT($B734,8)="Scotland",SUMIFS(inputdataWeek!I:I,inputdataWeek!$B:$B,$B734,inputdataWeek!$A:$A,$A734),SUMIFS(inputdataWeek!I:I,inputdataWeek!$D:$D,$B734,inputdataWeek!$A:$A,$A734)))</f>
        <v>18</v>
      </c>
      <c r="F734" s="212">
        <f t="shared" si="68"/>
        <v>0.98736842105263156</v>
      </c>
      <c r="G734" s="211">
        <f>IF($A734&lt;=MonthDate,IF(RIGHT($B734,8)="Scotland",SUMIFS(inputdata!J:J,inputdata!$B:$B,$B734,inputdata!$A:$A,$A734),SUMIFS(inputdata!J:J,inputdata!$D:$D,$B734,inputdata!$A:$A,$A734)),IF(RIGHT($B734,8)="Scotland",SUMIFS(inputdataWeek!J:J,inputdataWeek!$B:$B,$B734,inputdataWeek!$A:$A,$A734),SUMIFS(inputdataWeek!J:J,inputdataWeek!$D:$D,$B734,inputdataWeek!$A:$A,$A734)))</f>
        <v>1</v>
      </c>
      <c r="H734" s="212">
        <f t="shared" si="69"/>
        <v>0.99929824561403513</v>
      </c>
      <c r="I734" s="211">
        <f>IF($A734&lt;=MonthDate,IF(RIGHT($B734,8)="Scotland",SUMIFS(inputdata!K:K,inputdata!$B:$B,$B734,inputdata!$A:$A,$A734),SUMIFS(inputdata!K:K,inputdata!$D:$D,$B734,inputdata!$A:$A,$A734)),IF(RIGHT(B734,8)="Scotland",SUMIFS(inputdataWeek!K:K,inputdataWeek!$B:$B,$B734,inputdataWeek!$A:$A,$A734),SUMIFS(inputdataWeek!K:K,inputdataWeek!$D:$D,$B734,inputdataWeek!$A:$A,$A734)))</f>
        <v>0</v>
      </c>
      <c r="J734" s="212">
        <f t="shared" si="70"/>
        <v>1</v>
      </c>
      <c r="K734" s="194" t="str">
        <f t="shared" si="59"/>
        <v>ISD A&amp;E Datamart</v>
      </c>
    </row>
    <row r="735" spans="1:11" s="208" customFormat="1">
      <c r="A735" s="209">
        <f t="shared" si="72"/>
        <v>42652</v>
      </c>
      <c r="B735" s="210" t="s">
        <v>139</v>
      </c>
      <c r="C735" s="211">
        <f>IF($A735&lt;=MonthDate,IF(RIGHT($B735,8)="Scotland",SUMIFS(inputdata!G:G,inputdata!$B:$B,$B735,inputdata!$A:$A,$A735),SUMIFS(inputdata!G:G,inputdata!$D:$D,$B735,inputdata!$A:$A,$A735)),IF(RIGHT($B735,8)="Scotland",SUMIFS(inputdataWeek!G:G,inputdataWeek!$B:$B,$B735,inputdataWeek!$A:$A,$A735),SUMIFS(inputdataWeek!G:G,inputdataWeek!$D:$D,$B735,inputdataWeek!$A:$A,$A735)))</f>
        <v>138</v>
      </c>
      <c r="D735" s="211">
        <f>IF($A735&lt;=MonthDate,IF(RIGHT($B735,8)="Scotland",SUMIFS(inputdata!H:H,inputdata!$B:$B,$B735,inputdata!$A:$A,$A735),SUMIFS(inputdata!H:H,inputdata!$D:$D,$B735,inputdata!$A:$A,$A735)),IF(RIGHT($B735,8)="Scotland",SUMIFS(inputdataWeek!H:H,inputdataWeek!$B:$B,$B735,inputdataWeek!$A:$A,$A735),SUMIFS(inputdataWeek!H:H,inputdataWeek!$D:$D,$B735,inputdataWeek!$A:$A,$A735)))</f>
        <v>135</v>
      </c>
      <c r="E735" s="211">
        <f>IF($A735&lt;=MonthDate,IF(RIGHT($B735,8)="Scotland",SUMIFS(inputdata!I:I,inputdata!$B:$B,$B735,inputdata!$A:$A,$A735),SUMIFS(inputdata!I:I,inputdata!$D:$D,$B735,inputdata!$A:$A,$A735)),IF(RIGHT($B735,8)="Scotland",SUMIFS(inputdataWeek!I:I,inputdataWeek!$B:$B,$B735,inputdataWeek!$A:$A,$A735),SUMIFS(inputdataWeek!I:I,inputdataWeek!$D:$D,$B735,inputdataWeek!$A:$A,$A735)))</f>
        <v>3</v>
      </c>
      <c r="F735" s="212">
        <f t="shared" si="68"/>
        <v>0.97826086956521741</v>
      </c>
      <c r="G735" s="211">
        <f>IF($A735&lt;=MonthDate,IF(RIGHT($B735,8)="Scotland",SUMIFS(inputdata!J:J,inputdata!$B:$B,$B735,inputdata!$A:$A,$A735),SUMIFS(inputdata!J:J,inputdata!$D:$D,$B735,inputdata!$A:$A,$A735)),IF(RIGHT($B735,8)="Scotland",SUMIFS(inputdataWeek!J:J,inputdataWeek!$B:$B,$B735,inputdataWeek!$A:$A,$A735),SUMIFS(inputdataWeek!J:J,inputdataWeek!$D:$D,$B735,inputdataWeek!$A:$A,$A735)))</f>
        <v>0</v>
      </c>
      <c r="H735" s="212">
        <f t="shared" si="69"/>
        <v>1</v>
      </c>
      <c r="I735" s="211">
        <f>IF($A735&lt;=MonthDate,IF(RIGHT($B735,8)="Scotland",SUMIFS(inputdata!K:K,inputdata!$B:$B,$B735,inputdata!$A:$A,$A735),SUMIFS(inputdata!K:K,inputdata!$D:$D,$B735,inputdata!$A:$A,$A735)),IF(RIGHT(B735,8)="Scotland",SUMIFS(inputdataWeek!K:K,inputdataWeek!$B:$B,$B735,inputdataWeek!$A:$A,$A735),SUMIFS(inputdataWeek!K:K,inputdataWeek!$D:$D,$B735,inputdataWeek!$A:$A,$A735)))</f>
        <v>0</v>
      </c>
      <c r="J735" s="212">
        <f t="shared" si="70"/>
        <v>1</v>
      </c>
      <c r="K735" s="194" t="str">
        <f t="shared" si="59"/>
        <v>ISD A&amp;E Datamart</v>
      </c>
    </row>
    <row r="736" spans="1:11" s="208" customFormat="1">
      <c r="A736" s="209">
        <f t="shared" si="72"/>
        <v>42652</v>
      </c>
      <c r="B736" s="210" t="s">
        <v>277</v>
      </c>
      <c r="C736" s="211">
        <f>IF($A736&lt;=MonthDate,IF(RIGHT($B736,8)="Scotland",SUMIFS(inputdata!G:G,inputdata!$B:$B,$B736,inputdata!$A:$A,$A736),SUMIFS(inputdata!G:G,inputdata!$D:$D,$B736,inputdata!$A:$A,$A736)),IF(RIGHT($B736,8)="Scotland",SUMIFS(inputdataWeek!G:G,inputdataWeek!$B:$B,$B736,inputdataWeek!$A:$A,$A736),SUMIFS(inputdataWeek!G:G,inputdataWeek!$D:$D,$B736,inputdataWeek!$A:$A,$A736)))</f>
        <v>26351</v>
      </c>
      <c r="D736" s="211">
        <f>IF($A736&lt;=MonthDate,IF(RIGHT($B736,8)="Scotland",SUMIFS(inputdata!H:H,inputdata!$B:$B,$B736,inputdata!$A:$A,$A736),SUMIFS(inputdata!H:H,inputdata!$D:$D,$B736,inputdata!$A:$A,$A736)),IF(RIGHT($B736,8)="Scotland",SUMIFS(inputdataWeek!H:H,inputdataWeek!$B:$B,$B736,inputdataWeek!$A:$A,$A736),SUMIFS(inputdataWeek!H:H,inputdataWeek!$D:$D,$B736,inputdataWeek!$A:$A,$A736)))</f>
        <v>24424</v>
      </c>
      <c r="E736" s="211">
        <f>IF($A736&lt;=MonthDate,IF(RIGHT($B736,8)="Scotland",SUMIFS(inputdata!I:I,inputdata!$B:$B,$B736,inputdata!$A:$A,$A736),SUMIFS(inputdata!I:I,inputdata!$D:$D,$B736,inputdata!$A:$A,$A736)),IF(RIGHT($B736,8)="Scotland",SUMIFS(inputdataWeek!I:I,inputdataWeek!$B:$B,$B736,inputdataWeek!$A:$A,$A736),SUMIFS(inputdataWeek!I:I,inputdataWeek!$D:$D,$B736,inputdataWeek!$A:$A,$A736)))</f>
        <v>1927</v>
      </c>
      <c r="F736" s="212">
        <f t="shared" si="68"/>
        <v>0.92687184547076007</v>
      </c>
      <c r="G736" s="211">
        <f>IF($A736&lt;=MonthDate,IF(RIGHT($B736,8)="Scotland",SUMIFS(inputdata!J:J,inputdata!$B:$B,$B736,inputdata!$A:$A,$A736),SUMIFS(inputdata!J:J,inputdata!$D:$D,$B736,inputdata!$A:$A,$A736)),IF(RIGHT($B736,8)="Scotland",SUMIFS(inputdataWeek!J:J,inputdataWeek!$B:$B,$B736,inputdataWeek!$A:$A,$A736),SUMIFS(inputdataWeek!J:J,inputdataWeek!$D:$D,$B736,inputdataWeek!$A:$A,$A736)))</f>
        <v>128</v>
      </c>
      <c r="H736" s="212">
        <f t="shared" si="69"/>
        <v>0.99514249933588861</v>
      </c>
      <c r="I736" s="211">
        <f>IF($A736&lt;=MonthDate,IF(RIGHT($B736,8)="Scotland",SUMIFS(inputdata!K:K,inputdata!$B:$B,$B736,inputdata!$A:$A,$A736),SUMIFS(inputdata!K:K,inputdata!$D:$D,$B736,inputdata!$A:$A,$A736)),IF(RIGHT(B736,8)="Scotland",SUMIFS(inputdataWeek!K:K,inputdataWeek!$B:$B,$B736,inputdataWeek!$A:$A,$A736),SUMIFS(inputdataWeek!K:K,inputdataWeek!$D:$D,$B736,inputdataWeek!$A:$A,$A736)))</f>
        <v>22</v>
      </c>
      <c r="J736" s="212">
        <f t="shared" si="70"/>
        <v>0.99916511707335587</v>
      </c>
      <c r="K736" s="194" t="str">
        <f t="shared" si="59"/>
        <v>ISD A&amp;E Datamart</v>
      </c>
    </row>
    <row r="737" spans="1:11" s="208" customFormat="1">
      <c r="A737" s="209">
        <f>A722+7</f>
        <v>42659</v>
      </c>
      <c r="B737" s="210" t="s">
        <v>121</v>
      </c>
      <c r="C737" s="211">
        <f>IF($A737&lt;=MonthDate,IF(RIGHT($B737,8)="Scotland",SUMIFS(inputdata!G:G,inputdata!$B:$B,$B737,inputdata!$A:$A,$A737),SUMIFS(inputdata!G:G,inputdata!$D:$D,$B737,inputdata!$A:$A,$A737)),IF(RIGHT($B737,8)="Scotland",SUMIFS(inputdataWeek!G:G,inputdataWeek!$B:$B,$B737,inputdataWeek!$A:$A,$A737),SUMIFS(inputdataWeek!G:G,inputdataWeek!$D:$D,$B737,inputdataWeek!$A:$A,$A737)))</f>
        <v>2023</v>
      </c>
      <c r="D737" s="211">
        <f>IF($A737&lt;=MonthDate,IF(RIGHT($B737,8)="Scotland",SUMIFS(inputdata!H:H,inputdata!$B:$B,$B737,inputdata!$A:$A,$A737),SUMIFS(inputdata!H:H,inputdata!$D:$D,$B737,inputdata!$A:$A,$A737)),IF(RIGHT($B737,8)="Scotland",SUMIFS(inputdataWeek!H:H,inputdataWeek!$B:$B,$B737,inputdataWeek!$A:$A,$A737),SUMIFS(inputdataWeek!H:H,inputdataWeek!$D:$D,$B737,inputdataWeek!$A:$A,$A737)))</f>
        <v>1928</v>
      </c>
      <c r="E737" s="211">
        <f>IF($A737&lt;=MonthDate,IF(RIGHT($B737,8)="Scotland",SUMIFS(inputdata!I:I,inputdata!$B:$B,$B737,inputdata!$A:$A,$A737),SUMIFS(inputdata!I:I,inputdata!$D:$D,$B737,inputdata!$A:$A,$A737)),IF(RIGHT($B737,8)="Scotland",SUMIFS(inputdataWeek!I:I,inputdataWeek!$B:$B,$B737,inputdataWeek!$A:$A,$A737),SUMIFS(inputdataWeek!I:I,inputdataWeek!$D:$D,$B737,inputdataWeek!$A:$A,$A737)))</f>
        <v>95</v>
      </c>
      <c r="F737" s="212">
        <f t="shared" ref="F737:F751" si="73">1-E737/$C737</f>
        <v>0.95304003954522987</v>
      </c>
      <c r="G737" s="211">
        <f>IF($A737&lt;=MonthDate,IF(RIGHT($B737,8)="Scotland",SUMIFS(inputdata!J:J,inputdata!$B:$B,$B737,inputdata!$A:$A,$A737),SUMIFS(inputdata!J:J,inputdata!$D:$D,$B737,inputdata!$A:$A,$A737)),IF(RIGHT($B737,8)="Scotland",SUMIFS(inputdataWeek!J:J,inputdataWeek!$B:$B,$B737,inputdataWeek!$A:$A,$A737),SUMIFS(inputdataWeek!J:J,inputdataWeek!$D:$D,$B737,inputdataWeek!$A:$A,$A737)))</f>
        <v>8</v>
      </c>
      <c r="H737" s="212">
        <f t="shared" ref="H737:H751" si="74">1-G737/$C737</f>
        <v>0.9960454770143351</v>
      </c>
      <c r="I737" s="211">
        <f>IF($A737&lt;=MonthDate,IF(RIGHT($B737,8)="Scotland",SUMIFS(inputdata!K:K,inputdata!$B:$B,$B737,inputdata!$A:$A,$A737),SUMIFS(inputdata!K:K,inputdata!$D:$D,$B737,inputdata!$A:$A,$A737)),IF(RIGHT(B737,8)="Scotland",SUMIFS(inputdataWeek!K:K,inputdataWeek!$B:$B,$B737,inputdataWeek!$A:$A,$A737),SUMIFS(inputdataWeek!K:K,inputdataWeek!$D:$D,$B737,inputdataWeek!$A:$A,$A737)))</f>
        <v>0</v>
      </c>
      <c r="J737" s="212">
        <f t="shared" ref="J737:J751" si="75">1-I737/$C737</f>
        <v>1</v>
      </c>
      <c r="K737" s="194" t="str">
        <f t="shared" si="59"/>
        <v>ISD A&amp;E Datamart</v>
      </c>
    </row>
    <row r="738" spans="1:11" s="208" customFormat="1">
      <c r="A738" s="209">
        <f t="shared" ref="A738:A747" si="76">A723+7</f>
        <v>42659</v>
      </c>
      <c r="B738" s="210" t="s">
        <v>70</v>
      </c>
      <c r="C738" s="211">
        <f>IF($A738&lt;=MonthDate,IF(RIGHT($B738,8)="Scotland",SUMIFS(inputdata!G:G,inputdata!$B:$B,$B738,inputdata!$A:$A,$A738),SUMIFS(inputdata!G:G,inputdata!$D:$D,$B738,inputdata!$A:$A,$A738)),IF(RIGHT($B738,8)="Scotland",SUMIFS(inputdataWeek!G:G,inputdataWeek!$B:$B,$B738,inputdataWeek!$A:$A,$A738),SUMIFS(inputdataWeek!G:G,inputdataWeek!$D:$D,$B738,inputdataWeek!$A:$A,$A738)))</f>
        <v>567</v>
      </c>
      <c r="D738" s="211">
        <f>IF($A738&lt;=MonthDate,IF(RIGHT($B738,8)="Scotland",SUMIFS(inputdata!H:H,inputdata!$B:$B,$B738,inputdata!$A:$A,$A738),SUMIFS(inputdata!H:H,inputdata!$D:$D,$B738,inputdata!$A:$A,$A738)),IF(RIGHT($B738,8)="Scotland",SUMIFS(inputdataWeek!H:H,inputdataWeek!$B:$B,$B738,inputdataWeek!$A:$A,$A738),SUMIFS(inputdataWeek!H:H,inputdataWeek!$D:$D,$B738,inputdataWeek!$A:$A,$A738)))</f>
        <v>511</v>
      </c>
      <c r="E738" s="211">
        <f>IF($A738&lt;=MonthDate,IF(RIGHT($B738,8)="Scotland",SUMIFS(inputdata!I:I,inputdata!$B:$B,$B738,inputdata!$A:$A,$A738),SUMIFS(inputdata!I:I,inputdata!$D:$D,$B738,inputdata!$A:$A,$A738)),IF(RIGHT($B738,8)="Scotland",SUMIFS(inputdataWeek!I:I,inputdataWeek!$B:$B,$B738,inputdataWeek!$A:$A,$A738),SUMIFS(inputdataWeek!I:I,inputdataWeek!$D:$D,$B738,inputdataWeek!$A:$A,$A738)))</f>
        <v>56</v>
      </c>
      <c r="F738" s="212">
        <f t="shared" si="73"/>
        <v>0.90123456790123457</v>
      </c>
      <c r="G738" s="211">
        <f>IF($A738&lt;=MonthDate,IF(RIGHT($B738,8)="Scotland",SUMIFS(inputdata!J:J,inputdata!$B:$B,$B738,inputdata!$A:$A,$A738),SUMIFS(inputdata!J:J,inputdata!$D:$D,$B738,inputdata!$A:$A,$A738)),IF(RIGHT($B738,8)="Scotland",SUMIFS(inputdataWeek!J:J,inputdataWeek!$B:$B,$B738,inputdataWeek!$A:$A,$A738),SUMIFS(inputdataWeek!J:J,inputdataWeek!$D:$D,$B738,inputdataWeek!$A:$A,$A738)))</f>
        <v>0</v>
      </c>
      <c r="H738" s="212">
        <f t="shared" si="74"/>
        <v>1</v>
      </c>
      <c r="I738" s="211">
        <f>IF($A738&lt;=MonthDate,IF(RIGHT($B738,8)="Scotland",SUMIFS(inputdata!K:K,inputdata!$B:$B,$B738,inputdata!$A:$A,$A738),SUMIFS(inputdata!K:K,inputdata!$D:$D,$B738,inputdata!$A:$A,$A738)),IF(RIGHT(B738,8)="Scotland",SUMIFS(inputdataWeek!K:K,inputdataWeek!$B:$B,$B738,inputdataWeek!$A:$A,$A738),SUMIFS(inputdataWeek!K:K,inputdataWeek!$D:$D,$B738,inputdataWeek!$A:$A,$A738)))</f>
        <v>0</v>
      </c>
      <c r="J738" s="212">
        <f t="shared" si="75"/>
        <v>1</v>
      </c>
      <c r="K738" s="194" t="str">
        <f t="shared" si="59"/>
        <v>ISD A&amp;E Datamart</v>
      </c>
    </row>
    <row r="739" spans="1:11" s="208" customFormat="1">
      <c r="A739" s="209">
        <f t="shared" si="76"/>
        <v>42659</v>
      </c>
      <c r="B739" s="210" t="s">
        <v>140</v>
      </c>
      <c r="C739" s="211">
        <f>IF($A739&lt;=MonthDate,IF(RIGHT($B739,8)="Scotland",SUMIFS(inputdata!G:G,inputdata!$B:$B,$B739,inputdata!$A:$A,$A739),SUMIFS(inputdata!G:G,inputdata!$D:$D,$B739,inputdata!$A:$A,$A739)),IF(RIGHT($B739,8)="Scotland",SUMIFS(inputdataWeek!G:G,inputdataWeek!$B:$B,$B739,inputdataWeek!$A:$A,$A739),SUMIFS(inputdataWeek!G:G,inputdataWeek!$D:$D,$B739,inputdataWeek!$A:$A,$A739)))</f>
        <v>886</v>
      </c>
      <c r="D739" s="211">
        <f>IF($A739&lt;=MonthDate,IF(RIGHT($B739,8)="Scotland",SUMIFS(inputdata!H:H,inputdata!$B:$B,$B739,inputdata!$A:$A,$A739),SUMIFS(inputdata!H:H,inputdata!$D:$D,$B739,inputdata!$A:$A,$A739)),IF(RIGHT($B739,8)="Scotland",SUMIFS(inputdataWeek!H:H,inputdataWeek!$B:$B,$B739,inputdataWeek!$A:$A,$A739),SUMIFS(inputdataWeek!H:H,inputdataWeek!$D:$D,$B739,inputdataWeek!$A:$A,$A739)))</f>
        <v>835</v>
      </c>
      <c r="E739" s="211">
        <f>IF($A739&lt;=MonthDate,IF(RIGHT($B739,8)="Scotland",SUMIFS(inputdata!I:I,inputdata!$B:$B,$B739,inputdata!$A:$A,$A739),SUMIFS(inputdata!I:I,inputdata!$D:$D,$B739,inputdata!$A:$A,$A739)),IF(RIGHT($B739,8)="Scotland",SUMIFS(inputdataWeek!I:I,inputdataWeek!$B:$B,$B739,inputdataWeek!$A:$A,$A739),SUMIFS(inputdataWeek!I:I,inputdataWeek!$D:$D,$B739,inputdataWeek!$A:$A,$A739)))</f>
        <v>51</v>
      </c>
      <c r="F739" s="212">
        <f t="shared" si="73"/>
        <v>0.9424379232505643</v>
      </c>
      <c r="G739" s="211">
        <f>IF($A739&lt;=MonthDate,IF(RIGHT($B739,8)="Scotland",SUMIFS(inputdata!J:J,inputdata!$B:$B,$B739,inputdata!$A:$A,$A739),SUMIFS(inputdata!J:J,inputdata!$D:$D,$B739,inputdata!$A:$A,$A739)),IF(RIGHT($B739,8)="Scotland",SUMIFS(inputdataWeek!J:J,inputdataWeek!$B:$B,$B739,inputdataWeek!$A:$A,$A739),SUMIFS(inputdataWeek!J:J,inputdataWeek!$D:$D,$B739,inputdataWeek!$A:$A,$A739)))</f>
        <v>0</v>
      </c>
      <c r="H739" s="212">
        <f t="shared" si="74"/>
        <v>1</v>
      </c>
      <c r="I739" s="211">
        <f>IF($A739&lt;=MonthDate,IF(RIGHT($B739,8)="Scotland",SUMIFS(inputdata!K:K,inputdata!$B:$B,$B739,inputdata!$A:$A,$A739),SUMIFS(inputdata!K:K,inputdata!$D:$D,$B739,inputdata!$A:$A,$A739)),IF(RIGHT(B739,8)="Scotland",SUMIFS(inputdataWeek!K:K,inputdataWeek!$B:$B,$B739,inputdataWeek!$A:$A,$A739),SUMIFS(inputdataWeek!K:K,inputdataWeek!$D:$D,$B739,inputdataWeek!$A:$A,$A739)))</f>
        <v>0</v>
      </c>
      <c r="J739" s="212">
        <f t="shared" si="75"/>
        <v>1</v>
      </c>
      <c r="K739" s="194" t="str">
        <f t="shared" si="59"/>
        <v>ISD A&amp;E Datamart</v>
      </c>
    </row>
    <row r="740" spans="1:11" s="208" customFormat="1">
      <c r="A740" s="209">
        <f t="shared" si="76"/>
        <v>42659</v>
      </c>
      <c r="B740" s="210" t="s">
        <v>71</v>
      </c>
      <c r="C740" s="211">
        <f>IF($A740&lt;=MonthDate,IF(RIGHT($B740,8)="Scotland",SUMIFS(inputdata!G:G,inputdata!$B:$B,$B740,inputdata!$A:$A,$A740),SUMIFS(inputdata!G:G,inputdata!$D:$D,$B740,inputdata!$A:$A,$A740)),IF(RIGHT($B740,8)="Scotland",SUMIFS(inputdataWeek!G:G,inputdataWeek!$B:$B,$B740,inputdataWeek!$A:$A,$A740),SUMIFS(inputdataWeek!G:G,inputdataWeek!$D:$D,$B740,inputdataWeek!$A:$A,$A740)))</f>
        <v>1115</v>
      </c>
      <c r="D740" s="211">
        <f>IF($A740&lt;=MonthDate,IF(RIGHT($B740,8)="Scotland",SUMIFS(inputdata!H:H,inputdata!$B:$B,$B740,inputdata!$A:$A,$A740),SUMIFS(inputdata!H:H,inputdata!$D:$D,$B740,inputdata!$A:$A,$A740)),IF(RIGHT($B740,8)="Scotland",SUMIFS(inputdataWeek!H:H,inputdataWeek!$B:$B,$B740,inputdataWeek!$A:$A,$A740),SUMIFS(inputdataWeek!H:H,inputdataWeek!$D:$D,$B740,inputdataWeek!$A:$A,$A740)))</f>
        <v>1048</v>
      </c>
      <c r="E740" s="211">
        <f>IF($A740&lt;=MonthDate,IF(RIGHT($B740,8)="Scotland",SUMIFS(inputdata!I:I,inputdata!$B:$B,$B740,inputdata!$A:$A,$A740),SUMIFS(inputdata!I:I,inputdata!$D:$D,$B740,inputdata!$A:$A,$A740)),IF(RIGHT($B740,8)="Scotland",SUMIFS(inputdataWeek!I:I,inputdataWeek!$B:$B,$B740,inputdataWeek!$A:$A,$A740),SUMIFS(inputdataWeek!I:I,inputdataWeek!$D:$D,$B740,inputdataWeek!$A:$A,$A740)))</f>
        <v>67</v>
      </c>
      <c r="F740" s="212">
        <f t="shared" si="73"/>
        <v>0.93991031390134527</v>
      </c>
      <c r="G740" s="211">
        <f>IF($A740&lt;=MonthDate,IF(RIGHT($B740,8)="Scotland",SUMIFS(inputdata!J:J,inputdata!$B:$B,$B740,inputdata!$A:$A,$A740),SUMIFS(inputdata!J:J,inputdata!$D:$D,$B740,inputdata!$A:$A,$A740)),IF(RIGHT($B740,8)="Scotland",SUMIFS(inputdataWeek!J:J,inputdataWeek!$B:$B,$B740,inputdataWeek!$A:$A,$A740),SUMIFS(inputdataWeek!J:J,inputdataWeek!$D:$D,$B740,inputdataWeek!$A:$A,$A740)))</f>
        <v>2</v>
      </c>
      <c r="H740" s="212">
        <f t="shared" si="74"/>
        <v>0.99820627802690587</v>
      </c>
      <c r="I740" s="211">
        <f>IF($A740&lt;=MonthDate,IF(RIGHT($B740,8)="Scotland",SUMIFS(inputdata!K:K,inputdata!$B:$B,$B740,inputdata!$A:$A,$A740),SUMIFS(inputdata!K:K,inputdata!$D:$D,$B740,inputdata!$A:$A,$A740)),IF(RIGHT(B740,8)="Scotland",SUMIFS(inputdataWeek!K:K,inputdataWeek!$B:$B,$B740,inputdataWeek!$A:$A,$A740),SUMIFS(inputdataWeek!K:K,inputdataWeek!$D:$D,$B740,inputdataWeek!$A:$A,$A740)))</f>
        <v>0</v>
      </c>
      <c r="J740" s="212">
        <f t="shared" si="75"/>
        <v>1</v>
      </c>
      <c r="K740" s="194" t="str">
        <f t="shared" si="59"/>
        <v>ISD A&amp;E Datamart</v>
      </c>
    </row>
    <row r="741" spans="1:11" s="208" customFormat="1">
      <c r="A741" s="209">
        <f t="shared" si="76"/>
        <v>42659</v>
      </c>
      <c r="B741" s="210" t="s">
        <v>69</v>
      </c>
      <c r="C741" s="211">
        <f>IF($A741&lt;=MonthDate,IF(RIGHT($B741,8)="Scotland",SUMIFS(inputdata!G:G,inputdata!$B:$B,$B741,inputdata!$A:$A,$A741),SUMIFS(inputdata!G:G,inputdata!$D:$D,$B741,inputdata!$A:$A,$A741)),IF(RIGHT($B741,8)="Scotland",SUMIFS(inputdataWeek!G:G,inputdataWeek!$B:$B,$B741,inputdataWeek!$A:$A,$A741),SUMIFS(inputdataWeek!G:G,inputdataWeek!$D:$D,$B741,inputdataWeek!$A:$A,$A741)))</f>
        <v>1155</v>
      </c>
      <c r="D741" s="211">
        <f>IF($A741&lt;=MonthDate,IF(RIGHT($B741,8)="Scotland",SUMIFS(inputdata!H:H,inputdata!$B:$B,$B741,inputdata!$A:$A,$A741),SUMIFS(inputdata!H:H,inputdata!$D:$D,$B741,inputdata!$A:$A,$A741)),IF(RIGHT($B741,8)="Scotland",SUMIFS(inputdataWeek!H:H,inputdataWeek!$B:$B,$B741,inputdataWeek!$A:$A,$A741),SUMIFS(inputdataWeek!H:H,inputdataWeek!$D:$D,$B741,inputdataWeek!$A:$A,$A741)))</f>
        <v>1102</v>
      </c>
      <c r="E741" s="211">
        <f>IF($A741&lt;=MonthDate,IF(RIGHT($B741,8)="Scotland",SUMIFS(inputdata!I:I,inputdata!$B:$B,$B741,inputdata!$A:$A,$A741),SUMIFS(inputdata!I:I,inputdata!$D:$D,$B741,inputdata!$A:$A,$A741)),IF(RIGHT($B741,8)="Scotland",SUMIFS(inputdataWeek!I:I,inputdataWeek!$B:$B,$B741,inputdataWeek!$A:$A,$A741),SUMIFS(inputdataWeek!I:I,inputdataWeek!$D:$D,$B741,inputdataWeek!$A:$A,$A741)))</f>
        <v>53</v>
      </c>
      <c r="F741" s="212">
        <f t="shared" si="73"/>
        <v>0.95411255411255413</v>
      </c>
      <c r="G741" s="211">
        <f>IF($A741&lt;=MonthDate,IF(RIGHT($B741,8)="Scotland",SUMIFS(inputdata!J:J,inputdata!$B:$B,$B741,inputdata!$A:$A,$A741),SUMIFS(inputdata!J:J,inputdata!$D:$D,$B741,inputdata!$A:$A,$A741)),IF(RIGHT($B741,8)="Scotland",SUMIFS(inputdataWeek!J:J,inputdataWeek!$B:$B,$B741,inputdataWeek!$A:$A,$A741),SUMIFS(inputdataWeek!J:J,inputdataWeek!$D:$D,$B741,inputdataWeek!$A:$A,$A741)))</f>
        <v>5</v>
      </c>
      <c r="H741" s="212">
        <f t="shared" si="74"/>
        <v>0.99567099567099571</v>
      </c>
      <c r="I741" s="211">
        <f>IF($A741&lt;=MonthDate,IF(RIGHT($B741,8)="Scotland",SUMIFS(inputdata!K:K,inputdata!$B:$B,$B741,inputdata!$A:$A,$A741),SUMIFS(inputdata!K:K,inputdata!$D:$D,$B741,inputdata!$A:$A,$A741)),IF(RIGHT(B741,8)="Scotland",SUMIFS(inputdataWeek!K:K,inputdataWeek!$B:$B,$B741,inputdataWeek!$A:$A,$A741),SUMIFS(inputdataWeek!K:K,inputdataWeek!$D:$D,$B741,inputdataWeek!$A:$A,$A741)))</f>
        <v>0</v>
      </c>
      <c r="J741" s="212">
        <f t="shared" si="75"/>
        <v>1</v>
      </c>
      <c r="K741" s="194" t="str">
        <f t="shared" si="59"/>
        <v>ISD A&amp;E Datamart</v>
      </c>
    </row>
    <row r="742" spans="1:11" s="208" customFormat="1">
      <c r="A742" s="209">
        <f t="shared" si="76"/>
        <v>42659</v>
      </c>
      <c r="B742" s="210" t="s">
        <v>122</v>
      </c>
      <c r="C742" s="211">
        <f>IF($A742&lt;=MonthDate,IF(RIGHT($B742,8)="Scotland",SUMIFS(inputdata!G:G,inputdata!$B:$B,$B742,inputdata!$A:$A,$A742),SUMIFS(inputdata!G:G,inputdata!$D:$D,$B742,inputdata!$A:$A,$A742)),IF(RIGHT($B742,8)="Scotland",SUMIFS(inputdataWeek!G:G,inputdataWeek!$B:$B,$B742,inputdataWeek!$A:$A,$A742),SUMIFS(inputdataWeek!G:G,inputdataWeek!$D:$D,$B742,inputdataWeek!$A:$A,$A742)))</f>
        <v>1770</v>
      </c>
      <c r="D742" s="211">
        <f>IF($A742&lt;=MonthDate,IF(RIGHT($B742,8)="Scotland",SUMIFS(inputdata!H:H,inputdata!$B:$B,$B742,inputdata!$A:$A,$A742),SUMIFS(inputdata!H:H,inputdata!$D:$D,$B742,inputdata!$A:$A,$A742)),IF(RIGHT($B742,8)="Scotland",SUMIFS(inputdataWeek!H:H,inputdataWeek!$B:$B,$B742,inputdataWeek!$A:$A,$A742),SUMIFS(inputdataWeek!H:H,inputdataWeek!$D:$D,$B742,inputdataWeek!$A:$A,$A742)))</f>
        <v>1646</v>
      </c>
      <c r="E742" s="211">
        <f>IF($A742&lt;=MonthDate,IF(RIGHT($B742,8)="Scotland",SUMIFS(inputdata!I:I,inputdata!$B:$B,$B742,inputdata!$A:$A,$A742),SUMIFS(inputdata!I:I,inputdata!$D:$D,$B742,inputdata!$A:$A,$A742)),IF(RIGHT($B742,8)="Scotland",SUMIFS(inputdataWeek!I:I,inputdataWeek!$B:$B,$B742,inputdataWeek!$A:$A,$A742),SUMIFS(inputdataWeek!I:I,inputdataWeek!$D:$D,$B742,inputdataWeek!$A:$A,$A742)))</f>
        <v>124</v>
      </c>
      <c r="F742" s="212">
        <f t="shared" si="73"/>
        <v>0.92994350282485871</v>
      </c>
      <c r="G742" s="211">
        <f>IF($A742&lt;=MonthDate,IF(RIGHT($B742,8)="Scotland",SUMIFS(inputdata!J:J,inputdata!$B:$B,$B742,inputdata!$A:$A,$A742),SUMIFS(inputdata!J:J,inputdata!$D:$D,$B742,inputdata!$A:$A,$A742)),IF(RIGHT($B742,8)="Scotland",SUMIFS(inputdataWeek!J:J,inputdataWeek!$B:$B,$B742,inputdataWeek!$A:$A,$A742),SUMIFS(inputdataWeek!J:J,inputdataWeek!$D:$D,$B742,inputdataWeek!$A:$A,$A742)))</f>
        <v>1</v>
      </c>
      <c r="H742" s="212">
        <f t="shared" si="74"/>
        <v>0.99943502824858754</v>
      </c>
      <c r="I742" s="211">
        <f>IF($A742&lt;=MonthDate,IF(RIGHT($B742,8)="Scotland",SUMIFS(inputdata!K:K,inputdata!$B:$B,$B742,inputdata!$A:$A,$A742),SUMIFS(inputdata!K:K,inputdata!$D:$D,$B742,inputdata!$A:$A,$A742)),IF(RIGHT(B742,8)="Scotland",SUMIFS(inputdataWeek!K:K,inputdataWeek!$B:$B,$B742,inputdataWeek!$A:$A,$A742),SUMIFS(inputdataWeek!K:K,inputdataWeek!$D:$D,$B742,inputdataWeek!$A:$A,$A742)))</f>
        <v>0</v>
      </c>
      <c r="J742" s="212">
        <f t="shared" si="75"/>
        <v>1</v>
      </c>
      <c r="K742" s="194" t="str">
        <f t="shared" si="59"/>
        <v>ISD A&amp;E Datamart</v>
      </c>
    </row>
    <row r="743" spans="1:11" s="208" customFormat="1">
      <c r="A743" s="209">
        <f t="shared" si="76"/>
        <v>42659</v>
      </c>
      <c r="B743" s="210" t="s">
        <v>72</v>
      </c>
      <c r="C743" s="211">
        <f>IF($A743&lt;=MonthDate,IF(RIGHT($B743,8)="Scotland",SUMIFS(inputdata!G:G,inputdata!$B:$B,$B743,inputdata!$A:$A,$A743),SUMIFS(inputdata!G:G,inputdata!$D:$D,$B743,inputdata!$A:$A,$A743)),IF(RIGHT($B743,8)="Scotland",SUMIFS(inputdataWeek!G:G,inputdataWeek!$B:$B,$B743,inputdataWeek!$A:$A,$A743),SUMIFS(inputdataWeek!G:G,inputdataWeek!$D:$D,$B743,inputdataWeek!$A:$A,$A743)))</f>
        <v>6723</v>
      </c>
      <c r="D743" s="211">
        <f>IF($A743&lt;=MonthDate,IF(RIGHT($B743,8)="Scotland",SUMIFS(inputdata!H:H,inputdata!$B:$B,$B743,inputdata!$A:$A,$A743),SUMIFS(inputdata!H:H,inputdata!$D:$D,$B743,inputdata!$A:$A,$A743)),IF(RIGHT($B743,8)="Scotland",SUMIFS(inputdataWeek!H:H,inputdataWeek!$B:$B,$B743,inputdataWeek!$A:$A,$A743),SUMIFS(inputdataWeek!H:H,inputdataWeek!$D:$D,$B743,inputdataWeek!$A:$A,$A743)))</f>
        <v>6261</v>
      </c>
      <c r="E743" s="211">
        <f>IF($A743&lt;=MonthDate,IF(RIGHT($B743,8)="Scotland",SUMIFS(inputdata!I:I,inputdata!$B:$B,$B743,inputdata!$A:$A,$A743),SUMIFS(inputdata!I:I,inputdata!$D:$D,$B743,inputdata!$A:$A,$A743)),IF(RIGHT($B743,8)="Scotland",SUMIFS(inputdataWeek!I:I,inputdataWeek!$B:$B,$B743,inputdataWeek!$A:$A,$A743),SUMIFS(inputdataWeek!I:I,inputdataWeek!$D:$D,$B743,inputdataWeek!$A:$A,$A743)))</f>
        <v>462</v>
      </c>
      <c r="F743" s="212">
        <f t="shared" si="73"/>
        <v>0.93128067826863004</v>
      </c>
      <c r="G743" s="211">
        <f>IF($A743&lt;=MonthDate,IF(RIGHT($B743,8)="Scotland",SUMIFS(inputdata!J:J,inputdata!$B:$B,$B743,inputdata!$A:$A,$A743),SUMIFS(inputdata!J:J,inputdata!$D:$D,$B743,inputdata!$A:$A,$A743)),IF(RIGHT($B743,8)="Scotland",SUMIFS(inputdataWeek!J:J,inputdataWeek!$B:$B,$B743,inputdataWeek!$A:$A,$A743),SUMIFS(inputdataWeek!J:J,inputdataWeek!$D:$D,$B743,inputdataWeek!$A:$A,$A743)))</f>
        <v>10</v>
      </c>
      <c r="H743" s="212">
        <f t="shared" si="74"/>
        <v>0.99851256879369332</v>
      </c>
      <c r="I743" s="211">
        <f>IF($A743&lt;=MonthDate,IF(RIGHT($B743,8)="Scotland",SUMIFS(inputdata!K:K,inputdata!$B:$B,$B743,inputdata!$A:$A,$A743),SUMIFS(inputdata!K:K,inputdata!$D:$D,$B743,inputdata!$A:$A,$A743)),IF(RIGHT(B743,8)="Scotland",SUMIFS(inputdataWeek!K:K,inputdataWeek!$B:$B,$B743,inputdataWeek!$A:$A,$A743),SUMIFS(inputdataWeek!K:K,inputdataWeek!$D:$D,$B743,inputdataWeek!$A:$A,$A743)))</f>
        <v>0</v>
      </c>
      <c r="J743" s="212">
        <f t="shared" si="75"/>
        <v>1</v>
      </c>
      <c r="K743" s="194" t="str">
        <f t="shared" si="59"/>
        <v>ISD A&amp;E Datamart</v>
      </c>
    </row>
    <row r="744" spans="1:11" s="208" customFormat="1">
      <c r="A744" s="209">
        <f t="shared" si="76"/>
        <v>42659</v>
      </c>
      <c r="B744" s="210" t="s">
        <v>129</v>
      </c>
      <c r="C744" s="211">
        <f>IF($A744&lt;=MonthDate,IF(RIGHT($B744,8)="Scotland",SUMIFS(inputdata!G:G,inputdata!$B:$B,$B744,inputdata!$A:$A,$A744),SUMIFS(inputdata!G:G,inputdata!$D:$D,$B744,inputdata!$A:$A,$A744)),IF(RIGHT($B744,8)="Scotland",SUMIFS(inputdataWeek!G:G,inputdataWeek!$B:$B,$B744,inputdataWeek!$A:$A,$A744),SUMIFS(inputdataWeek!G:G,inputdataWeek!$D:$D,$B744,inputdataWeek!$A:$A,$A744)))</f>
        <v>949</v>
      </c>
      <c r="D744" s="211">
        <f>IF($A744&lt;=MonthDate,IF(RIGHT($B744,8)="Scotland",SUMIFS(inputdata!H:H,inputdata!$B:$B,$B744,inputdata!$A:$A,$A744),SUMIFS(inputdata!H:H,inputdata!$D:$D,$B744,inputdata!$A:$A,$A744)),IF(RIGHT($B744,8)="Scotland",SUMIFS(inputdataWeek!H:H,inputdataWeek!$B:$B,$B744,inputdataWeek!$A:$A,$A744),SUMIFS(inputdataWeek!H:H,inputdataWeek!$D:$D,$B744,inputdataWeek!$A:$A,$A744)))</f>
        <v>916</v>
      </c>
      <c r="E744" s="211">
        <f>IF($A744&lt;=MonthDate,IF(RIGHT($B744,8)="Scotland",SUMIFS(inputdata!I:I,inputdata!$B:$B,$B744,inputdata!$A:$A,$A744),SUMIFS(inputdata!I:I,inputdata!$D:$D,$B744,inputdata!$A:$A,$A744)),IF(RIGHT($B744,8)="Scotland",SUMIFS(inputdataWeek!I:I,inputdataWeek!$B:$B,$B744,inputdataWeek!$A:$A,$A744),SUMIFS(inputdataWeek!I:I,inputdataWeek!$D:$D,$B744,inputdataWeek!$A:$A,$A744)))</f>
        <v>33</v>
      </c>
      <c r="F744" s="212">
        <f t="shared" si="73"/>
        <v>0.96522655426765014</v>
      </c>
      <c r="G744" s="211">
        <f>IF($A744&lt;=MonthDate,IF(RIGHT($B744,8)="Scotland",SUMIFS(inputdata!J:J,inputdata!$B:$B,$B744,inputdata!$A:$A,$A744),SUMIFS(inputdata!J:J,inputdata!$D:$D,$B744,inputdata!$A:$A,$A744)),IF(RIGHT($B744,8)="Scotland",SUMIFS(inputdataWeek!J:J,inputdataWeek!$B:$B,$B744,inputdataWeek!$A:$A,$A744),SUMIFS(inputdataWeek!J:J,inputdataWeek!$D:$D,$B744,inputdataWeek!$A:$A,$A744)))</f>
        <v>1</v>
      </c>
      <c r="H744" s="212">
        <f t="shared" si="74"/>
        <v>0.99894625922023184</v>
      </c>
      <c r="I744" s="211">
        <f>IF($A744&lt;=MonthDate,IF(RIGHT($B744,8)="Scotland",SUMIFS(inputdata!K:K,inputdata!$B:$B,$B744,inputdata!$A:$A,$A744),SUMIFS(inputdata!K:K,inputdata!$D:$D,$B744,inputdata!$A:$A,$A744)),IF(RIGHT(B744,8)="Scotland",SUMIFS(inputdataWeek!K:K,inputdataWeek!$B:$B,$B744,inputdataWeek!$A:$A,$A744),SUMIFS(inputdataWeek!K:K,inputdataWeek!$D:$D,$B744,inputdataWeek!$A:$A,$A744)))</f>
        <v>0</v>
      </c>
      <c r="J744" s="212">
        <f t="shared" si="75"/>
        <v>1</v>
      </c>
      <c r="K744" s="194" t="str">
        <f t="shared" si="59"/>
        <v>ISD A&amp;E Datamart</v>
      </c>
    </row>
    <row r="745" spans="1:11" s="208" customFormat="1">
      <c r="A745" s="209">
        <f t="shared" si="76"/>
        <v>42659</v>
      </c>
      <c r="B745" s="210" t="s">
        <v>73</v>
      </c>
      <c r="C745" s="211">
        <f>IF($A745&lt;=MonthDate,IF(RIGHT($B745,8)="Scotland",SUMIFS(inputdata!G:G,inputdata!$B:$B,$B745,inputdata!$A:$A,$A745),SUMIFS(inputdata!G:G,inputdata!$D:$D,$B745,inputdata!$A:$A,$A745)),IF(RIGHT($B745,8)="Scotland",SUMIFS(inputdataWeek!G:G,inputdataWeek!$B:$B,$B745,inputdataWeek!$A:$A,$A745),SUMIFS(inputdataWeek!G:G,inputdataWeek!$D:$D,$B745,inputdataWeek!$A:$A,$A745)))</f>
        <v>3748</v>
      </c>
      <c r="D745" s="211">
        <f>IF($A745&lt;=MonthDate,IF(RIGHT($B745,8)="Scotland",SUMIFS(inputdata!H:H,inputdata!$B:$B,$B745,inputdata!$A:$A,$A745),SUMIFS(inputdata!H:H,inputdata!$D:$D,$B745,inputdata!$A:$A,$A745)),IF(RIGHT($B745,8)="Scotland",SUMIFS(inputdataWeek!H:H,inputdataWeek!$B:$B,$B745,inputdataWeek!$A:$A,$A745),SUMIFS(inputdataWeek!H:H,inputdataWeek!$D:$D,$B745,inputdataWeek!$A:$A,$A745)))</f>
        <v>3502</v>
      </c>
      <c r="E745" s="211">
        <f>IF($A745&lt;=MonthDate,IF(RIGHT($B745,8)="Scotland",SUMIFS(inputdata!I:I,inputdata!$B:$B,$B745,inputdata!$A:$A,$A745),SUMIFS(inputdata!I:I,inputdata!$D:$D,$B745,inputdata!$A:$A,$A745)),IF(RIGHT($B745,8)="Scotland",SUMIFS(inputdataWeek!I:I,inputdataWeek!$B:$B,$B745,inputdataWeek!$A:$A,$A745),SUMIFS(inputdataWeek!I:I,inputdataWeek!$D:$D,$B745,inputdataWeek!$A:$A,$A745)))</f>
        <v>246</v>
      </c>
      <c r="F745" s="212">
        <f t="shared" si="73"/>
        <v>0.93436499466382072</v>
      </c>
      <c r="G745" s="211">
        <f>IF($A745&lt;=MonthDate,IF(RIGHT($B745,8)="Scotland",SUMIFS(inputdata!J:J,inputdata!$B:$B,$B745,inputdata!$A:$A,$A745),SUMIFS(inputdata!J:J,inputdata!$D:$D,$B745,inputdata!$A:$A,$A745)),IF(RIGHT($B745,8)="Scotland",SUMIFS(inputdataWeek!J:J,inputdataWeek!$B:$B,$B745,inputdataWeek!$A:$A,$A745),SUMIFS(inputdataWeek!J:J,inputdataWeek!$D:$D,$B745,inputdataWeek!$A:$A,$A745)))</f>
        <v>15</v>
      </c>
      <c r="H745" s="212">
        <f t="shared" si="74"/>
        <v>0.99599786552828173</v>
      </c>
      <c r="I745" s="211">
        <f>IF($A745&lt;=MonthDate,IF(RIGHT($B745,8)="Scotland",SUMIFS(inputdata!K:K,inputdata!$B:$B,$B745,inputdata!$A:$A,$A745),SUMIFS(inputdata!K:K,inputdata!$D:$D,$B745,inputdata!$A:$A,$A745)),IF(RIGHT(B745,8)="Scotland",SUMIFS(inputdataWeek!K:K,inputdataWeek!$B:$B,$B745,inputdataWeek!$A:$A,$A745),SUMIFS(inputdataWeek!K:K,inputdataWeek!$D:$D,$B745,inputdataWeek!$A:$A,$A745)))</f>
        <v>1</v>
      </c>
      <c r="J745" s="212">
        <f t="shared" si="75"/>
        <v>0.99973319103521874</v>
      </c>
      <c r="K745" s="194" t="str">
        <f t="shared" si="59"/>
        <v>ISD A&amp;E Datamart</v>
      </c>
    </row>
    <row r="746" spans="1:11" s="208" customFormat="1">
      <c r="A746" s="209">
        <f t="shared" si="76"/>
        <v>42659</v>
      </c>
      <c r="B746" s="210" t="s">
        <v>123</v>
      </c>
      <c r="C746" s="211">
        <f>IF($A746&lt;=MonthDate,IF(RIGHT($B746,8)="Scotland",SUMIFS(inputdata!G:G,inputdata!$B:$B,$B746,inputdata!$A:$A,$A746),SUMIFS(inputdata!G:G,inputdata!$D:$D,$B746,inputdata!$A:$A,$A746)),IF(RIGHT($B746,8)="Scotland",SUMIFS(inputdataWeek!G:G,inputdataWeek!$B:$B,$B746,inputdataWeek!$A:$A,$A746),SUMIFS(inputdataWeek!G:G,inputdataWeek!$D:$D,$B746,inputdataWeek!$A:$A,$A746)))</f>
        <v>4257</v>
      </c>
      <c r="D746" s="211">
        <f>IF($A746&lt;=MonthDate,IF(RIGHT($B746,8)="Scotland",SUMIFS(inputdata!H:H,inputdata!$B:$B,$B746,inputdata!$A:$A,$A746),SUMIFS(inputdata!H:H,inputdata!$D:$D,$B746,inputdata!$A:$A,$A746)),IF(RIGHT($B746,8)="Scotland",SUMIFS(inputdataWeek!H:H,inputdataWeek!$B:$B,$B746,inputdataWeek!$A:$A,$A746),SUMIFS(inputdataWeek!H:H,inputdataWeek!$D:$D,$B746,inputdataWeek!$A:$A,$A746)))</f>
        <v>4107</v>
      </c>
      <c r="E746" s="211">
        <f>IF($A746&lt;=MonthDate,IF(RIGHT($B746,8)="Scotland",SUMIFS(inputdata!I:I,inputdata!$B:$B,$B746,inputdata!$A:$A,$A746),SUMIFS(inputdata!I:I,inputdata!$D:$D,$B746,inputdata!$A:$A,$A746)),IF(RIGHT($B746,8)="Scotland",SUMIFS(inputdataWeek!I:I,inputdataWeek!$B:$B,$B746,inputdataWeek!$A:$A,$A746),SUMIFS(inputdataWeek!I:I,inputdataWeek!$D:$D,$B746,inputdataWeek!$A:$A,$A746)))</f>
        <v>150</v>
      </c>
      <c r="F746" s="212">
        <f t="shared" si="73"/>
        <v>0.96476391825229035</v>
      </c>
      <c r="G746" s="211">
        <f>IF($A746&lt;=MonthDate,IF(RIGHT($B746,8)="Scotland",SUMIFS(inputdata!J:J,inputdata!$B:$B,$B746,inputdata!$A:$A,$A746),SUMIFS(inputdata!J:J,inputdata!$D:$D,$B746,inputdata!$A:$A,$A746)),IF(RIGHT($B746,8)="Scotland",SUMIFS(inputdataWeek!J:J,inputdataWeek!$B:$B,$B746,inputdataWeek!$A:$A,$A746),SUMIFS(inputdataWeek!J:J,inputdataWeek!$D:$D,$B746,inputdataWeek!$A:$A,$A746)))</f>
        <v>14</v>
      </c>
      <c r="H746" s="212">
        <f t="shared" si="74"/>
        <v>0.99671129903688038</v>
      </c>
      <c r="I746" s="211">
        <f>IF($A746&lt;=MonthDate,IF(RIGHT($B746,8)="Scotland",SUMIFS(inputdata!K:K,inputdata!$B:$B,$B746,inputdata!$A:$A,$A746),SUMIFS(inputdata!K:K,inputdata!$D:$D,$B746,inputdata!$A:$A,$A746)),IF(RIGHT(B746,8)="Scotland",SUMIFS(inputdataWeek!K:K,inputdataWeek!$B:$B,$B746,inputdataWeek!$A:$A,$A746),SUMIFS(inputdataWeek!K:K,inputdataWeek!$D:$D,$B746,inputdataWeek!$A:$A,$A746)))</f>
        <v>0</v>
      </c>
      <c r="J746" s="212">
        <f t="shared" si="75"/>
        <v>1</v>
      </c>
      <c r="K746" s="194" t="str">
        <f t="shared" si="59"/>
        <v>ISD A&amp;E Datamart</v>
      </c>
    </row>
    <row r="747" spans="1:11" s="208" customFormat="1">
      <c r="A747" s="209">
        <f t="shared" si="76"/>
        <v>42659</v>
      </c>
      <c r="B747" s="210" t="s">
        <v>117</v>
      </c>
      <c r="C747" s="211">
        <f>IF($A747&lt;=MonthDate,IF(RIGHT($B747,8)="Scotland",SUMIFS(inputdata!G:G,inputdata!$B:$B,$B747,inputdata!$A:$A,$A747),SUMIFS(inputdata!G:G,inputdata!$D:$D,$B747,inputdata!$A:$A,$A747)),IF(RIGHT($B747,8)="Scotland",SUMIFS(inputdataWeek!G:G,inputdataWeek!$B:$B,$B747,inputdataWeek!$A:$A,$A747),SUMIFS(inputdataWeek!G:G,inputdataWeek!$D:$D,$B747,inputdataWeek!$A:$A,$A747)))</f>
        <v>100</v>
      </c>
      <c r="D747" s="211">
        <f>IF($A747&lt;=MonthDate,IF(RIGHT($B747,8)="Scotland",SUMIFS(inputdata!H:H,inputdata!$B:$B,$B747,inputdata!$A:$A,$A747),SUMIFS(inputdata!H:H,inputdata!$D:$D,$B747,inputdata!$A:$A,$A747)),IF(RIGHT($B747,8)="Scotland",SUMIFS(inputdataWeek!H:H,inputdataWeek!$B:$B,$B747,inputdataWeek!$A:$A,$A747),SUMIFS(inputdataWeek!H:H,inputdataWeek!$D:$D,$B747,inputdataWeek!$A:$A,$A747)))</f>
        <v>98</v>
      </c>
      <c r="E747" s="211">
        <f>IF($A747&lt;=MonthDate,IF(RIGHT($B747,8)="Scotland",SUMIFS(inputdata!I:I,inputdata!$B:$B,$B747,inputdata!$A:$A,$A747),SUMIFS(inputdata!I:I,inputdata!$D:$D,$B747,inputdata!$A:$A,$A747)),IF(RIGHT($B747,8)="Scotland",SUMIFS(inputdataWeek!I:I,inputdataWeek!$B:$B,$B747,inputdataWeek!$A:$A,$A747),SUMIFS(inputdataWeek!I:I,inputdataWeek!$D:$D,$B747,inputdataWeek!$A:$A,$A747)))</f>
        <v>2</v>
      </c>
      <c r="F747" s="212">
        <f t="shared" si="73"/>
        <v>0.98</v>
      </c>
      <c r="G747" s="211">
        <f>IF($A747&lt;=MonthDate,IF(RIGHT($B747,8)="Scotland",SUMIFS(inputdata!J:J,inputdata!$B:$B,$B747,inputdata!$A:$A,$A747),SUMIFS(inputdata!J:J,inputdata!$D:$D,$B747,inputdata!$A:$A,$A747)),IF(RIGHT($B747,8)="Scotland",SUMIFS(inputdataWeek!J:J,inputdataWeek!$B:$B,$B747,inputdataWeek!$A:$A,$A747),SUMIFS(inputdataWeek!J:J,inputdataWeek!$D:$D,$B747,inputdataWeek!$A:$A,$A747)))</f>
        <v>0</v>
      </c>
      <c r="H747" s="212">
        <f t="shared" si="74"/>
        <v>1</v>
      </c>
      <c r="I747" s="211">
        <f>IF($A747&lt;=MonthDate,IF(RIGHT($B747,8)="Scotland",SUMIFS(inputdata!K:K,inputdata!$B:$B,$B747,inputdata!$A:$A,$A747),SUMIFS(inputdata!K:K,inputdata!$D:$D,$B747,inputdata!$A:$A,$A747)),IF(RIGHT(B747,8)="Scotland",SUMIFS(inputdataWeek!K:K,inputdataWeek!$B:$B,$B747,inputdataWeek!$A:$A,$A747),SUMIFS(inputdataWeek!K:K,inputdataWeek!$D:$D,$B747,inputdataWeek!$A:$A,$A747)))</f>
        <v>0</v>
      </c>
      <c r="J747" s="212">
        <f t="shared" si="75"/>
        <v>1</v>
      </c>
      <c r="K747" s="194" t="str">
        <f t="shared" si="59"/>
        <v>ISD A&amp;E Datamart</v>
      </c>
    </row>
    <row r="748" spans="1:11" s="208" customFormat="1">
      <c r="A748" s="209">
        <f>A733+7</f>
        <v>42659</v>
      </c>
      <c r="B748" s="210" t="s">
        <v>141</v>
      </c>
      <c r="C748" s="211">
        <f>IF($A748&lt;=MonthDate,IF(RIGHT($B748,8)="Scotland",SUMIFS(inputdata!G:G,inputdata!$B:$B,$B748,inputdata!$A:$A,$A748),SUMIFS(inputdata!G:G,inputdata!$D:$D,$B748,inputdata!$A:$A,$A748)),IF(RIGHT($B748,8)="Scotland",SUMIFS(inputdataWeek!G:G,inputdataWeek!$B:$B,$B748,inputdataWeek!$A:$A,$A748),SUMIFS(inputdataWeek!G:G,inputdataWeek!$D:$D,$B748,inputdataWeek!$A:$A,$A748)))</f>
        <v>110</v>
      </c>
      <c r="D748" s="211">
        <f>IF($A748&lt;=MonthDate,IF(RIGHT($B748,8)="Scotland",SUMIFS(inputdata!H:H,inputdata!$B:$B,$B748,inputdata!$A:$A,$A748),SUMIFS(inputdata!H:H,inputdata!$D:$D,$B748,inputdata!$A:$A,$A748)),IF(RIGHT($B748,8)="Scotland",SUMIFS(inputdataWeek!H:H,inputdataWeek!$B:$B,$B748,inputdataWeek!$A:$A,$A748),SUMIFS(inputdataWeek!H:H,inputdataWeek!$D:$D,$B748,inputdataWeek!$A:$A,$A748)))</f>
        <v>103</v>
      </c>
      <c r="E748" s="211">
        <f>IF($A748&lt;=MonthDate,IF(RIGHT($B748,8)="Scotland",SUMIFS(inputdata!I:I,inputdata!$B:$B,$B748,inputdata!$A:$A,$A748),SUMIFS(inputdata!I:I,inputdata!$D:$D,$B748,inputdata!$A:$A,$A748)),IF(RIGHT($B748,8)="Scotland",SUMIFS(inputdataWeek!I:I,inputdataWeek!$B:$B,$B748,inputdataWeek!$A:$A,$A748),SUMIFS(inputdataWeek!I:I,inputdataWeek!$D:$D,$B748,inputdataWeek!$A:$A,$A748)))</f>
        <v>7</v>
      </c>
      <c r="F748" s="212">
        <f t="shared" si="73"/>
        <v>0.9363636363636364</v>
      </c>
      <c r="G748" s="211">
        <f>IF($A748&lt;=MonthDate,IF(RIGHT($B748,8)="Scotland",SUMIFS(inputdata!J:J,inputdata!$B:$B,$B748,inputdata!$A:$A,$A748),SUMIFS(inputdata!J:J,inputdata!$D:$D,$B748,inputdata!$A:$A,$A748)),IF(RIGHT($B748,8)="Scotland",SUMIFS(inputdataWeek!J:J,inputdataWeek!$B:$B,$B748,inputdataWeek!$A:$A,$A748),SUMIFS(inputdataWeek!J:J,inputdataWeek!$D:$D,$B748,inputdataWeek!$A:$A,$A748)))</f>
        <v>0</v>
      </c>
      <c r="H748" s="212">
        <f t="shared" si="74"/>
        <v>1</v>
      </c>
      <c r="I748" s="211">
        <f>IF($A748&lt;=MonthDate,IF(RIGHT($B748,8)="Scotland",SUMIFS(inputdata!K:K,inputdata!$B:$B,$B748,inputdata!$A:$A,$A748),SUMIFS(inputdata!K:K,inputdata!$D:$D,$B748,inputdata!$A:$A,$A748)),IF(RIGHT(B748,8)="Scotland",SUMIFS(inputdataWeek!K:K,inputdataWeek!$B:$B,$B748,inputdataWeek!$A:$A,$A748),SUMIFS(inputdataWeek!K:K,inputdataWeek!$D:$D,$B748,inputdataWeek!$A:$A,$A748)))</f>
        <v>0</v>
      </c>
      <c r="J748" s="212">
        <f t="shared" si="75"/>
        <v>1</v>
      </c>
      <c r="K748" s="194" t="str">
        <f t="shared" si="59"/>
        <v>ISD A&amp;E Datamart</v>
      </c>
    </row>
    <row r="749" spans="1:11" s="208" customFormat="1">
      <c r="A749" s="209">
        <f t="shared" ref="A749:A751" si="77">A734+7</f>
        <v>42659</v>
      </c>
      <c r="B749" s="210" t="s">
        <v>136</v>
      </c>
      <c r="C749" s="211">
        <f>IF($A749&lt;=MonthDate,IF(RIGHT($B749,8)="Scotland",SUMIFS(inputdata!G:G,inputdata!$B:$B,$B749,inputdata!$A:$A,$A749),SUMIFS(inputdata!G:G,inputdata!$D:$D,$B749,inputdata!$A:$A,$A749)),IF(RIGHT($B749,8)="Scotland",SUMIFS(inputdataWeek!G:G,inputdataWeek!$B:$B,$B749,inputdataWeek!$A:$A,$A749),SUMIFS(inputdataWeek!G:G,inputdataWeek!$D:$D,$B749,inputdataWeek!$A:$A,$A749)))</f>
        <v>1369</v>
      </c>
      <c r="D749" s="211">
        <f>IF($A749&lt;=MonthDate,IF(RIGHT($B749,8)="Scotland",SUMIFS(inputdata!H:H,inputdata!$B:$B,$B749,inputdata!$A:$A,$A749),SUMIFS(inputdata!H:H,inputdata!$D:$D,$B749,inputdata!$A:$A,$A749)),IF(RIGHT($B749,8)="Scotland",SUMIFS(inputdataWeek!H:H,inputdataWeek!$B:$B,$B749,inputdataWeek!$A:$A,$A749),SUMIFS(inputdataWeek!H:H,inputdataWeek!$D:$D,$B749,inputdataWeek!$A:$A,$A749)))</f>
        <v>1357</v>
      </c>
      <c r="E749" s="211">
        <f>IF($A749&lt;=MonthDate,IF(RIGHT($B749,8)="Scotland",SUMIFS(inputdata!I:I,inputdata!$B:$B,$B749,inputdata!$A:$A,$A749),SUMIFS(inputdata!I:I,inputdata!$D:$D,$B749,inputdata!$A:$A,$A749)),IF(RIGHT($B749,8)="Scotland",SUMIFS(inputdataWeek!I:I,inputdataWeek!$B:$B,$B749,inputdataWeek!$A:$A,$A749),SUMIFS(inputdataWeek!I:I,inputdataWeek!$D:$D,$B749,inputdataWeek!$A:$A,$A749)))</f>
        <v>12</v>
      </c>
      <c r="F749" s="212">
        <f t="shared" si="73"/>
        <v>0.99123447772096418</v>
      </c>
      <c r="G749" s="211">
        <f>IF($A749&lt;=MonthDate,IF(RIGHT($B749,8)="Scotland",SUMIFS(inputdata!J:J,inputdata!$B:$B,$B749,inputdata!$A:$A,$A749),SUMIFS(inputdata!J:J,inputdata!$D:$D,$B749,inputdata!$A:$A,$A749)),IF(RIGHT($B749,8)="Scotland",SUMIFS(inputdataWeek!J:J,inputdataWeek!$B:$B,$B749,inputdataWeek!$A:$A,$A749),SUMIFS(inputdataWeek!J:J,inputdataWeek!$D:$D,$B749,inputdataWeek!$A:$A,$A749)))</f>
        <v>0</v>
      </c>
      <c r="H749" s="212">
        <f t="shared" si="74"/>
        <v>1</v>
      </c>
      <c r="I749" s="211">
        <f>IF($A749&lt;=MonthDate,IF(RIGHT($B749,8)="Scotland",SUMIFS(inputdata!K:K,inputdata!$B:$B,$B749,inputdata!$A:$A,$A749),SUMIFS(inputdata!K:K,inputdata!$D:$D,$B749,inputdata!$A:$A,$A749)),IF(RIGHT(B749,8)="Scotland",SUMIFS(inputdataWeek!K:K,inputdataWeek!$B:$B,$B749,inputdataWeek!$A:$A,$A749),SUMIFS(inputdataWeek!K:K,inputdataWeek!$D:$D,$B749,inputdataWeek!$A:$A,$A749)))</f>
        <v>0</v>
      </c>
      <c r="J749" s="212">
        <f t="shared" si="75"/>
        <v>1</v>
      </c>
      <c r="K749" s="194" t="str">
        <f t="shared" si="59"/>
        <v>ISD A&amp;E Datamart</v>
      </c>
    </row>
    <row r="750" spans="1:11" s="208" customFormat="1">
      <c r="A750" s="209">
        <f t="shared" si="77"/>
        <v>42659</v>
      </c>
      <c r="B750" s="210" t="s">
        <v>139</v>
      </c>
      <c r="C750" s="211">
        <f>IF($A750&lt;=MonthDate,IF(RIGHT($B750,8)="Scotland",SUMIFS(inputdata!G:G,inputdata!$B:$B,$B750,inputdata!$A:$A,$A750),SUMIFS(inputdata!G:G,inputdata!$D:$D,$B750,inputdata!$A:$A,$A750)),IF(RIGHT($B750,8)="Scotland",SUMIFS(inputdataWeek!G:G,inputdataWeek!$B:$B,$B750,inputdataWeek!$A:$A,$A750),SUMIFS(inputdataWeek!G:G,inputdataWeek!$D:$D,$B750,inputdataWeek!$A:$A,$A750)))</f>
        <v>116</v>
      </c>
      <c r="D750" s="211">
        <f>IF($A750&lt;=MonthDate,IF(RIGHT($B750,8)="Scotland",SUMIFS(inputdata!H:H,inputdata!$B:$B,$B750,inputdata!$A:$A,$A750),SUMIFS(inputdata!H:H,inputdata!$D:$D,$B750,inputdata!$A:$A,$A750)),IF(RIGHT($B750,8)="Scotland",SUMIFS(inputdataWeek!H:H,inputdataWeek!$B:$B,$B750,inputdataWeek!$A:$A,$A750),SUMIFS(inputdataWeek!H:H,inputdataWeek!$D:$D,$B750,inputdataWeek!$A:$A,$A750)))</f>
        <v>115</v>
      </c>
      <c r="E750" s="211">
        <f>IF($A750&lt;=MonthDate,IF(RIGHT($B750,8)="Scotland",SUMIFS(inputdata!I:I,inputdata!$B:$B,$B750,inputdata!$A:$A,$A750),SUMIFS(inputdata!I:I,inputdata!$D:$D,$B750,inputdata!$A:$A,$A750)),IF(RIGHT($B750,8)="Scotland",SUMIFS(inputdataWeek!I:I,inputdataWeek!$B:$B,$B750,inputdataWeek!$A:$A,$A750),SUMIFS(inputdataWeek!I:I,inputdataWeek!$D:$D,$B750,inputdataWeek!$A:$A,$A750)))</f>
        <v>1</v>
      </c>
      <c r="F750" s="212">
        <f t="shared" si="73"/>
        <v>0.99137931034482762</v>
      </c>
      <c r="G750" s="211">
        <f>IF($A750&lt;=MonthDate,IF(RIGHT($B750,8)="Scotland",SUMIFS(inputdata!J:J,inputdata!$B:$B,$B750,inputdata!$A:$A,$A750),SUMIFS(inputdata!J:J,inputdata!$D:$D,$B750,inputdata!$A:$A,$A750)),IF(RIGHT($B750,8)="Scotland",SUMIFS(inputdataWeek!J:J,inputdataWeek!$B:$B,$B750,inputdataWeek!$A:$A,$A750),SUMIFS(inputdataWeek!J:J,inputdataWeek!$D:$D,$B750,inputdataWeek!$A:$A,$A750)))</f>
        <v>0</v>
      </c>
      <c r="H750" s="212">
        <f t="shared" si="74"/>
        <v>1</v>
      </c>
      <c r="I750" s="211">
        <f>IF($A750&lt;=MonthDate,IF(RIGHT($B750,8)="Scotland",SUMIFS(inputdata!K:K,inputdata!$B:$B,$B750,inputdata!$A:$A,$A750),SUMIFS(inputdata!K:K,inputdata!$D:$D,$B750,inputdata!$A:$A,$A750)),IF(RIGHT(B750,8)="Scotland",SUMIFS(inputdataWeek!K:K,inputdataWeek!$B:$B,$B750,inputdataWeek!$A:$A,$A750),SUMIFS(inputdataWeek!K:K,inputdataWeek!$D:$D,$B750,inputdataWeek!$A:$A,$A750)))</f>
        <v>0</v>
      </c>
      <c r="J750" s="212">
        <f t="shared" si="75"/>
        <v>1</v>
      </c>
      <c r="K750" s="194" t="str">
        <f t="shared" si="59"/>
        <v>ISD A&amp;E Datamart</v>
      </c>
    </row>
    <row r="751" spans="1:11" s="208" customFormat="1">
      <c r="A751" s="209">
        <f t="shared" si="77"/>
        <v>42659</v>
      </c>
      <c r="B751" s="210" t="s">
        <v>277</v>
      </c>
      <c r="C751" s="211">
        <f>IF($A751&lt;=MonthDate,IF(RIGHT($B751,8)="Scotland",SUMIFS(inputdata!G:G,inputdata!$B:$B,$B751,inputdata!$A:$A,$A751),SUMIFS(inputdata!G:G,inputdata!$D:$D,$B751,inputdata!$A:$A,$A751)),IF(RIGHT($B751,8)="Scotland",SUMIFS(inputdataWeek!G:G,inputdataWeek!$B:$B,$B751,inputdataWeek!$A:$A,$A751),SUMIFS(inputdataWeek!G:G,inputdataWeek!$D:$D,$B751,inputdataWeek!$A:$A,$A751)))</f>
        <v>24888</v>
      </c>
      <c r="D751" s="211">
        <f>IF($A751&lt;=MonthDate,IF(RIGHT($B751,8)="Scotland",SUMIFS(inputdata!H:H,inputdata!$B:$B,$B751,inputdata!$A:$A,$A751),SUMIFS(inputdata!H:H,inputdata!$D:$D,$B751,inputdata!$A:$A,$A751)),IF(RIGHT($B751,8)="Scotland",SUMIFS(inputdataWeek!H:H,inputdataWeek!$B:$B,$B751,inputdataWeek!$A:$A,$A751),SUMIFS(inputdataWeek!H:H,inputdataWeek!$D:$D,$B751,inputdataWeek!$A:$A,$A751)))</f>
        <v>23529</v>
      </c>
      <c r="E751" s="211">
        <f>IF($A751&lt;=MonthDate,IF(RIGHT($B751,8)="Scotland",SUMIFS(inputdata!I:I,inputdata!$B:$B,$B751,inputdata!$A:$A,$A751),SUMIFS(inputdata!I:I,inputdata!$D:$D,$B751,inputdata!$A:$A,$A751)),IF(RIGHT($B751,8)="Scotland",SUMIFS(inputdataWeek!I:I,inputdataWeek!$B:$B,$B751,inputdataWeek!$A:$A,$A751),SUMIFS(inputdataWeek!I:I,inputdataWeek!$D:$D,$B751,inputdataWeek!$A:$A,$A751)))</f>
        <v>1359</v>
      </c>
      <c r="F751" s="212">
        <f t="shared" si="73"/>
        <v>0.94539537126325945</v>
      </c>
      <c r="G751" s="211">
        <f>IF($A751&lt;=MonthDate,IF(RIGHT($B751,8)="Scotland",SUMIFS(inputdata!J:J,inputdata!$B:$B,$B751,inputdata!$A:$A,$A751),SUMIFS(inputdata!J:J,inputdata!$D:$D,$B751,inputdata!$A:$A,$A751)),IF(RIGHT($B751,8)="Scotland",SUMIFS(inputdataWeek!J:J,inputdataWeek!$B:$B,$B751,inputdataWeek!$A:$A,$A751),SUMIFS(inputdataWeek!J:J,inputdataWeek!$D:$D,$B751,inputdataWeek!$A:$A,$A751)))</f>
        <v>56</v>
      </c>
      <c r="H751" s="212">
        <f t="shared" si="74"/>
        <v>0.99774991963998716</v>
      </c>
      <c r="I751" s="211">
        <f>IF($A751&lt;=MonthDate,IF(RIGHT($B751,8)="Scotland",SUMIFS(inputdata!K:K,inputdata!$B:$B,$B751,inputdata!$A:$A,$A751),SUMIFS(inputdata!K:K,inputdata!$D:$D,$B751,inputdata!$A:$A,$A751)),IF(RIGHT(B751,8)="Scotland",SUMIFS(inputdataWeek!K:K,inputdataWeek!$B:$B,$B751,inputdataWeek!$A:$A,$A751),SUMIFS(inputdataWeek!K:K,inputdataWeek!$D:$D,$B751,inputdataWeek!$A:$A,$A751)))</f>
        <v>1</v>
      </c>
      <c r="J751" s="212">
        <f t="shared" si="75"/>
        <v>0.9999598199935712</v>
      </c>
      <c r="K751" s="194" t="str">
        <f t="shared" si="59"/>
        <v>ISD A&amp;E Datamart</v>
      </c>
    </row>
    <row r="752" spans="1:11" s="208" customFormat="1">
      <c r="A752" s="209">
        <f>A737+7</f>
        <v>42666</v>
      </c>
      <c r="B752" s="210" t="s">
        <v>121</v>
      </c>
      <c r="C752" s="211">
        <f>IF($A752&lt;=MonthDate,IF(RIGHT($B752,8)="Scotland",SUMIFS(inputdata!G:G,inputdata!$B:$B,$B752,inputdata!$A:$A,$A752),SUMIFS(inputdata!G:G,inputdata!$D:$D,$B752,inputdata!$A:$A,$A752)),IF(RIGHT($B752,8)="Scotland",SUMIFS(inputdataWeek!G:G,inputdataWeek!$B:$B,$B752,inputdataWeek!$A:$A,$A752),SUMIFS(inputdataWeek!G:G,inputdataWeek!$D:$D,$B752,inputdataWeek!$A:$A,$A752)))</f>
        <v>2175</v>
      </c>
      <c r="D752" s="211">
        <f>IF($A752&lt;=MonthDate,IF(RIGHT($B752,8)="Scotland",SUMIFS(inputdata!H:H,inputdata!$B:$B,$B752,inputdata!$A:$A,$A752),SUMIFS(inputdata!H:H,inputdata!$D:$D,$B752,inputdata!$A:$A,$A752)),IF(RIGHT($B752,8)="Scotland",SUMIFS(inputdataWeek!H:H,inputdataWeek!$B:$B,$B752,inputdataWeek!$A:$A,$A752),SUMIFS(inputdataWeek!H:H,inputdataWeek!$D:$D,$B752,inputdataWeek!$A:$A,$A752)))</f>
        <v>1923</v>
      </c>
      <c r="E752" s="211">
        <f>IF($A752&lt;=MonthDate,IF(RIGHT($B752,8)="Scotland",SUMIFS(inputdata!I:I,inputdata!$B:$B,$B752,inputdata!$A:$A,$A752),SUMIFS(inputdata!I:I,inputdata!$D:$D,$B752,inputdata!$A:$A,$A752)),IF(RIGHT($B752,8)="Scotland",SUMIFS(inputdataWeek!I:I,inputdataWeek!$B:$B,$B752,inputdataWeek!$A:$A,$A752),SUMIFS(inputdataWeek!I:I,inputdataWeek!$D:$D,$B752,inputdataWeek!$A:$A,$A752)))</f>
        <v>252</v>
      </c>
      <c r="F752" s="212">
        <f t="shared" ref="F752:F766" si="78">1-E752/$C752</f>
        <v>0.88413793103448279</v>
      </c>
      <c r="G752" s="211">
        <f>IF($A752&lt;=MonthDate,IF(RIGHT($B752,8)="Scotland",SUMIFS(inputdata!J:J,inputdata!$B:$B,$B752,inputdata!$A:$A,$A752),SUMIFS(inputdata!J:J,inputdata!$D:$D,$B752,inputdata!$A:$A,$A752)),IF(RIGHT($B752,8)="Scotland",SUMIFS(inputdataWeek!J:J,inputdataWeek!$B:$B,$B752,inputdataWeek!$A:$A,$A752),SUMIFS(inputdataWeek!J:J,inputdataWeek!$D:$D,$B752,inputdataWeek!$A:$A,$A752)))</f>
        <v>60</v>
      </c>
      <c r="H752" s="212">
        <f t="shared" ref="H752:H766" si="79">1-G752/$C752</f>
        <v>0.97241379310344822</v>
      </c>
      <c r="I752" s="211">
        <f>IF($A752&lt;=MonthDate,IF(RIGHT($B752,8)="Scotland",SUMIFS(inputdata!K:K,inputdata!$B:$B,$B752,inputdata!$A:$A,$A752),SUMIFS(inputdata!K:K,inputdata!$D:$D,$B752,inputdata!$A:$A,$A752)),IF(RIGHT(B752,8)="Scotland",SUMIFS(inputdataWeek!K:K,inputdataWeek!$B:$B,$B752,inputdataWeek!$A:$A,$A752),SUMIFS(inputdataWeek!K:K,inputdataWeek!$D:$D,$B752,inputdataWeek!$A:$A,$A752)))</f>
        <v>21</v>
      </c>
      <c r="J752" s="212">
        <f t="shared" ref="J752:J766" si="80">1-I752/$C752</f>
        <v>0.9903448275862069</v>
      </c>
      <c r="K752" s="194" t="str">
        <f t="shared" si="59"/>
        <v>ISD A&amp;E Datamart</v>
      </c>
    </row>
    <row r="753" spans="1:11" s="208" customFormat="1">
      <c r="A753" s="209">
        <f t="shared" ref="A753:A762" si="81">A738+7</f>
        <v>42666</v>
      </c>
      <c r="B753" s="210" t="s">
        <v>70</v>
      </c>
      <c r="C753" s="211">
        <f>IF($A753&lt;=MonthDate,IF(RIGHT($B753,8)="Scotland",SUMIFS(inputdata!G:G,inputdata!$B:$B,$B753,inputdata!$A:$A,$A753),SUMIFS(inputdata!G:G,inputdata!$D:$D,$B753,inputdata!$A:$A,$A753)),IF(RIGHT($B753,8)="Scotland",SUMIFS(inputdataWeek!G:G,inputdataWeek!$B:$B,$B753,inputdataWeek!$A:$A,$A753),SUMIFS(inputdataWeek!G:G,inputdataWeek!$D:$D,$B753,inputdataWeek!$A:$A,$A753)))</f>
        <v>563</v>
      </c>
      <c r="D753" s="211">
        <f>IF($A753&lt;=MonthDate,IF(RIGHT($B753,8)="Scotland",SUMIFS(inputdata!H:H,inputdata!$B:$B,$B753,inputdata!$A:$A,$A753),SUMIFS(inputdata!H:H,inputdata!$D:$D,$B753,inputdata!$A:$A,$A753)),IF(RIGHT($B753,8)="Scotland",SUMIFS(inputdataWeek!H:H,inputdataWeek!$B:$B,$B753,inputdataWeek!$A:$A,$A753),SUMIFS(inputdataWeek!H:H,inputdataWeek!$D:$D,$B753,inputdataWeek!$A:$A,$A753)))</f>
        <v>541</v>
      </c>
      <c r="E753" s="211">
        <f>IF($A753&lt;=MonthDate,IF(RIGHT($B753,8)="Scotland",SUMIFS(inputdata!I:I,inputdata!$B:$B,$B753,inputdata!$A:$A,$A753),SUMIFS(inputdata!I:I,inputdata!$D:$D,$B753,inputdata!$A:$A,$A753)),IF(RIGHT($B753,8)="Scotland",SUMIFS(inputdataWeek!I:I,inputdataWeek!$B:$B,$B753,inputdataWeek!$A:$A,$A753),SUMIFS(inputdataWeek!I:I,inputdataWeek!$D:$D,$B753,inputdataWeek!$A:$A,$A753)))</f>
        <v>22</v>
      </c>
      <c r="F753" s="212">
        <f t="shared" si="78"/>
        <v>0.96092362344582594</v>
      </c>
      <c r="G753" s="211">
        <f>IF($A753&lt;=MonthDate,IF(RIGHT($B753,8)="Scotland",SUMIFS(inputdata!J:J,inputdata!$B:$B,$B753,inputdata!$A:$A,$A753),SUMIFS(inputdata!J:J,inputdata!$D:$D,$B753,inputdata!$A:$A,$A753)),IF(RIGHT($B753,8)="Scotland",SUMIFS(inputdataWeek!J:J,inputdataWeek!$B:$B,$B753,inputdataWeek!$A:$A,$A753),SUMIFS(inputdataWeek!J:J,inputdataWeek!$D:$D,$B753,inputdataWeek!$A:$A,$A753)))</f>
        <v>0</v>
      </c>
      <c r="H753" s="212">
        <f t="shared" si="79"/>
        <v>1</v>
      </c>
      <c r="I753" s="211">
        <f>IF($A753&lt;=MonthDate,IF(RIGHT($B753,8)="Scotland",SUMIFS(inputdata!K:K,inputdata!$B:$B,$B753,inputdata!$A:$A,$A753),SUMIFS(inputdata!K:K,inputdata!$D:$D,$B753,inputdata!$A:$A,$A753)),IF(RIGHT(B753,8)="Scotland",SUMIFS(inputdataWeek!K:K,inputdataWeek!$B:$B,$B753,inputdataWeek!$A:$A,$A753),SUMIFS(inputdataWeek!K:K,inputdataWeek!$D:$D,$B753,inputdataWeek!$A:$A,$A753)))</f>
        <v>0</v>
      </c>
      <c r="J753" s="212">
        <f t="shared" si="80"/>
        <v>1</v>
      </c>
      <c r="K753" s="194" t="str">
        <f t="shared" ref="K753:K816" si="82">IF($A753&lt;=MonthDate,"ISD A&amp;E Datamart","Weekly aggregate data")</f>
        <v>ISD A&amp;E Datamart</v>
      </c>
    </row>
    <row r="754" spans="1:11" s="208" customFormat="1">
      <c r="A754" s="209">
        <f t="shared" si="81"/>
        <v>42666</v>
      </c>
      <c r="B754" s="210" t="s">
        <v>140</v>
      </c>
      <c r="C754" s="211">
        <f>IF($A754&lt;=MonthDate,IF(RIGHT($B754,8)="Scotland",SUMIFS(inputdata!G:G,inputdata!$B:$B,$B754,inputdata!$A:$A,$A754),SUMIFS(inputdata!G:G,inputdata!$D:$D,$B754,inputdata!$A:$A,$A754)),IF(RIGHT($B754,8)="Scotland",SUMIFS(inputdataWeek!G:G,inputdataWeek!$B:$B,$B754,inputdataWeek!$A:$A,$A754),SUMIFS(inputdataWeek!G:G,inputdataWeek!$D:$D,$B754,inputdataWeek!$A:$A,$A754)))</f>
        <v>941</v>
      </c>
      <c r="D754" s="211">
        <f>IF($A754&lt;=MonthDate,IF(RIGHT($B754,8)="Scotland",SUMIFS(inputdata!H:H,inputdata!$B:$B,$B754,inputdata!$A:$A,$A754),SUMIFS(inputdata!H:H,inputdata!$D:$D,$B754,inputdata!$A:$A,$A754)),IF(RIGHT($B754,8)="Scotland",SUMIFS(inputdataWeek!H:H,inputdataWeek!$B:$B,$B754,inputdataWeek!$A:$A,$A754),SUMIFS(inputdataWeek!H:H,inputdataWeek!$D:$D,$B754,inputdataWeek!$A:$A,$A754)))</f>
        <v>882</v>
      </c>
      <c r="E754" s="211">
        <f>IF($A754&lt;=MonthDate,IF(RIGHT($B754,8)="Scotland",SUMIFS(inputdata!I:I,inputdata!$B:$B,$B754,inputdata!$A:$A,$A754),SUMIFS(inputdata!I:I,inputdata!$D:$D,$B754,inputdata!$A:$A,$A754)),IF(RIGHT($B754,8)="Scotland",SUMIFS(inputdataWeek!I:I,inputdataWeek!$B:$B,$B754,inputdataWeek!$A:$A,$A754),SUMIFS(inputdataWeek!I:I,inputdataWeek!$D:$D,$B754,inputdataWeek!$A:$A,$A754)))</f>
        <v>59</v>
      </c>
      <c r="F754" s="212">
        <f t="shared" si="78"/>
        <v>0.93730074388947926</v>
      </c>
      <c r="G754" s="211">
        <f>IF($A754&lt;=MonthDate,IF(RIGHT($B754,8)="Scotland",SUMIFS(inputdata!J:J,inputdata!$B:$B,$B754,inputdata!$A:$A,$A754),SUMIFS(inputdata!J:J,inputdata!$D:$D,$B754,inputdata!$A:$A,$A754)),IF(RIGHT($B754,8)="Scotland",SUMIFS(inputdataWeek!J:J,inputdataWeek!$B:$B,$B754,inputdataWeek!$A:$A,$A754),SUMIFS(inputdataWeek!J:J,inputdataWeek!$D:$D,$B754,inputdataWeek!$A:$A,$A754)))</f>
        <v>1</v>
      </c>
      <c r="H754" s="212">
        <f t="shared" si="79"/>
        <v>0.99893730074388953</v>
      </c>
      <c r="I754" s="211">
        <f>IF($A754&lt;=MonthDate,IF(RIGHT($B754,8)="Scotland",SUMIFS(inputdata!K:K,inputdata!$B:$B,$B754,inputdata!$A:$A,$A754),SUMIFS(inputdata!K:K,inputdata!$D:$D,$B754,inputdata!$A:$A,$A754)),IF(RIGHT(B754,8)="Scotland",SUMIFS(inputdataWeek!K:K,inputdataWeek!$B:$B,$B754,inputdataWeek!$A:$A,$A754),SUMIFS(inputdataWeek!K:K,inputdataWeek!$D:$D,$B754,inputdataWeek!$A:$A,$A754)))</f>
        <v>0</v>
      </c>
      <c r="J754" s="212">
        <f t="shared" si="80"/>
        <v>1</v>
      </c>
      <c r="K754" s="194" t="str">
        <f t="shared" si="82"/>
        <v>ISD A&amp;E Datamart</v>
      </c>
    </row>
    <row r="755" spans="1:11" s="208" customFormat="1">
      <c r="A755" s="209">
        <f t="shared" si="81"/>
        <v>42666</v>
      </c>
      <c r="B755" s="210" t="s">
        <v>71</v>
      </c>
      <c r="C755" s="211">
        <f>IF($A755&lt;=MonthDate,IF(RIGHT($B755,8)="Scotland",SUMIFS(inputdata!G:G,inputdata!$B:$B,$B755,inputdata!$A:$A,$A755),SUMIFS(inputdata!G:G,inputdata!$D:$D,$B755,inputdata!$A:$A,$A755)),IF(RIGHT($B755,8)="Scotland",SUMIFS(inputdataWeek!G:G,inputdataWeek!$B:$B,$B755,inputdataWeek!$A:$A,$A755),SUMIFS(inputdataWeek!G:G,inputdataWeek!$D:$D,$B755,inputdataWeek!$A:$A,$A755)))</f>
        <v>1108</v>
      </c>
      <c r="D755" s="211">
        <f>IF($A755&lt;=MonthDate,IF(RIGHT($B755,8)="Scotland",SUMIFS(inputdata!H:H,inputdata!$B:$B,$B755,inputdata!$A:$A,$A755),SUMIFS(inputdata!H:H,inputdata!$D:$D,$B755,inputdata!$A:$A,$A755)),IF(RIGHT($B755,8)="Scotland",SUMIFS(inputdataWeek!H:H,inputdataWeek!$B:$B,$B755,inputdataWeek!$A:$A,$A755),SUMIFS(inputdataWeek!H:H,inputdataWeek!$D:$D,$B755,inputdataWeek!$A:$A,$A755)))</f>
        <v>1040</v>
      </c>
      <c r="E755" s="211">
        <f>IF($A755&lt;=MonthDate,IF(RIGHT($B755,8)="Scotland",SUMIFS(inputdata!I:I,inputdata!$B:$B,$B755,inputdata!$A:$A,$A755),SUMIFS(inputdata!I:I,inputdata!$D:$D,$B755,inputdata!$A:$A,$A755)),IF(RIGHT($B755,8)="Scotland",SUMIFS(inputdataWeek!I:I,inputdataWeek!$B:$B,$B755,inputdataWeek!$A:$A,$A755),SUMIFS(inputdataWeek!I:I,inputdataWeek!$D:$D,$B755,inputdataWeek!$A:$A,$A755)))</f>
        <v>68</v>
      </c>
      <c r="F755" s="212">
        <f t="shared" si="78"/>
        <v>0.93862815884476536</v>
      </c>
      <c r="G755" s="211">
        <f>IF($A755&lt;=MonthDate,IF(RIGHT($B755,8)="Scotland",SUMIFS(inputdata!J:J,inputdata!$B:$B,$B755,inputdata!$A:$A,$A755),SUMIFS(inputdata!J:J,inputdata!$D:$D,$B755,inputdata!$A:$A,$A755)),IF(RIGHT($B755,8)="Scotland",SUMIFS(inputdataWeek!J:J,inputdataWeek!$B:$B,$B755,inputdataWeek!$A:$A,$A755),SUMIFS(inputdataWeek!J:J,inputdataWeek!$D:$D,$B755,inputdataWeek!$A:$A,$A755)))</f>
        <v>6</v>
      </c>
      <c r="H755" s="212">
        <f t="shared" si="79"/>
        <v>0.99458483754512639</v>
      </c>
      <c r="I755" s="211">
        <f>IF($A755&lt;=MonthDate,IF(RIGHT($B755,8)="Scotland",SUMIFS(inputdata!K:K,inputdata!$B:$B,$B755,inputdata!$A:$A,$A755),SUMIFS(inputdata!K:K,inputdata!$D:$D,$B755,inputdata!$A:$A,$A755)),IF(RIGHT(B755,8)="Scotland",SUMIFS(inputdataWeek!K:K,inputdataWeek!$B:$B,$B755,inputdataWeek!$A:$A,$A755),SUMIFS(inputdataWeek!K:K,inputdataWeek!$D:$D,$B755,inputdataWeek!$A:$A,$A755)))</f>
        <v>0</v>
      </c>
      <c r="J755" s="212">
        <f t="shared" si="80"/>
        <v>1</v>
      </c>
      <c r="K755" s="194" t="str">
        <f t="shared" si="82"/>
        <v>ISD A&amp;E Datamart</v>
      </c>
    </row>
    <row r="756" spans="1:11" s="208" customFormat="1">
      <c r="A756" s="209">
        <f t="shared" si="81"/>
        <v>42666</v>
      </c>
      <c r="B756" s="210" t="s">
        <v>69</v>
      </c>
      <c r="C756" s="211">
        <f>IF($A756&lt;=MonthDate,IF(RIGHT($B756,8)="Scotland",SUMIFS(inputdata!G:G,inputdata!$B:$B,$B756,inputdata!$A:$A,$A756),SUMIFS(inputdata!G:G,inputdata!$D:$D,$B756,inputdata!$A:$A,$A756)),IF(RIGHT($B756,8)="Scotland",SUMIFS(inputdataWeek!G:G,inputdataWeek!$B:$B,$B756,inputdataWeek!$A:$A,$A756),SUMIFS(inputdataWeek!G:G,inputdataWeek!$D:$D,$B756,inputdataWeek!$A:$A,$A756)))</f>
        <v>1207</v>
      </c>
      <c r="D756" s="211">
        <f>IF($A756&lt;=MonthDate,IF(RIGHT($B756,8)="Scotland",SUMIFS(inputdata!H:H,inputdata!$B:$B,$B756,inputdata!$A:$A,$A756),SUMIFS(inputdata!H:H,inputdata!$D:$D,$B756,inputdata!$A:$A,$A756)),IF(RIGHT($B756,8)="Scotland",SUMIFS(inputdataWeek!H:H,inputdataWeek!$B:$B,$B756,inputdataWeek!$A:$A,$A756),SUMIFS(inputdataWeek!H:H,inputdataWeek!$D:$D,$B756,inputdataWeek!$A:$A,$A756)))</f>
        <v>1025</v>
      </c>
      <c r="E756" s="211">
        <f>IF($A756&lt;=MonthDate,IF(RIGHT($B756,8)="Scotland",SUMIFS(inputdata!I:I,inputdata!$B:$B,$B756,inputdata!$A:$A,$A756),SUMIFS(inputdata!I:I,inputdata!$D:$D,$B756,inputdata!$A:$A,$A756)),IF(RIGHT($B756,8)="Scotland",SUMIFS(inputdataWeek!I:I,inputdataWeek!$B:$B,$B756,inputdataWeek!$A:$A,$A756),SUMIFS(inputdataWeek!I:I,inputdataWeek!$D:$D,$B756,inputdataWeek!$A:$A,$A756)))</f>
        <v>182</v>
      </c>
      <c r="F756" s="212">
        <f t="shared" si="78"/>
        <v>0.84921292460646236</v>
      </c>
      <c r="G756" s="211">
        <f>IF($A756&lt;=MonthDate,IF(RIGHT($B756,8)="Scotland",SUMIFS(inputdata!J:J,inputdata!$B:$B,$B756,inputdata!$A:$A,$A756),SUMIFS(inputdata!J:J,inputdata!$D:$D,$B756,inputdata!$A:$A,$A756)),IF(RIGHT($B756,8)="Scotland",SUMIFS(inputdataWeek!J:J,inputdataWeek!$B:$B,$B756,inputdataWeek!$A:$A,$A756),SUMIFS(inputdataWeek!J:J,inputdataWeek!$D:$D,$B756,inputdataWeek!$A:$A,$A756)))</f>
        <v>40</v>
      </c>
      <c r="H756" s="212">
        <f t="shared" si="79"/>
        <v>0.96685998342999169</v>
      </c>
      <c r="I756" s="211">
        <f>IF($A756&lt;=MonthDate,IF(RIGHT($B756,8)="Scotland",SUMIFS(inputdata!K:K,inputdata!$B:$B,$B756,inputdata!$A:$A,$A756),SUMIFS(inputdata!K:K,inputdata!$D:$D,$B756,inputdata!$A:$A,$A756)),IF(RIGHT(B756,8)="Scotland",SUMIFS(inputdataWeek!K:K,inputdataWeek!$B:$B,$B756,inputdataWeek!$A:$A,$A756),SUMIFS(inputdataWeek!K:K,inputdataWeek!$D:$D,$B756,inputdataWeek!$A:$A,$A756)))</f>
        <v>0</v>
      </c>
      <c r="J756" s="212">
        <f t="shared" si="80"/>
        <v>1</v>
      </c>
      <c r="K756" s="194" t="str">
        <f t="shared" si="82"/>
        <v>ISD A&amp;E Datamart</v>
      </c>
    </row>
    <row r="757" spans="1:11" s="208" customFormat="1">
      <c r="A757" s="209">
        <f t="shared" si="81"/>
        <v>42666</v>
      </c>
      <c r="B757" s="210" t="s">
        <v>122</v>
      </c>
      <c r="C757" s="211">
        <f>IF($A757&lt;=MonthDate,IF(RIGHT($B757,8)="Scotland",SUMIFS(inputdata!G:G,inputdata!$B:$B,$B757,inputdata!$A:$A,$A757),SUMIFS(inputdata!G:G,inputdata!$D:$D,$B757,inputdata!$A:$A,$A757)),IF(RIGHT($B757,8)="Scotland",SUMIFS(inputdataWeek!G:G,inputdataWeek!$B:$B,$B757,inputdataWeek!$A:$A,$A757),SUMIFS(inputdataWeek!G:G,inputdataWeek!$D:$D,$B757,inputdataWeek!$A:$A,$A757)))</f>
        <v>1723</v>
      </c>
      <c r="D757" s="211">
        <f>IF($A757&lt;=MonthDate,IF(RIGHT($B757,8)="Scotland",SUMIFS(inputdata!H:H,inputdata!$B:$B,$B757,inputdata!$A:$A,$A757),SUMIFS(inputdata!H:H,inputdata!$D:$D,$B757,inputdata!$A:$A,$A757)),IF(RIGHT($B757,8)="Scotland",SUMIFS(inputdataWeek!H:H,inputdataWeek!$B:$B,$B757,inputdataWeek!$A:$A,$A757),SUMIFS(inputdataWeek!H:H,inputdataWeek!$D:$D,$B757,inputdataWeek!$A:$A,$A757)))</f>
        <v>1622</v>
      </c>
      <c r="E757" s="211">
        <f>IF($A757&lt;=MonthDate,IF(RIGHT($B757,8)="Scotland",SUMIFS(inputdata!I:I,inputdata!$B:$B,$B757,inputdata!$A:$A,$A757),SUMIFS(inputdata!I:I,inputdata!$D:$D,$B757,inputdata!$A:$A,$A757)),IF(RIGHT($B757,8)="Scotland",SUMIFS(inputdataWeek!I:I,inputdataWeek!$B:$B,$B757,inputdataWeek!$A:$A,$A757),SUMIFS(inputdataWeek!I:I,inputdataWeek!$D:$D,$B757,inputdataWeek!$A:$A,$A757)))</f>
        <v>101</v>
      </c>
      <c r="F757" s="212">
        <f t="shared" si="78"/>
        <v>0.94138131166569938</v>
      </c>
      <c r="G757" s="211">
        <f>IF($A757&lt;=MonthDate,IF(RIGHT($B757,8)="Scotland",SUMIFS(inputdata!J:J,inputdata!$B:$B,$B757,inputdata!$A:$A,$A757),SUMIFS(inputdata!J:J,inputdata!$D:$D,$B757,inputdata!$A:$A,$A757)),IF(RIGHT($B757,8)="Scotland",SUMIFS(inputdataWeek!J:J,inputdataWeek!$B:$B,$B757,inputdataWeek!$A:$A,$A757),SUMIFS(inputdataWeek!J:J,inputdataWeek!$D:$D,$B757,inputdataWeek!$A:$A,$A757)))</f>
        <v>5</v>
      </c>
      <c r="H757" s="212">
        <f t="shared" si="79"/>
        <v>0.99709808473592576</v>
      </c>
      <c r="I757" s="211">
        <f>IF($A757&lt;=MonthDate,IF(RIGHT($B757,8)="Scotland",SUMIFS(inputdata!K:K,inputdata!$B:$B,$B757,inputdata!$A:$A,$A757),SUMIFS(inputdata!K:K,inputdata!$D:$D,$B757,inputdata!$A:$A,$A757)),IF(RIGHT(B757,8)="Scotland",SUMIFS(inputdataWeek!K:K,inputdataWeek!$B:$B,$B757,inputdataWeek!$A:$A,$A757),SUMIFS(inputdataWeek!K:K,inputdataWeek!$D:$D,$B757,inputdataWeek!$A:$A,$A757)))</f>
        <v>0</v>
      </c>
      <c r="J757" s="212">
        <f t="shared" si="80"/>
        <v>1</v>
      </c>
      <c r="K757" s="194" t="str">
        <f t="shared" si="82"/>
        <v>ISD A&amp;E Datamart</v>
      </c>
    </row>
    <row r="758" spans="1:11" s="208" customFormat="1">
      <c r="A758" s="209">
        <f t="shared" si="81"/>
        <v>42666</v>
      </c>
      <c r="B758" s="210" t="s">
        <v>72</v>
      </c>
      <c r="C758" s="211">
        <f>IF($A758&lt;=MonthDate,IF(RIGHT($B758,8)="Scotland",SUMIFS(inputdata!G:G,inputdata!$B:$B,$B758,inputdata!$A:$A,$A758),SUMIFS(inputdata!G:G,inputdata!$D:$D,$B758,inputdata!$A:$A,$A758)),IF(RIGHT($B758,8)="Scotland",SUMIFS(inputdataWeek!G:G,inputdataWeek!$B:$B,$B758,inputdataWeek!$A:$A,$A758),SUMIFS(inputdataWeek!G:G,inputdataWeek!$D:$D,$B758,inputdataWeek!$A:$A,$A758)))</f>
        <v>6320</v>
      </c>
      <c r="D758" s="211">
        <f>IF($A758&lt;=MonthDate,IF(RIGHT($B758,8)="Scotland",SUMIFS(inputdata!H:H,inputdata!$B:$B,$B758,inputdata!$A:$A,$A758),SUMIFS(inputdata!H:H,inputdata!$D:$D,$B758,inputdata!$A:$A,$A758)),IF(RIGHT($B758,8)="Scotland",SUMIFS(inputdataWeek!H:H,inputdataWeek!$B:$B,$B758,inputdataWeek!$A:$A,$A758),SUMIFS(inputdataWeek!H:H,inputdataWeek!$D:$D,$B758,inputdataWeek!$A:$A,$A758)))</f>
        <v>5924</v>
      </c>
      <c r="E758" s="211">
        <f>IF($A758&lt;=MonthDate,IF(RIGHT($B758,8)="Scotland",SUMIFS(inputdata!I:I,inputdata!$B:$B,$B758,inputdata!$A:$A,$A758),SUMIFS(inputdata!I:I,inputdata!$D:$D,$B758,inputdata!$A:$A,$A758)),IF(RIGHT($B758,8)="Scotland",SUMIFS(inputdataWeek!I:I,inputdataWeek!$B:$B,$B758,inputdataWeek!$A:$A,$A758),SUMIFS(inputdataWeek!I:I,inputdataWeek!$D:$D,$B758,inputdataWeek!$A:$A,$A758)))</f>
        <v>396</v>
      </c>
      <c r="F758" s="212">
        <f t="shared" si="78"/>
        <v>0.93734177215189873</v>
      </c>
      <c r="G758" s="211">
        <f>IF($A758&lt;=MonthDate,IF(RIGHT($B758,8)="Scotland",SUMIFS(inputdata!J:J,inputdata!$B:$B,$B758,inputdata!$A:$A,$A758),SUMIFS(inputdata!J:J,inputdata!$D:$D,$B758,inputdata!$A:$A,$A758)),IF(RIGHT($B758,8)="Scotland",SUMIFS(inputdataWeek!J:J,inputdataWeek!$B:$B,$B758,inputdataWeek!$A:$A,$A758),SUMIFS(inputdataWeek!J:J,inputdataWeek!$D:$D,$B758,inputdataWeek!$A:$A,$A758)))</f>
        <v>8</v>
      </c>
      <c r="H758" s="212">
        <f t="shared" si="79"/>
        <v>0.99873417721518987</v>
      </c>
      <c r="I758" s="211">
        <f>IF($A758&lt;=MonthDate,IF(RIGHT($B758,8)="Scotland",SUMIFS(inputdata!K:K,inputdata!$B:$B,$B758,inputdata!$A:$A,$A758),SUMIFS(inputdata!K:K,inputdata!$D:$D,$B758,inputdata!$A:$A,$A758)),IF(RIGHT(B758,8)="Scotland",SUMIFS(inputdataWeek!K:K,inputdataWeek!$B:$B,$B758,inputdataWeek!$A:$A,$A758),SUMIFS(inputdataWeek!K:K,inputdataWeek!$D:$D,$B758,inputdataWeek!$A:$A,$A758)))</f>
        <v>0</v>
      </c>
      <c r="J758" s="212">
        <f t="shared" si="80"/>
        <v>1</v>
      </c>
      <c r="K758" s="194" t="str">
        <f t="shared" si="82"/>
        <v>ISD A&amp;E Datamart</v>
      </c>
    </row>
    <row r="759" spans="1:11" s="208" customFormat="1">
      <c r="A759" s="209">
        <f t="shared" si="81"/>
        <v>42666</v>
      </c>
      <c r="B759" s="210" t="s">
        <v>129</v>
      </c>
      <c r="C759" s="211">
        <f>IF($A759&lt;=MonthDate,IF(RIGHT($B759,8)="Scotland",SUMIFS(inputdata!G:G,inputdata!$B:$B,$B759,inputdata!$A:$A,$A759),SUMIFS(inputdata!G:G,inputdata!$D:$D,$B759,inputdata!$A:$A,$A759)),IF(RIGHT($B759,8)="Scotland",SUMIFS(inputdataWeek!G:G,inputdataWeek!$B:$B,$B759,inputdataWeek!$A:$A,$A759),SUMIFS(inputdataWeek!G:G,inputdataWeek!$D:$D,$B759,inputdataWeek!$A:$A,$A759)))</f>
        <v>959</v>
      </c>
      <c r="D759" s="211">
        <f>IF($A759&lt;=MonthDate,IF(RIGHT($B759,8)="Scotland",SUMIFS(inputdata!H:H,inputdata!$B:$B,$B759,inputdata!$A:$A,$A759),SUMIFS(inputdata!H:H,inputdata!$D:$D,$B759,inputdata!$A:$A,$A759)),IF(RIGHT($B759,8)="Scotland",SUMIFS(inputdataWeek!H:H,inputdataWeek!$B:$B,$B759,inputdataWeek!$A:$A,$A759),SUMIFS(inputdataWeek!H:H,inputdataWeek!$D:$D,$B759,inputdataWeek!$A:$A,$A759)))</f>
        <v>914</v>
      </c>
      <c r="E759" s="211">
        <f>IF($A759&lt;=MonthDate,IF(RIGHT($B759,8)="Scotland",SUMIFS(inputdata!I:I,inputdata!$B:$B,$B759,inputdata!$A:$A,$A759),SUMIFS(inputdata!I:I,inputdata!$D:$D,$B759,inputdata!$A:$A,$A759)),IF(RIGHT($B759,8)="Scotland",SUMIFS(inputdataWeek!I:I,inputdataWeek!$B:$B,$B759,inputdataWeek!$A:$A,$A759),SUMIFS(inputdataWeek!I:I,inputdataWeek!$D:$D,$B759,inputdataWeek!$A:$A,$A759)))</f>
        <v>45</v>
      </c>
      <c r="F759" s="212">
        <f t="shared" si="78"/>
        <v>0.95307612095933258</v>
      </c>
      <c r="G759" s="211">
        <f>IF($A759&lt;=MonthDate,IF(RIGHT($B759,8)="Scotland",SUMIFS(inputdata!J:J,inputdata!$B:$B,$B759,inputdata!$A:$A,$A759),SUMIFS(inputdata!J:J,inputdata!$D:$D,$B759,inputdata!$A:$A,$A759)),IF(RIGHT($B759,8)="Scotland",SUMIFS(inputdataWeek!J:J,inputdataWeek!$B:$B,$B759,inputdataWeek!$A:$A,$A759),SUMIFS(inputdataWeek!J:J,inputdataWeek!$D:$D,$B759,inputdataWeek!$A:$A,$A759)))</f>
        <v>3</v>
      </c>
      <c r="H759" s="212">
        <f t="shared" si="79"/>
        <v>0.99687174139728885</v>
      </c>
      <c r="I759" s="211">
        <f>IF($A759&lt;=MonthDate,IF(RIGHT($B759,8)="Scotland",SUMIFS(inputdata!K:K,inputdata!$B:$B,$B759,inputdata!$A:$A,$A759),SUMIFS(inputdata!K:K,inputdata!$D:$D,$B759,inputdata!$A:$A,$A759)),IF(RIGHT(B759,8)="Scotland",SUMIFS(inputdataWeek!K:K,inputdataWeek!$B:$B,$B759,inputdataWeek!$A:$A,$A759),SUMIFS(inputdataWeek!K:K,inputdataWeek!$D:$D,$B759,inputdataWeek!$A:$A,$A759)))</f>
        <v>0</v>
      </c>
      <c r="J759" s="212">
        <f t="shared" si="80"/>
        <v>1</v>
      </c>
      <c r="K759" s="194" t="str">
        <f t="shared" si="82"/>
        <v>ISD A&amp;E Datamart</v>
      </c>
    </row>
    <row r="760" spans="1:11" s="208" customFormat="1">
      <c r="A760" s="209">
        <f t="shared" si="81"/>
        <v>42666</v>
      </c>
      <c r="B760" s="210" t="s">
        <v>73</v>
      </c>
      <c r="C760" s="211">
        <f>IF($A760&lt;=MonthDate,IF(RIGHT($B760,8)="Scotland",SUMIFS(inputdata!G:G,inputdata!$B:$B,$B760,inputdata!$A:$A,$A760),SUMIFS(inputdata!G:G,inputdata!$D:$D,$B760,inputdata!$A:$A,$A760)),IF(RIGHT($B760,8)="Scotland",SUMIFS(inputdataWeek!G:G,inputdataWeek!$B:$B,$B760,inputdataWeek!$A:$A,$A760),SUMIFS(inputdataWeek!G:G,inputdataWeek!$D:$D,$B760,inputdataWeek!$A:$A,$A760)))</f>
        <v>3535</v>
      </c>
      <c r="D760" s="211">
        <f>IF($A760&lt;=MonthDate,IF(RIGHT($B760,8)="Scotland",SUMIFS(inputdata!H:H,inputdata!$B:$B,$B760,inputdata!$A:$A,$A760),SUMIFS(inputdata!H:H,inputdata!$D:$D,$B760,inputdata!$A:$A,$A760)),IF(RIGHT($B760,8)="Scotland",SUMIFS(inputdataWeek!H:H,inputdataWeek!$B:$B,$B760,inputdataWeek!$A:$A,$A760),SUMIFS(inputdataWeek!H:H,inputdataWeek!$D:$D,$B760,inputdataWeek!$A:$A,$A760)))</f>
        <v>3263</v>
      </c>
      <c r="E760" s="211">
        <f>IF($A760&lt;=MonthDate,IF(RIGHT($B760,8)="Scotland",SUMIFS(inputdata!I:I,inputdata!$B:$B,$B760,inputdata!$A:$A,$A760),SUMIFS(inputdata!I:I,inputdata!$D:$D,$B760,inputdata!$A:$A,$A760)),IF(RIGHT($B760,8)="Scotland",SUMIFS(inputdataWeek!I:I,inputdataWeek!$B:$B,$B760,inputdataWeek!$A:$A,$A760),SUMIFS(inputdataWeek!I:I,inputdataWeek!$D:$D,$B760,inputdataWeek!$A:$A,$A760)))</f>
        <v>272</v>
      </c>
      <c r="F760" s="212">
        <f t="shared" si="78"/>
        <v>0.92305516265912302</v>
      </c>
      <c r="G760" s="211">
        <f>IF($A760&lt;=MonthDate,IF(RIGHT($B760,8)="Scotland",SUMIFS(inputdata!J:J,inputdata!$B:$B,$B760,inputdata!$A:$A,$A760),SUMIFS(inputdata!J:J,inputdata!$D:$D,$B760,inputdata!$A:$A,$A760)),IF(RIGHT($B760,8)="Scotland",SUMIFS(inputdataWeek!J:J,inputdataWeek!$B:$B,$B760,inputdataWeek!$A:$A,$A760),SUMIFS(inputdataWeek!J:J,inputdataWeek!$D:$D,$B760,inputdataWeek!$A:$A,$A760)))</f>
        <v>52</v>
      </c>
      <c r="H760" s="212">
        <f t="shared" si="79"/>
        <v>0.98528995756718529</v>
      </c>
      <c r="I760" s="211">
        <f>IF($A760&lt;=MonthDate,IF(RIGHT($B760,8)="Scotland",SUMIFS(inputdata!K:K,inputdata!$B:$B,$B760,inputdata!$A:$A,$A760),SUMIFS(inputdata!K:K,inputdata!$D:$D,$B760,inputdata!$A:$A,$A760)),IF(RIGHT(B760,8)="Scotland",SUMIFS(inputdataWeek!K:K,inputdataWeek!$B:$B,$B760,inputdataWeek!$A:$A,$A760),SUMIFS(inputdataWeek!K:K,inputdataWeek!$D:$D,$B760,inputdataWeek!$A:$A,$A760)))</f>
        <v>21</v>
      </c>
      <c r="J760" s="212">
        <f t="shared" si="80"/>
        <v>0.99405940594059405</v>
      </c>
      <c r="K760" s="194" t="str">
        <f t="shared" si="82"/>
        <v>ISD A&amp;E Datamart</v>
      </c>
    </row>
    <row r="761" spans="1:11" s="208" customFormat="1">
      <c r="A761" s="209">
        <f t="shared" si="81"/>
        <v>42666</v>
      </c>
      <c r="B761" s="210" t="s">
        <v>123</v>
      </c>
      <c r="C761" s="211">
        <f>IF($A761&lt;=MonthDate,IF(RIGHT($B761,8)="Scotland",SUMIFS(inputdata!G:G,inputdata!$B:$B,$B761,inputdata!$A:$A,$A761),SUMIFS(inputdata!G:G,inputdata!$D:$D,$B761,inputdata!$A:$A,$A761)),IF(RIGHT($B761,8)="Scotland",SUMIFS(inputdataWeek!G:G,inputdataWeek!$B:$B,$B761,inputdataWeek!$A:$A,$A761),SUMIFS(inputdataWeek!G:G,inputdataWeek!$D:$D,$B761,inputdataWeek!$A:$A,$A761)))</f>
        <v>3996</v>
      </c>
      <c r="D761" s="211">
        <f>IF($A761&lt;=MonthDate,IF(RIGHT($B761,8)="Scotland",SUMIFS(inputdata!H:H,inputdata!$B:$B,$B761,inputdata!$A:$A,$A761),SUMIFS(inputdata!H:H,inputdata!$D:$D,$B761,inputdata!$A:$A,$A761)),IF(RIGHT($B761,8)="Scotland",SUMIFS(inputdataWeek!H:H,inputdataWeek!$B:$B,$B761,inputdataWeek!$A:$A,$A761),SUMIFS(inputdataWeek!H:H,inputdataWeek!$D:$D,$B761,inputdataWeek!$A:$A,$A761)))</f>
        <v>3680</v>
      </c>
      <c r="E761" s="211">
        <f>IF($A761&lt;=MonthDate,IF(RIGHT($B761,8)="Scotland",SUMIFS(inputdata!I:I,inputdata!$B:$B,$B761,inputdata!$A:$A,$A761),SUMIFS(inputdata!I:I,inputdata!$D:$D,$B761,inputdata!$A:$A,$A761)),IF(RIGHT($B761,8)="Scotland",SUMIFS(inputdataWeek!I:I,inputdataWeek!$B:$B,$B761,inputdataWeek!$A:$A,$A761),SUMIFS(inputdataWeek!I:I,inputdataWeek!$D:$D,$B761,inputdataWeek!$A:$A,$A761)))</f>
        <v>316</v>
      </c>
      <c r="F761" s="212">
        <f t="shared" si="78"/>
        <v>0.92092092092092093</v>
      </c>
      <c r="G761" s="211">
        <f>IF($A761&lt;=MonthDate,IF(RIGHT($B761,8)="Scotland",SUMIFS(inputdata!J:J,inputdata!$B:$B,$B761,inputdata!$A:$A,$A761),SUMIFS(inputdata!J:J,inputdata!$D:$D,$B761,inputdata!$A:$A,$A761)),IF(RIGHT($B761,8)="Scotland",SUMIFS(inputdataWeek!J:J,inputdataWeek!$B:$B,$B761,inputdataWeek!$A:$A,$A761),SUMIFS(inputdataWeek!J:J,inputdataWeek!$D:$D,$B761,inputdataWeek!$A:$A,$A761)))</f>
        <v>66</v>
      </c>
      <c r="H761" s="212">
        <f t="shared" si="79"/>
        <v>0.98348348348348347</v>
      </c>
      <c r="I761" s="211">
        <f>IF($A761&lt;=MonthDate,IF(RIGHT($B761,8)="Scotland",SUMIFS(inputdata!K:K,inputdata!$B:$B,$B761,inputdata!$A:$A,$A761),SUMIFS(inputdata!K:K,inputdata!$D:$D,$B761,inputdata!$A:$A,$A761)),IF(RIGHT(B761,8)="Scotland",SUMIFS(inputdataWeek!K:K,inputdataWeek!$B:$B,$B761,inputdataWeek!$A:$A,$A761),SUMIFS(inputdataWeek!K:K,inputdataWeek!$D:$D,$B761,inputdataWeek!$A:$A,$A761)))</f>
        <v>9</v>
      </c>
      <c r="J761" s="212">
        <f t="shared" si="80"/>
        <v>0.99774774774774777</v>
      </c>
      <c r="K761" s="194" t="str">
        <f t="shared" si="82"/>
        <v>ISD A&amp;E Datamart</v>
      </c>
    </row>
    <row r="762" spans="1:11" s="208" customFormat="1">
      <c r="A762" s="209">
        <f t="shared" si="81"/>
        <v>42666</v>
      </c>
      <c r="B762" s="210" t="s">
        <v>117</v>
      </c>
      <c r="C762" s="211">
        <f>IF($A762&lt;=MonthDate,IF(RIGHT($B762,8)="Scotland",SUMIFS(inputdata!G:G,inputdata!$B:$B,$B762,inputdata!$A:$A,$A762),SUMIFS(inputdata!G:G,inputdata!$D:$D,$B762,inputdata!$A:$A,$A762)),IF(RIGHT($B762,8)="Scotland",SUMIFS(inputdataWeek!G:G,inputdataWeek!$B:$B,$B762,inputdataWeek!$A:$A,$A762),SUMIFS(inputdataWeek!G:G,inputdataWeek!$D:$D,$B762,inputdataWeek!$A:$A,$A762)))</f>
        <v>100</v>
      </c>
      <c r="D762" s="211">
        <f>IF($A762&lt;=MonthDate,IF(RIGHT($B762,8)="Scotland",SUMIFS(inputdata!H:H,inputdata!$B:$B,$B762,inputdata!$A:$A,$A762),SUMIFS(inputdata!H:H,inputdata!$D:$D,$B762,inputdata!$A:$A,$A762)),IF(RIGHT($B762,8)="Scotland",SUMIFS(inputdataWeek!H:H,inputdataWeek!$B:$B,$B762,inputdataWeek!$A:$A,$A762),SUMIFS(inputdataWeek!H:H,inputdataWeek!$D:$D,$B762,inputdataWeek!$A:$A,$A762)))</f>
        <v>99</v>
      </c>
      <c r="E762" s="211">
        <f>IF($A762&lt;=MonthDate,IF(RIGHT($B762,8)="Scotland",SUMIFS(inputdata!I:I,inputdata!$B:$B,$B762,inputdata!$A:$A,$A762),SUMIFS(inputdata!I:I,inputdata!$D:$D,$B762,inputdata!$A:$A,$A762)),IF(RIGHT($B762,8)="Scotland",SUMIFS(inputdataWeek!I:I,inputdataWeek!$B:$B,$B762,inputdataWeek!$A:$A,$A762),SUMIFS(inputdataWeek!I:I,inputdataWeek!$D:$D,$B762,inputdataWeek!$A:$A,$A762)))</f>
        <v>1</v>
      </c>
      <c r="F762" s="212">
        <f t="shared" si="78"/>
        <v>0.99</v>
      </c>
      <c r="G762" s="211">
        <f>IF($A762&lt;=MonthDate,IF(RIGHT($B762,8)="Scotland",SUMIFS(inputdata!J:J,inputdata!$B:$B,$B762,inputdata!$A:$A,$A762),SUMIFS(inputdata!J:J,inputdata!$D:$D,$B762,inputdata!$A:$A,$A762)),IF(RIGHT($B762,8)="Scotland",SUMIFS(inputdataWeek!J:J,inputdataWeek!$B:$B,$B762,inputdataWeek!$A:$A,$A762),SUMIFS(inputdataWeek!J:J,inputdataWeek!$D:$D,$B762,inputdataWeek!$A:$A,$A762)))</f>
        <v>0</v>
      </c>
      <c r="H762" s="212">
        <f t="shared" si="79"/>
        <v>1</v>
      </c>
      <c r="I762" s="211">
        <f>IF($A762&lt;=MonthDate,IF(RIGHT($B762,8)="Scotland",SUMIFS(inputdata!K:K,inputdata!$B:$B,$B762,inputdata!$A:$A,$A762),SUMIFS(inputdata!K:K,inputdata!$D:$D,$B762,inputdata!$A:$A,$A762)),IF(RIGHT(B762,8)="Scotland",SUMIFS(inputdataWeek!K:K,inputdataWeek!$B:$B,$B762,inputdataWeek!$A:$A,$A762),SUMIFS(inputdataWeek!K:K,inputdataWeek!$D:$D,$B762,inputdataWeek!$A:$A,$A762)))</f>
        <v>0</v>
      </c>
      <c r="J762" s="212">
        <f t="shared" si="80"/>
        <v>1</v>
      </c>
      <c r="K762" s="194" t="str">
        <f t="shared" si="82"/>
        <v>ISD A&amp;E Datamart</v>
      </c>
    </row>
    <row r="763" spans="1:11" s="208" customFormat="1">
      <c r="A763" s="209">
        <f>A748+7</f>
        <v>42666</v>
      </c>
      <c r="B763" s="210" t="s">
        <v>141</v>
      </c>
      <c r="C763" s="211">
        <f>IF($A763&lt;=MonthDate,IF(RIGHT($B763,8)="Scotland",SUMIFS(inputdata!G:G,inputdata!$B:$B,$B763,inputdata!$A:$A,$A763),SUMIFS(inputdata!G:G,inputdata!$D:$D,$B763,inputdata!$A:$A,$A763)),IF(RIGHT($B763,8)="Scotland",SUMIFS(inputdataWeek!G:G,inputdataWeek!$B:$B,$B763,inputdataWeek!$A:$A,$A763),SUMIFS(inputdataWeek!G:G,inputdataWeek!$D:$D,$B763,inputdataWeek!$A:$A,$A763)))</f>
        <v>126</v>
      </c>
      <c r="D763" s="211">
        <f>IF($A763&lt;=MonthDate,IF(RIGHT($B763,8)="Scotland",SUMIFS(inputdata!H:H,inputdata!$B:$B,$B763,inputdata!$A:$A,$A763),SUMIFS(inputdata!H:H,inputdata!$D:$D,$B763,inputdata!$A:$A,$A763)),IF(RIGHT($B763,8)="Scotland",SUMIFS(inputdataWeek!H:H,inputdataWeek!$B:$B,$B763,inputdataWeek!$A:$A,$A763),SUMIFS(inputdataWeek!H:H,inputdataWeek!$D:$D,$B763,inputdataWeek!$A:$A,$A763)))</f>
        <v>125</v>
      </c>
      <c r="E763" s="211">
        <f>IF($A763&lt;=MonthDate,IF(RIGHT($B763,8)="Scotland",SUMIFS(inputdata!I:I,inputdata!$B:$B,$B763,inputdata!$A:$A,$A763),SUMIFS(inputdata!I:I,inputdata!$D:$D,$B763,inputdata!$A:$A,$A763)),IF(RIGHT($B763,8)="Scotland",SUMIFS(inputdataWeek!I:I,inputdataWeek!$B:$B,$B763,inputdataWeek!$A:$A,$A763),SUMIFS(inputdataWeek!I:I,inputdataWeek!$D:$D,$B763,inputdataWeek!$A:$A,$A763)))</f>
        <v>1</v>
      </c>
      <c r="F763" s="212">
        <f t="shared" si="78"/>
        <v>0.99206349206349209</v>
      </c>
      <c r="G763" s="211">
        <f>IF($A763&lt;=MonthDate,IF(RIGHT($B763,8)="Scotland",SUMIFS(inputdata!J:J,inputdata!$B:$B,$B763,inputdata!$A:$A,$A763),SUMIFS(inputdata!J:J,inputdata!$D:$D,$B763,inputdata!$A:$A,$A763)),IF(RIGHT($B763,8)="Scotland",SUMIFS(inputdataWeek!J:J,inputdataWeek!$B:$B,$B763,inputdataWeek!$A:$A,$A763),SUMIFS(inputdataWeek!J:J,inputdataWeek!$D:$D,$B763,inputdataWeek!$A:$A,$A763)))</f>
        <v>0</v>
      </c>
      <c r="H763" s="212">
        <f t="shared" si="79"/>
        <v>1</v>
      </c>
      <c r="I763" s="211">
        <f>IF($A763&lt;=MonthDate,IF(RIGHT($B763,8)="Scotland",SUMIFS(inputdata!K:K,inputdata!$B:$B,$B763,inputdata!$A:$A,$A763),SUMIFS(inputdata!K:K,inputdata!$D:$D,$B763,inputdata!$A:$A,$A763)),IF(RIGHT(B763,8)="Scotland",SUMIFS(inputdataWeek!K:K,inputdataWeek!$B:$B,$B763,inputdataWeek!$A:$A,$A763),SUMIFS(inputdataWeek!K:K,inputdataWeek!$D:$D,$B763,inputdataWeek!$A:$A,$A763)))</f>
        <v>0</v>
      </c>
      <c r="J763" s="212">
        <f t="shared" si="80"/>
        <v>1</v>
      </c>
      <c r="K763" s="194" t="str">
        <f t="shared" si="82"/>
        <v>ISD A&amp;E Datamart</v>
      </c>
    </row>
    <row r="764" spans="1:11" s="208" customFormat="1">
      <c r="A764" s="209">
        <f t="shared" ref="A764:A766" si="83">A749+7</f>
        <v>42666</v>
      </c>
      <c r="B764" s="210" t="s">
        <v>136</v>
      </c>
      <c r="C764" s="211">
        <f>IF($A764&lt;=MonthDate,IF(RIGHT($B764,8)="Scotland",SUMIFS(inputdata!G:G,inputdata!$B:$B,$B764,inputdata!$A:$A,$A764),SUMIFS(inputdata!G:G,inputdata!$D:$D,$B764,inputdata!$A:$A,$A764)),IF(RIGHT($B764,8)="Scotland",SUMIFS(inputdataWeek!G:G,inputdataWeek!$B:$B,$B764,inputdataWeek!$A:$A,$A764),SUMIFS(inputdataWeek!G:G,inputdataWeek!$D:$D,$B764,inputdataWeek!$A:$A,$A764)))</f>
        <v>1360</v>
      </c>
      <c r="D764" s="211">
        <f>IF($A764&lt;=MonthDate,IF(RIGHT($B764,8)="Scotland",SUMIFS(inputdata!H:H,inputdata!$B:$B,$B764,inputdata!$A:$A,$A764),SUMIFS(inputdata!H:H,inputdata!$D:$D,$B764,inputdata!$A:$A,$A764)),IF(RIGHT($B764,8)="Scotland",SUMIFS(inputdataWeek!H:H,inputdataWeek!$B:$B,$B764,inputdataWeek!$A:$A,$A764),SUMIFS(inputdataWeek!H:H,inputdataWeek!$D:$D,$B764,inputdataWeek!$A:$A,$A764)))</f>
        <v>1339</v>
      </c>
      <c r="E764" s="211">
        <f>IF($A764&lt;=MonthDate,IF(RIGHT($B764,8)="Scotland",SUMIFS(inputdata!I:I,inputdata!$B:$B,$B764,inputdata!$A:$A,$A764),SUMIFS(inputdata!I:I,inputdata!$D:$D,$B764,inputdata!$A:$A,$A764)),IF(RIGHT($B764,8)="Scotland",SUMIFS(inputdataWeek!I:I,inputdataWeek!$B:$B,$B764,inputdataWeek!$A:$A,$A764),SUMIFS(inputdataWeek!I:I,inputdataWeek!$D:$D,$B764,inputdataWeek!$A:$A,$A764)))</f>
        <v>21</v>
      </c>
      <c r="F764" s="212">
        <f t="shared" si="78"/>
        <v>0.98455882352941182</v>
      </c>
      <c r="G764" s="211">
        <f>IF($A764&lt;=MonthDate,IF(RIGHT($B764,8)="Scotland",SUMIFS(inputdata!J:J,inputdata!$B:$B,$B764,inputdata!$A:$A,$A764),SUMIFS(inputdata!J:J,inputdata!$D:$D,$B764,inputdata!$A:$A,$A764)),IF(RIGHT($B764,8)="Scotland",SUMIFS(inputdataWeek!J:J,inputdataWeek!$B:$B,$B764,inputdataWeek!$A:$A,$A764),SUMIFS(inputdataWeek!J:J,inputdataWeek!$D:$D,$B764,inputdataWeek!$A:$A,$A764)))</f>
        <v>0</v>
      </c>
      <c r="H764" s="212">
        <f t="shared" si="79"/>
        <v>1</v>
      </c>
      <c r="I764" s="211">
        <f>IF($A764&lt;=MonthDate,IF(RIGHT($B764,8)="Scotland",SUMIFS(inputdata!K:K,inputdata!$B:$B,$B764,inputdata!$A:$A,$A764),SUMIFS(inputdata!K:K,inputdata!$D:$D,$B764,inputdata!$A:$A,$A764)),IF(RIGHT(B764,8)="Scotland",SUMIFS(inputdataWeek!K:K,inputdataWeek!$B:$B,$B764,inputdataWeek!$A:$A,$A764),SUMIFS(inputdataWeek!K:K,inputdataWeek!$D:$D,$B764,inputdataWeek!$A:$A,$A764)))</f>
        <v>0</v>
      </c>
      <c r="J764" s="212">
        <f t="shared" si="80"/>
        <v>1</v>
      </c>
      <c r="K764" s="194" t="str">
        <f t="shared" si="82"/>
        <v>ISD A&amp;E Datamart</v>
      </c>
    </row>
    <row r="765" spans="1:11" s="208" customFormat="1">
      <c r="A765" s="232">
        <f t="shared" si="83"/>
        <v>42666</v>
      </c>
      <c r="B765" s="233" t="s">
        <v>139</v>
      </c>
      <c r="C765" s="234">
        <f>IF($A765&lt;=MonthDate,IF(RIGHT($B765,8)="Scotland",SUMIFS(inputdata!G:G,inputdata!$B:$B,$B765,inputdata!$A:$A,$A765),SUMIFS(inputdata!G:G,inputdata!$D:$D,$B765,inputdata!$A:$A,$A765)),IF(RIGHT($B765,8)="Scotland",SUMIFS(inputdataWeek!G:G,inputdataWeek!$B:$B,$B765,inputdataWeek!$A:$A,$A765),SUMIFS(inputdataWeek!G:G,inputdataWeek!$D:$D,$B765,inputdataWeek!$A:$A,$A765)))</f>
        <v>125</v>
      </c>
      <c r="D765" s="234">
        <f>IF($A765&lt;=MonthDate,IF(RIGHT($B765,8)="Scotland",SUMIFS(inputdata!H:H,inputdata!$B:$B,$B765,inputdata!$A:$A,$A765),SUMIFS(inputdata!H:H,inputdata!$D:$D,$B765,inputdata!$A:$A,$A765)),IF(RIGHT($B765,8)="Scotland",SUMIFS(inputdataWeek!H:H,inputdataWeek!$B:$B,$B765,inputdataWeek!$A:$A,$A765),SUMIFS(inputdataWeek!H:H,inputdataWeek!$D:$D,$B765,inputdataWeek!$A:$A,$A765)))</f>
        <v>123</v>
      </c>
      <c r="E765" s="234">
        <f>IF($A765&lt;=MonthDate,IF(RIGHT($B765,8)="Scotland",SUMIFS(inputdata!I:I,inputdata!$B:$B,$B765,inputdata!$A:$A,$A765),SUMIFS(inputdata!I:I,inputdata!$D:$D,$B765,inputdata!$A:$A,$A765)),IF(RIGHT($B765,8)="Scotland",SUMIFS(inputdataWeek!I:I,inputdataWeek!$B:$B,$B765,inputdataWeek!$A:$A,$A765),SUMIFS(inputdataWeek!I:I,inputdataWeek!$D:$D,$B765,inputdataWeek!$A:$A,$A765)))</f>
        <v>2</v>
      </c>
      <c r="F765" s="235">
        <f t="shared" si="78"/>
        <v>0.98399999999999999</v>
      </c>
      <c r="G765" s="234">
        <f>IF($A765&lt;=MonthDate,IF(RIGHT($B765,8)="Scotland",SUMIFS(inputdata!J:J,inputdata!$B:$B,$B765,inputdata!$A:$A,$A765),SUMIFS(inputdata!J:J,inputdata!$D:$D,$B765,inputdata!$A:$A,$A765)),IF(RIGHT($B765,8)="Scotland",SUMIFS(inputdataWeek!J:J,inputdataWeek!$B:$B,$B765,inputdataWeek!$A:$A,$A765),SUMIFS(inputdataWeek!J:J,inputdataWeek!$D:$D,$B765,inputdataWeek!$A:$A,$A765)))</f>
        <v>0</v>
      </c>
      <c r="H765" s="235">
        <f t="shared" si="79"/>
        <v>1</v>
      </c>
      <c r="I765" s="234">
        <f>IF($A765&lt;=MonthDate,IF(RIGHT($B765,8)="Scotland",SUMIFS(inputdata!K:K,inputdata!$B:$B,$B765,inputdata!$A:$A,$A765),SUMIFS(inputdata!K:K,inputdata!$D:$D,$B765,inputdata!$A:$A,$A765)),IF(RIGHT(B765,8)="Scotland",SUMIFS(inputdataWeek!K:K,inputdataWeek!$B:$B,$B765,inputdataWeek!$A:$A,$A765),SUMIFS(inputdataWeek!K:K,inputdataWeek!$D:$D,$B765,inputdataWeek!$A:$A,$A765)))</f>
        <v>0</v>
      </c>
      <c r="J765" s="235">
        <f t="shared" si="80"/>
        <v>1</v>
      </c>
      <c r="K765" s="194" t="str">
        <f t="shared" si="82"/>
        <v>ISD A&amp;E Datamart</v>
      </c>
    </row>
    <row r="766" spans="1:11" s="236" customFormat="1">
      <c r="A766" s="232">
        <f t="shared" si="83"/>
        <v>42666</v>
      </c>
      <c r="B766" s="233" t="s">
        <v>277</v>
      </c>
      <c r="C766" s="234">
        <f>IF($A766&lt;=MonthDate,IF(RIGHT($B766,8)="Scotland",SUMIFS(inputdata!G:G,inputdata!$B:$B,$B766,inputdata!$A:$A,$A766),SUMIFS(inputdata!G:G,inputdata!$D:$D,$B766,inputdata!$A:$A,$A766)),IF(RIGHT($B766,8)="Scotland",SUMIFS(inputdataWeek!G:G,inputdataWeek!$B:$B,$B766,inputdataWeek!$A:$A,$A766),SUMIFS(inputdataWeek!G:G,inputdataWeek!$D:$D,$B766,inputdataWeek!$A:$A,$A766)))</f>
        <v>24238</v>
      </c>
      <c r="D766" s="234">
        <f>IF($A766&lt;=MonthDate,IF(RIGHT($B766,8)="Scotland",SUMIFS(inputdata!H:H,inputdata!$B:$B,$B766,inputdata!$A:$A,$A766),SUMIFS(inputdata!H:H,inputdata!$D:$D,$B766,inputdata!$A:$A,$A766)),IF(RIGHT($B766,8)="Scotland",SUMIFS(inputdataWeek!H:H,inputdataWeek!$B:$B,$B766,inputdataWeek!$A:$A,$A766),SUMIFS(inputdataWeek!H:H,inputdataWeek!$D:$D,$B766,inputdataWeek!$A:$A,$A766)))</f>
        <v>22500</v>
      </c>
      <c r="E766" s="234">
        <f>IF($A766&lt;=MonthDate,IF(RIGHT($B766,8)="Scotland",SUMIFS(inputdata!I:I,inputdata!$B:$B,$B766,inputdata!$A:$A,$A766),SUMIFS(inputdata!I:I,inputdata!$D:$D,$B766,inputdata!$A:$A,$A766)),IF(RIGHT($B766,8)="Scotland",SUMIFS(inputdataWeek!I:I,inputdataWeek!$B:$B,$B766,inputdataWeek!$A:$A,$A766),SUMIFS(inputdataWeek!I:I,inputdataWeek!$D:$D,$B766,inputdataWeek!$A:$A,$A766)))</f>
        <v>1738</v>
      </c>
      <c r="F766" s="235">
        <f t="shared" si="78"/>
        <v>0.92829441373050581</v>
      </c>
      <c r="G766" s="234">
        <f>IF($A766&lt;=MonthDate,IF(RIGHT($B766,8)="Scotland",SUMIFS(inputdata!J:J,inputdata!$B:$B,$B766,inputdata!$A:$A,$A766),SUMIFS(inputdata!J:J,inputdata!$D:$D,$B766,inputdata!$A:$A,$A766)),IF(RIGHT($B766,8)="Scotland",SUMIFS(inputdataWeek!J:J,inputdataWeek!$B:$B,$B766,inputdataWeek!$A:$A,$A766),SUMIFS(inputdataWeek!J:J,inputdataWeek!$D:$D,$B766,inputdataWeek!$A:$A,$A766)))</f>
        <v>241</v>
      </c>
      <c r="H766" s="235">
        <f t="shared" si="79"/>
        <v>0.99005693539070883</v>
      </c>
      <c r="I766" s="234">
        <f>IF($A766&lt;=MonthDate,IF(RIGHT($B766,8)="Scotland",SUMIFS(inputdata!K:K,inputdata!$B:$B,$B766,inputdata!$A:$A,$A766),SUMIFS(inputdata!K:K,inputdata!$D:$D,$B766,inputdata!$A:$A,$A766)),IF(RIGHT(B766,8)="Scotland",SUMIFS(inputdataWeek!K:K,inputdataWeek!$B:$B,$B766,inputdataWeek!$A:$A,$A766),SUMIFS(inputdataWeek!K:K,inputdataWeek!$D:$D,$B766,inputdataWeek!$A:$A,$A766)))</f>
        <v>51</v>
      </c>
      <c r="J766" s="235">
        <f t="shared" si="80"/>
        <v>0.99789586599554414</v>
      </c>
      <c r="K766" s="194" t="str">
        <f t="shared" si="82"/>
        <v>ISD A&amp;E Datamart</v>
      </c>
    </row>
    <row r="767" spans="1:11">
      <c r="A767" s="232">
        <f>A752+7</f>
        <v>42673</v>
      </c>
      <c r="B767" s="233" t="s">
        <v>121</v>
      </c>
      <c r="C767" s="234">
        <f>IF($A767&lt;=MonthDate,IF(RIGHT($B767,8)="Scotland",SUMIFS(inputdata!G:G,inputdata!$B:$B,$B767,inputdata!$A:$A,$A767),SUMIFS(inputdata!G:G,inputdata!$D:$D,$B767,inputdata!$A:$A,$A767)),IF(RIGHT($B767,8)="Scotland",SUMIFS(inputdataWeek!G:G,inputdataWeek!$B:$B,$B767,inputdataWeek!$A:$A,$A767),SUMIFS(inputdataWeek!G:G,inputdataWeek!$D:$D,$B767,inputdataWeek!$A:$A,$A767)))</f>
        <v>2125</v>
      </c>
      <c r="D767" s="234">
        <f>IF($A767&lt;=MonthDate,IF(RIGHT($B767,8)="Scotland",SUMIFS(inputdata!H:H,inputdata!$B:$B,$B767,inputdata!$A:$A,$A767),SUMIFS(inputdata!H:H,inputdata!$D:$D,$B767,inputdata!$A:$A,$A767)),IF(RIGHT($B767,8)="Scotland",SUMIFS(inputdataWeek!H:H,inputdataWeek!$B:$B,$B767,inputdataWeek!$A:$A,$A767),SUMIFS(inputdataWeek!H:H,inputdataWeek!$D:$D,$B767,inputdataWeek!$A:$A,$A767)))</f>
        <v>1937</v>
      </c>
      <c r="E767" s="234">
        <f>IF($A767&lt;=MonthDate,IF(RIGHT($B767,8)="Scotland",SUMIFS(inputdata!I:I,inputdata!$B:$B,$B767,inputdata!$A:$A,$A767),SUMIFS(inputdata!I:I,inputdata!$D:$D,$B767,inputdata!$A:$A,$A767)),IF(RIGHT($B767,8)="Scotland",SUMIFS(inputdataWeek!I:I,inputdataWeek!$B:$B,$B767,inputdataWeek!$A:$A,$A767),SUMIFS(inputdataWeek!I:I,inputdataWeek!$D:$D,$B767,inputdataWeek!$A:$A,$A767)))</f>
        <v>188</v>
      </c>
      <c r="F767" s="235">
        <f t="shared" ref="F767:F781" si="84">1-E767/$C767</f>
        <v>0.91152941176470592</v>
      </c>
      <c r="G767" s="234">
        <f>IF($A767&lt;=MonthDate,IF(RIGHT($B767,8)="Scotland",SUMIFS(inputdata!J:J,inputdata!$B:$B,$B767,inputdata!$A:$A,$A767),SUMIFS(inputdata!J:J,inputdata!$D:$D,$B767,inputdata!$A:$A,$A767)),IF(RIGHT($B767,8)="Scotland",SUMIFS(inputdataWeek!J:J,inputdataWeek!$B:$B,$B767,inputdataWeek!$A:$A,$A767),SUMIFS(inputdataWeek!J:J,inputdataWeek!$D:$D,$B767,inputdataWeek!$A:$A,$A767)))</f>
        <v>32</v>
      </c>
      <c r="H767" s="235">
        <f t="shared" ref="H767:H781" si="85">1-G767/$C767</f>
        <v>0.98494117647058821</v>
      </c>
      <c r="I767" s="234">
        <f>IF($A767&lt;=MonthDate,IF(RIGHT($B767,8)="Scotland",SUMIFS(inputdata!K:K,inputdata!$B:$B,$B767,inputdata!$A:$A,$A767),SUMIFS(inputdata!K:K,inputdata!$D:$D,$B767,inputdata!$A:$A,$A767)),IF(RIGHT(B767,8)="Scotland",SUMIFS(inputdataWeek!K:K,inputdataWeek!$B:$B,$B767,inputdataWeek!$A:$A,$A767),SUMIFS(inputdataWeek!K:K,inputdataWeek!$D:$D,$B767,inputdataWeek!$A:$A,$A767)))</f>
        <v>6</v>
      </c>
      <c r="J767" s="235">
        <f t="shared" ref="J767:J781" si="86">1-I767/$C767</f>
        <v>0.99717647058823533</v>
      </c>
      <c r="K767" s="194" t="str">
        <f t="shared" si="82"/>
        <v>ISD A&amp;E Datamart</v>
      </c>
    </row>
    <row r="768" spans="1:11">
      <c r="A768" s="232">
        <f t="shared" ref="A768:A777" si="87">A753+7</f>
        <v>42673</v>
      </c>
      <c r="B768" s="233" t="s">
        <v>70</v>
      </c>
      <c r="C768" s="234">
        <f>IF($A768&lt;=MonthDate,IF(RIGHT($B768,8)="Scotland",SUMIFS(inputdata!G:G,inputdata!$B:$B,$B768,inputdata!$A:$A,$A768),SUMIFS(inputdata!G:G,inputdata!$D:$D,$B768,inputdata!$A:$A,$A768)),IF(RIGHT($B768,8)="Scotland",SUMIFS(inputdataWeek!G:G,inputdataWeek!$B:$B,$B768,inputdataWeek!$A:$A,$A768),SUMIFS(inputdataWeek!G:G,inputdataWeek!$D:$D,$B768,inputdataWeek!$A:$A,$A768)))</f>
        <v>552</v>
      </c>
      <c r="D768" s="234">
        <f>IF($A768&lt;=MonthDate,IF(RIGHT($B768,8)="Scotland",SUMIFS(inputdata!H:H,inputdata!$B:$B,$B768,inputdata!$A:$A,$A768),SUMIFS(inputdata!H:H,inputdata!$D:$D,$B768,inputdata!$A:$A,$A768)),IF(RIGHT($B768,8)="Scotland",SUMIFS(inputdataWeek!H:H,inputdataWeek!$B:$B,$B768,inputdataWeek!$A:$A,$A768),SUMIFS(inputdataWeek!H:H,inputdataWeek!$D:$D,$B768,inputdataWeek!$A:$A,$A768)))</f>
        <v>539</v>
      </c>
      <c r="E768" s="234">
        <f>IF($A768&lt;=MonthDate,IF(RIGHT($B768,8)="Scotland",SUMIFS(inputdata!I:I,inputdata!$B:$B,$B768,inputdata!$A:$A,$A768),SUMIFS(inputdata!I:I,inputdata!$D:$D,$B768,inputdata!$A:$A,$A768)),IF(RIGHT($B768,8)="Scotland",SUMIFS(inputdataWeek!I:I,inputdataWeek!$B:$B,$B768,inputdataWeek!$A:$A,$A768),SUMIFS(inputdataWeek!I:I,inputdataWeek!$D:$D,$B768,inputdataWeek!$A:$A,$A768)))</f>
        <v>13</v>
      </c>
      <c r="F768" s="235">
        <f t="shared" si="84"/>
        <v>0.97644927536231885</v>
      </c>
      <c r="G768" s="234">
        <f>IF($A768&lt;=MonthDate,IF(RIGHT($B768,8)="Scotland",SUMIFS(inputdata!J:J,inputdata!$B:$B,$B768,inputdata!$A:$A,$A768),SUMIFS(inputdata!J:J,inputdata!$D:$D,$B768,inputdata!$A:$A,$A768)),IF(RIGHT($B768,8)="Scotland",SUMIFS(inputdataWeek!J:J,inputdataWeek!$B:$B,$B768,inputdataWeek!$A:$A,$A768),SUMIFS(inputdataWeek!J:J,inputdataWeek!$D:$D,$B768,inputdataWeek!$A:$A,$A768)))</f>
        <v>0</v>
      </c>
      <c r="H768" s="235">
        <f t="shared" si="85"/>
        <v>1</v>
      </c>
      <c r="I768" s="234">
        <f>IF($A768&lt;=MonthDate,IF(RIGHT($B768,8)="Scotland",SUMIFS(inputdata!K:K,inputdata!$B:$B,$B768,inputdata!$A:$A,$A768),SUMIFS(inputdata!K:K,inputdata!$D:$D,$B768,inputdata!$A:$A,$A768)),IF(RIGHT(B768,8)="Scotland",SUMIFS(inputdataWeek!K:K,inputdataWeek!$B:$B,$B768,inputdataWeek!$A:$A,$A768),SUMIFS(inputdataWeek!K:K,inputdataWeek!$D:$D,$B768,inputdataWeek!$A:$A,$A768)))</f>
        <v>0</v>
      </c>
      <c r="J768" s="235">
        <f t="shared" si="86"/>
        <v>1</v>
      </c>
      <c r="K768" s="194" t="str">
        <f t="shared" si="82"/>
        <v>ISD A&amp;E Datamart</v>
      </c>
    </row>
    <row r="769" spans="1:11">
      <c r="A769" s="232">
        <f t="shared" si="87"/>
        <v>42673</v>
      </c>
      <c r="B769" s="233" t="s">
        <v>140</v>
      </c>
      <c r="C769" s="234">
        <f>IF($A769&lt;=MonthDate,IF(RIGHT($B769,8)="Scotland",SUMIFS(inputdata!G:G,inputdata!$B:$B,$B769,inputdata!$A:$A,$A769),SUMIFS(inputdata!G:G,inputdata!$D:$D,$B769,inputdata!$A:$A,$A769)),IF(RIGHT($B769,8)="Scotland",SUMIFS(inputdataWeek!G:G,inputdataWeek!$B:$B,$B769,inputdataWeek!$A:$A,$A769),SUMIFS(inputdataWeek!G:G,inputdataWeek!$D:$D,$B769,inputdataWeek!$A:$A,$A769)))</f>
        <v>838</v>
      </c>
      <c r="D769" s="234">
        <f>IF($A769&lt;=MonthDate,IF(RIGHT($B769,8)="Scotland",SUMIFS(inputdata!H:H,inputdata!$B:$B,$B769,inputdata!$A:$A,$A769),SUMIFS(inputdata!H:H,inputdata!$D:$D,$B769,inputdata!$A:$A,$A769)),IF(RIGHT($B769,8)="Scotland",SUMIFS(inputdataWeek!H:H,inputdataWeek!$B:$B,$B769,inputdataWeek!$A:$A,$A769),SUMIFS(inputdataWeek!H:H,inputdataWeek!$D:$D,$B769,inputdataWeek!$A:$A,$A769)))</f>
        <v>813</v>
      </c>
      <c r="E769" s="234">
        <f>IF($A769&lt;=MonthDate,IF(RIGHT($B769,8)="Scotland",SUMIFS(inputdata!I:I,inputdata!$B:$B,$B769,inputdata!$A:$A,$A769),SUMIFS(inputdata!I:I,inputdata!$D:$D,$B769,inputdata!$A:$A,$A769)),IF(RIGHT($B769,8)="Scotland",SUMIFS(inputdataWeek!I:I,inputdataWeek!$B:$B,$B769,inputdataWeek!$A:$A,$A769),SUMIFS(inputdataWeek!I:I,inputdataWeek!$D:$D,$B769,inputdataWeek!$A:$A,$A769)))</f>
        <v>25</v>
      </c>
      <c r="F769" s="235">
        <f t="shared" si="84"/>
        <v>0.9701670644391408</v>
      </c>
      <c r="G769" s="234">
        <f>IF($A769&lt;=MonthDate,IF(RIGHT($B769,8)="Scotland",SUMIFS(inputdata!J:J,inputdata!$B:$B,$B769,inputdata!$A:$A,$A769),SUMIFS(inputdata!J:J,inputdata!$D:$D,$B769,inputdata!$A:$A,$A769)),IF(RIGHT($B769,8)="Scotland",SUMIFS(inputdataWeek!J:J,inputdataWeek!$B:$B,$B769,inputdataWeek!$A:$A,$A769),SUMIFS(inputdataWeek!J:J,inputdataWeek!$D:$D,$B769,inputdataWeek!$A:$A,$A769)))</f>
        <v>0</v>
      </c>
      <c r="H769" s="235">
        <f t="shared" si="85"/>
        <v>1</v>
      </c>
      <c r="I769" s="234">
        <f>IF($A769&lt;=MonthDate,IF(RIGHT($B769,8)="Scotland",SUMIFS(inputdata!K:K,inputdata!$B:$B,$B769,inputdata!$A:$A,$A769),SUMIFS(inputdata!K:K,inputdata!$D:$D,$B769,inputdata!$A:$A,$A769)),IF(RIGHT(B769,8)="Scotland",SUMIFS(inputdataWeek!K:K,inputdataWeek!$B:$B,$B769,inputdataWeek!$A:$A,$A769),SUMIFS(inputdataWeek!K:K,inputdataWeek!$D:$D,$B769,inputdataWeek!$A:$A,$A769)))</f>
        <v>0</v>
      </c>
      <c r="J769" s="235">
        <f t="shared" si="86"/>
        <v>1</v>
      </c>
      <c r="K769" s="194" t="str">
        <f t="shared" si="82"/>
        <v>ISD A&amp;E Datamart</v>
      </c>
    </row>
    <row r="770" spans="1:11">
      <c r="A770" s="232">
        <f t="shared" si="87"/>
        <v>42673</v>
      </c>
      <c r="B770" s="233" t="s">
        <v>71</v>
      </c>
      <c r="C770" s="234">
        <f>IF($A770&lt;=MonthDate,IF(RIGHT($B770,8)="Scotland",SUMIFS(inputdata!G:G,inputdata!$B:$B,$B770,inputdata!$A:$A,$A770),SUMIFS(inputdata!G:G,inputdata!$D:$D,$B770,inputdata!$A:$A,$A770)),IF(RIGHT($B770,8)="Scotland",SUMIFS(inputdataWeek!G:G,inputdataWeek!$B:$B,$B770,inputdataWeek!$A:$A,$A770),SUMIFS(inputdataWeek!G:G,inputdataWeek!$D:$D,$B770,inputdataWeek!$A:$A,$A770)))</f>
        <v>1176</v>
      </c>
      <c r="D770" s="234">
        <f>IF($A770&lt;=MonthDate,IF(RIGHT($B770,8)="Scotland",SUMIFS(inputdata!H:H,inputdata!$B:$B,$B770,inputdata!$A:$A,$A770),SUMIFS(inputdata!H:H,inputdata!$D:$D,$B770,inputdata!$A:$A,$A770)),IF(RIGHT($B770,8)="Scotland",SUMIFS(inputdataWeek!H:H,inputdataWeek!$B:$B,$B770,inputdataWeek!$A:$A,$A770),SUMIFS(inputdataWeek!H:H,inputdataWeek!$D:$D,$B770,inputdataWeek!$A:$A,$A770)))</f>
        <v>1094</v>
      </c>
      <c r="E770" s="234">
        <f>IF($A770&lt;=MonthDate,IF(RIGHT($B770,8)="Scotland",SUMIFS(inputdata!I:I,inputdata!$B:$B,$B770,inputdata!$A:$A,$A770),SUMIFS(inputdata!I:I,inputdata!$D:$D,$B770,inputdata!$A:$A,$A770)),IF(RIGHT($B770,8)="Scotland",SUMIFS(inputdataWeek!I:I,inputdataWeek!$B:$B,$B770,inputdataWeek!$A:$A,$A770),SUMIFS(inputdataWeek!I:I,inputdataWeek!$D:$D,$B770,inputdataWeek!$A:$A,$A770)))</f>
        <v>82</v>
      </c>
      <c r="F770" s="235">
        <f t="shared" si="84"/>
        <v>0.93027210884353739</v>
      </c>
      <c r="G770" s="234">
        <f>IF($A770&lt;=MonthDate,IF(RIGHT($B770,8)="Scotland",SUMIFS(inputdata!J:J,inputdata!$B:$B,$B770,inputdata!$A:$A,$A770),SUMIFS(inputdata!J:J,inputdata!$D:$D,$B770,inputdata!$A:$A,$A770)),IF(RIGHT($B770,8)="Scotland",SUMIFS(inputdataWeek!J:J,inputdataWeek!$B:$B,$B770,inputdataWeek!$A:$A,$A770),SUMIFS(inputdataWeek!J:J,inputdataWeek!$D:$D,$B770,inputdataWeek!$A:$A,$A770)))</f>
        <v>6</v>
      </c>
      <c r="H770" s="235">
        <f t="shared" si="85"/>
        <v>0.99489795918367352</v>
      </c>
      <c r="I770" s="234">
        <f>IF($A770&lt;=MonthDate,IF(RIGHT($B770,8)="Scotland",SUMIFS(inputdata!K:K,inputdata!$B:$B,$B770,inputdata!$A:$A,$A770),SUMIFS(inputdata!K:K,inputdata!$D:$D,$B770,inputdata!$A:$A,$A770)),IF(RIGHT(B770,8)="Scotland",SUMIFS(inputdataWeek!K:K,inputdataWeek!$B:$B,$B770,inputdataWeek!$A:$A,$A770),SUMIFS(inputdataWeek!K:K,inputdataWeek!$D:$D,$B770,inputdataWeek!$A:$A,$A770)))</f>
        <v>0</v>
      </c>
      <c r="J770" s="235">
        <f t="shared" si="86"/>
        <v>1</v>
      </c>
      <c r="K770" s="194" t="str">
        <f t="shared" si="82"/>
        <v>ISD A&amp;E Datamart</v>
      </c>
    </row>
    <row r="771" spans="1:11">
      <c r="A771" s="232">
        <f t="shared" si="87"/>
        <v>42673</v>
      </c>
      <c r="B771" s="233" t="s">
        <v>69</v>
      </c>
      <c r="C771" s="234">
        <f>IF($A771&lt;=MonthDate,IF(RIGHT($B771,8)="Scotland",SUMIFS(inputdata!G:G,inputdata!$B:$B,$B771,inputdata!$A:$A,$A771),SUMIFS(inputdata!G:G,inputdata!$D:$D,$B771,inputdata!$A:$A,$A771)),IF(RIGHT($B771,8)="Scotland",SUMIFS(inputdataWeek!G:G,inputdataWeek!$B:$B,$B771,inputdataWeek!$A:$A,$A771),SUMIFS(inputdataWeek!G:G,inputdataWeek!$D:$D,$B771,inputdataWeek!$A:$A,$A771)))</f>
        <v>1198</v>
      </c>
      <c r="D771" s="234">
        <f>IF($A771&lt;=MonthDate,IF(RIGHT($B771,8)="Scotland",SUMIFS(inputdata!H:H,inputdata!$B:$B,$B771,inputdata!$A:$A,$A771),SUMIFS(inputdata!H:H,inputdata!$D:$D,$B771,inputdata!$A:$A,$A771)),IF(RIGHT($B771,8)="Scotland",SUMIFS(inputdataWeek!H:H,inputdataWeek!$B:$B,$B771,inputdataWeek!$A:$A,$A771),SUMIFS(inputdataWeek!H:H,inputdataWeek!$D:$D,$B771,inputdataWeek!$A:$A,$A771)))</f>
        <v>1123</v>
      </c>
      <c r="E771" s="234">
        <f>IF($A771&lt;=MonthDate,IF(RIGHT($B771,8)="Scotland",SUMIFS(inputdata!I:I,inputdata!$B:$B,$B771,inputdata!$A:$A,$A771),SUMIFS(inputdata!I:I,inputdata!$D:$D,$B771,inputdata!$A:$A,$A771)),IF(RIGHT($B771,8)="Scotland",SUMIFS(inputdataWeek!I:I,inputdataWeek!$B:$B,$B771,inputdataWeek!$A:$A,$A771),SUMIFS(inputdataWeek!I:I,inputdataWeek!$D:$D,$B771,inputdataWeek!$A:$A,$A771)))</f>
        <v>75</v>
      </c>
      <c r="F771" s="235">
        <f t="shared" si="84"/>
        <v>0.93739565943238734</v>
      </c>
      <c r="G771" s="234">
        <f>IF($A771&lt;=MonthDate,IF(RIGHT($B771,8)="Scotland",SUMIFS(inputdata!J:J,inputdata!$B:$B,$B771,inputdata!$A:$A,$A771),SUMIFS(inputdata!J:J,inputdata!$D:$D,$B771,inputdata!$A:$A,$A771)),IF(RIGHT($B771,8)="Scotland",SUMIFS(inputdataWeek!J:J,inputdataWeek!$B:$B,$B771,inputdataWeek!$A:$A,$A771),SUMIFS(inputdataWeek!J:J,inputdataWeek!$D:$D,$B771,inputdataWeek!$A:$A,$A771)))</f>
        <v>8</v>
      </c>
      <c r="H771" s="235">
        <f t="shared" si="85"/>
        <v>0.99332220367278801</v>
      </c>
      <c r="I771" s="234">
        <f>IF($A771&lt;=MonthDate,IF(RIGHT($B771,8)="Scotland",SUMIFS(inputdata!K:K,inputdata!$B:$B,$B771,inputdata!$A:$A,$A771),SUMIFS(inputdata!K:K,inputdata!$D:$D,$B771,inputdata!$A:$A,$A771)),IF(RIGHT(B771,8)="Scotland",SUMIFS(inputdataWeek!K:K,inputdataWeek!$B:$B,$B771,inputdataWeek!$A:$A,$A771),SUMIFS(inputdataWeek!K:K,inputdataWeek!$D:$D,$B771,inputdataWeek!$A:$A,$A771)))</f>
        <v>0</v>
      </c>
      <c r="J771" s="235">
        <f t="shared" si="86"/>
        <v>1</v>
      </c>
      <c r="K771" s="194" t="str">
        <f t="shared" si="82"/>
        <v>ISD A&amp;E Datamart</v>
      </c>
    </row>
    <row r="772" spans="1:11">
      <c r="A772" s="232">
        <f t="shared" si="87"/>
        <v>42673</v>
      </c>
      <c r="B772" s="233" t="s">
        <v>122</v>
      </c>
      <c r="C772" s="234">
        <f>IF($A772&lt;=MonthDate,IF(RIGHT($B772,8)="Scotland",SUMIFS(inputdata!G:G,inputdata!$B:$B,$B772,inputdata!$A:$A,$A772),SUMIFS(inputdata!G:G,inputdata!$D:$D,$B772,inputdata!$A:$A,$A772)),IF(RIGHT($B772,8)="Scotland",SUMIFS(inputdataWeek!G:G,inputdataWeek!$B:$B,$B772,inputdataWeek!$A:$A,$A772),SUMIFS(inputdataWeek!G:G,inputdataWeek!$D:$D,$B772,inputdataWeek!$A:$A,$A772)))</f>
        <v>1868</v>
      </c>
      <c r="D772" s="234">
        <f>IF($A772&lt;=MonthDate,IF(RIGHT($B772,8)="Scotland",SUMIFS(inputdata!H:H,inputdata!$B:$B,$B772,inputdata!$A:$A,$A772),SUMIFS(inputdata!H:H,inputdata!$D:$D,$B772,inputdata!$A:$A,$A772)),IF(RIGHT($B772,8)="Scotland",SUMIFS(inputdataWeek!H:H,inputdataWeek!$B:$B,$B772,inputdataWeek!$A:$A,$A772),SUMIFS(inputdataWeek!H:H,inputdataWeek!$D:$D,$B772,inputdataWeek!$A:$A,$A772)))</f>
        <v>1752</v>
      </c>
      <c r="E772" s="234">
        <f>IF($A772&lt;=MonthDate,IF(RIGHT($B772,8)="Scotland",SUMIFS(inputdata!I:I,inputdata!$B:$B,$B772,inputdata!$A:$A,$A772),SUMIFS(inputdata!I:I,inputdata!$D:$D,$B772,inputdata!$A:$A,$A772)),IF(RIGHT($B772,8)="Scotland",SUMIFS(inputdataWeek!I:I,inputdataWeek!$B:$B,$B772,inputdataWeek!$A:$A,$A772),SUMIFS(inputdataWeek!I:I,inputdataWeek!$D:$D,$B772,inputdataWeek!$A:$A,$A772)))</f>
        <v>116</v>
      </c>
      <c r="F772" s="235">
        <f t="shared" si="84"/>
        <v>0.93790149892933616</v>
      </c>
      <c r="G772" s="234">
        <f>IF($A772&lt;=MonthDate,IF(RIGHT($B772,8)="Scotland",SUMIFS(inputdata!J:J,inputdata!$B:$B,$B772,inputdata!$A:$A,$A772),SUMIFS(inputdata!J:J,inputdata!$D:$D,$B772,inputdata!$A:$A,$A772)),IF(RIGHT($B772,8)="Scotland",SUMIFS(inputdataWeek!J:J,inputdataWeek!$B:$B,$B772,inputdataWeek!$A:$A,$A772),SUMIFS(inputdataWeek!J:J,inputdataWeek!$D:$D,$B772,inputdataWeek!$A:$A,$A772)))</f>
        <v>2</v>
      </c>
      <c r="H772" s="235">
        <f t="shared" si="85"/>
        <v>0.99892933618843682</v>
      </c>
      <c r="I772" s="234">
        <f>IF($A772&lt;=MonthDate,IF(RIGHT($B772,8)="Scotland",SUMIFS(inputdata!K:K,inputdata!$B:$B,$B772,inputdata!$A:$A,$A772),SUMIFS(inputdata!K:K,inputdata!$D:$D,$B772,inputdata!$A:$A,$A772)),IF(RIGHT(B772,8)="Scotland",SUMIFS(inputdataWeek!K:K,inputdataWeek!$B:$B,$B772,inputdataWeek!$A:$A,$A772),SUMIFS(inputdataWeek!K:K,inputdataWeek!$D:$D,$B772,inputdataWeek!$A:$A,$A772)))</f>
        <v>1</v>
      </c>
      <c r="J772" s="235">
        <f t="shared" si="86"/>
        <v>0.99946466809421841</v>
      </c>
      <c r="K772" s="194" t="str">
        <f t="shared" si="82"/>
        <v>ISD A&amp;E Datamart</v>
      </c>
    </row>
    <row r="773" spans="1:11">
      <c r="A773" s="232">
        <f t="shared" si="87"/>
        <v>42673</v>
      </c>
      <c r="B773" s="233" t="s">
        <v>72</v>
      </c>
      <c r="C773" s="234">
        <f>IF($A773&lt;=MonthDate,IF(RIGHT($B773,8)="Scotland",SUMIFS(inputdata!G:G,inputdata!$B:$B,$B773,inputdata!$A:$A,$A773),SUMIFS(inputdata!G:G,inputdata!$D:$D,$B773,inputdata!$A:$A,$A773)),IF(RIGHT($B773,8)="Scotland",SUMIFS(inputdataWeek!G:G,inputdataWeek!$B:$B,$B773,inputdataWeek!$A:$A,$A773),SUMIFS(inputdataWeek!G:G,inputdataWeek!$D:$D,$B773,inputdataWeek!$A:$A,$A773)))</f>
        <v>6728</v>
      </c>
      <c r="D773" s="234">
        <f>IF($A773&lt;=MonthDate,IF(RIGHT($B773,8)="Scotland",SUMIFS(inputdata!H:H,inputdata!$B:$B,$B773,inputdata!$A:$A,$A773),SUMIFS(inputdata!H:H,inputdata!$D:$D,$B773,inputdata!$A:$A,$A773)),IF(RIGHT($B773,8)="Scotland",SUMIFS(inputdataWeek!H:H,inputdataWeek!$B:$B,$B773,inputdataWeek!$A:$A,$A773),SUMIFS(inputdataWeek!H:H,inputdataWeek!$D:$D,$B773,inputdataWeek!$A:$A,$A773)))</f>
        <v>5969</v>
      </c>
      <c r="E773" s="234">
        <f>IF($A773&lt;=MonthDate,IF(RIGHT($B773,8)="Scotland",SUMIFS(inputdata!I:I,inputdata!$B:$B,$B773,inputdata!$A:$A,$A773),SUMIFS(inputdata!I:I,inputdata!$D:$D,$B773,inputdata!$A:$A,$A773)),IF(RIGHT($B773,8)="Scotland",SUMIFS(inputdataWeek!I:I,inputdataWeek!$B:$B,$B773,inputdataWeek!$A:$A,$A773),SUMIFS(inputdataWeek!I:I,inputdataWeek!$D:$D,$B773,inputdataWeek!$A:$A,$A773)))</f>
        <v>759</v>
      </c>
      <c r="F773" s="235">
        <f t="shared" si="84"/>
        <v>0.88718787158145063</v>
      </c>
      <c r="G773" s="234">
        <f>IF($A773&lt;=MonthDate,IF(RIGHT($B773,8)="Scotland",SUMIFS(inputdata!J:J,inputdata!$B:$B,$B773,inputdata!$A:$A,$A773),SUMIFS(inputdata!J:J,inputdata!$D:$D,$B773,inputdata!$A:$A,$A773)),IF(RIGHT($B773,8)="Scotland",SUMIFS(inputdataWeek!J:J,inputdataWeek!$B:$B,$B773,inputdataWeek!$A:$A,$A773),SUMIFS(inputdataWeek!J:J,inputdataWeek!$D:$D,$B773,inputdataWeek!$A:$A,$A773)))</f>
        <v>31</v>
      </c>
      <c r="H773" s="235">
        <f t="shared" si="85"/>
        <v>0.99539239001189062</v>
      </c>
      <c r="I773" s="234">
        <f>IF($A773&lt;=MonthDate,IF(RIGHT($B773,8)="Scotland",SUMIFS(inputdata!K:K,inputdata!$B:$B,$B773,inputdata!$A:$A,$A773),SUMIFS(inputdata!K:K,inputdata!$D:$D,$B773,inputdata!$A:$A,$A773)),IF(RIGHT(B773,8)="Scotland",SUMIFS(inputdataWeek!K:K,inputdataWeek!$B:$B,$B773,inputdataWeek!$A:$A,$A773),SUMIFS(inputdataWeek!K:K,inputdataWeek!$D:$D,$B773,inputdataWeek!$A:$A,$A773)))</f>
        <v>0</v>
      </c>
      <c r="J773" s="235">
        <f t="shared" si="86"/>
        <v>1</v>
      </c>
      <c r="K773" s="194" t="str">
        <f t="shared" si="82"/>
        <v>ISD A&amp;E Datamart</v>
      </c>
    </row>
    <row r="774" spans="1:11">
      <c r="A774" s="232">
        <f t="shared" si="87"/>
        <v>42673</v>
      </c>
      <c r="B774" s="233" t="s">
        <v>129</v>
      </c>
      <c r="C774" s="234">
        <f>IF($A774&lt;=MonthDate,IF(RIGHT($B774,8)="Scotland",SUMIFS(inputdata!G:G,inputdata!$B:$B,$B774,inputdata!$A:$A,$A774),SUMIFS(inputdata!G:G,inputdata!$D:$D,$B774,inputdata!$A:$A,$A774)),IF(RIGHT($B774,8)="Scotland",SUMIFS(inputdataWeek!G:G,inputdataWeek!$B:$B,$B774,inputdataWeek!$A:$A,$A774),SUMIFS(inputdataWeek!G:G,inputdataWeek!$D:$D,$B774,inputdataWeek!$A:$A,$A774)))</f>
        <v>1072</v>
      </c>
      <c r="D774" s="234">
        <f>IF($A774&lt;=MonthDate,IF(RIGHT($B774,8)="Scotland",SUMIFS(inputdata!H:H,inputdata!$B:$B,$B774,inputdata!$A:$A,$A774),SUMIFS(inputdata!H:H,inputdata!$D:$D,$B774,inputdata!$A:$A,$A774)),IF(RIGHT($B774,8)="Scotland",SUMIFS(inputdataWeek!H:H,inputdataWeek!$B:$B,$B774,inputdataWeek!$A:$A,$A774),SUMIFS(inputdataWeek!H:H,inputdataWeek!$D:$D,$B774,inputdataWeek!$A:$A,$A774)))</f>
        <v>1034</v>
      </c>
      <c r="E774" s="234">
        <f>IF($A774&lt;=MonthDate,IF(RIGHT($B774,8)="Scotland",SUMIFS(inputdata!I:I,inputdata!$B:$B,$B774,inputdata!$A:$A,$A774),SUMIFS(inputdata!I:I,inputdata!$D:$D,$B774,inputdata!$A:$A,$A774)),IF(RIGHT($B774,8)="Scotland",SUMIFS(inputdataWeek!I:I,inputdataWeek!$B:$B,$B774,inputdataWeek!$A:$A,$A774),SUMIFS(inputdataWeek!I:I,inputdataWeek!$D:$D,$B774,inputdataWeek!$A:$A,$A774)))</f>
        <v>38</v>
      </c>
      <c r="F774" s="235">
        <f t="shared" si="84"/>
        <v>0.96455223880597019</v>
      </c>
      <c r="G774" s="234">
        <f>IF($A774&lt;=MonthDate,IF(RIGHT($B774,8)="Scotland",SUMIFS(inputdata!J:J,inputdata!$B:$B,$B774,inputdata!$A:$A,$A774),SUMIFS(inputdata!J:J,inputdata!$D:$D,$B774,inputdata!$A:$A,$A774)),IF(RIGHT($B774,8)="Scotland",SUMIFS(inputdataWeek!J:J,inputdataWeek!$B:$B,$B774,inputdataWeek!$A:$A,$A774),SUMIFS(inputdataWeek!J:J,inputdataWeek!$D:$D,$B774,inputdataWeek!$A:$A,$A774)))</f>
        <v>0</v>
      </c>
      <c r="H774" s="235">
        <f t="shared" si="85"/>
        <v>1</v>
      </c>
      <c r="I774" s="234">
        <f>IF($A774&lt;=MonthDate,IF(RIGHT($B774,8)="Scotland",SUMIFS(inputdata!K:K,inputdata!$B:$B,$B774,inputdata!$A:$A,$A774),SUMIFS(inputdata!K:K,inputdata!$D:$D,$B774,inputdata!$A:$A,$A774)),IF(RIGHT(B774,8)="Scotland",SUMIFS(inputdataWeek!K:K,inputdataWeek!$B:$B,$B774,inputdataWeek!$A:$A,$A774),SUMIFS(inputdataWeek!K:K,inputdataWeek!$D:$D,$B774,inputdataWeek!$A:$A,$A774)))</f>
        <v>0</v>
      </c>
      <c r="J774" s="235">
        <f t="shared" si="86"/>
        <v>1</v>
      </c>
      <c r="K774" s="194" t="str">
        <f t="shared" si="82"/>
        <v>ISD A&amp;E Datamart</v>
      </c>
    </row>
    <row r="775" spans="1:11">
      <c r="A775" s="232">
        <f t="shared" si="87"/>
        <v>42673</v>
      </c>
      <c r="B775" s="233" t="s">
        <v>73</v>
      </c>
      <c r="C775" s="234">
        <f>IF($A775&lt;=MonthDate,IF(RIGHT($B775,8)="Scotland",SUMIFS(inputdata!G:G,inputdata!$B:$B,$B775,inputdata!$A:$A,$A775),SUMIFS(inputdata!G:G,inputdata!$D:$D,$B775,inputdata!$A:$A,$A775)),IF(RIGHT($B775,8)="Scotland",SUMIFS(inputdataWeek!G:G,inputdataWeek!$B:$B,$B775,inputdataWeek!$A:$A,$A775),SUMIFS(inputdataWeek!G:G,inputdataWeek!$D:$D,$B775,inputdataWeek!$A:$A,$A775)))</f>
        <v>3745</v>
      </c>
      <c r="D775" s="234">
        <f>IF($A775&lt;=MonthDate,IF(RIGHT($B775,8)="Scotland",SUMIFS(inputdata!H:H,inputdata!$B:$B,$B775,inputdata!$A:$A,$A775),SUMIFS(inputdata!H:H,inputdata!$D:$D,$B775,inputdata!$A:$A,$A775)),IF(RIGHT($B775,8)="Scotland",SUMIFS(inputdataWeek!H:H,inputdataWeek!$B:$B,$B775,inputdataWeek!$A:$A,$A775),SUMIFS(inputdataWeek!H:H,inputdataWeek!$D:$D,$B775,inputdataWeek!$A:$A,$A775)))</f>
        <v>3454</v>
      </c>
      <c r="E775" s="234">
        <f>IF($A775&lt;=MonthDate,IF(RIGHT($B775,8)="Scotland",SUMIFS(inputdata!I:I,inputdata!$B:$B,$B775,inputdata!$A:$A,$A775),SUMIFS(inputdata!I:I,inputdata!$D:$D,$B775,inputdata!$A:$A,$A775)),IF(RIGHT($B775,8)="Scotland",SUMIFS(inputdataWeek!I:I,inputdataWeek!$B:$B,$B775,inputdataWeek!$A:$A,$A775),SUMIFS(inputdataWeek!I:I,inputdataWeek!$D:$D,$B775,inputdataWeek!$A:$A,$A775)))</f>
        <v>291</v>
      </c>
      <c r="F775" s="235">
        <f t="shared" si="84"/>
        <v>0.92229639519359141</v>
      </c>
      <c r="G775" s="234">
        <f>IF($A775&lt;=MonthDate,IF(RIGHT($B775,8)="Scotland",SUMIFS(inputdata!J:J,inputdata!$B:$B,$B775,inputdata!$A:$A,$A775),SUMIFS(inputdata!J:J,inputdata!$D:$D,$B775,inputdata!$A:$A,$A775)),IF(RIGHT($B775,8)="Scotland",SUMIFS(inputdataWeek!J:J,inputdataWeek!$B:$B,$B775,inputdataWeek!$A:$A,$A775),SUMIFS(inputdataWeek!J:J,inputdataWeek!$D:$D,$B775,inputdataWeek!$A:$A,$A775)))</f>
        <v>23</v>
      </c>
      <c r="H775" s="235">
        <f t="shared" si="85"/>
        <v>0.99385847797062754</v>
      </c>
      <c r="I775" s="234">
        <f>IF($A775&lt;=MonthDate,IF(RIGHT($B775,8)="Scotland",SUMIFS(inputdata!K:K,inputdata!$B:$B,$B775,inputdata!$A:$A,$A775),SUMIFS(inputdata!K:K,inputdata!$D:$D,$B775,inputdata!$A:$A,$A775)),IF(RIGHT(B775,8)="Scotland",SUMIFS(inputdataWeek!K:K,inputdataWeek!$B:$B,$B775,inputdataWeek!$A:$A,$A775),SUMIFS(inputdataWeek!K:K,inputdataWeek!$D:$D,$B775,inputdataWeek!$A:$A,$A775)))</f>
        <v>8</v>
      </c>
      <c r="J775" s="235">
        <f t="shared" si="86"/>
        <v>0.99786381842456606</v>
      </c>
      <c r="K775" s="194" t="str">
        <f t="shared" si="82"/>
        <v>ISD A&amp;E Datamart</v>
      </c>
    </row>
    <row r="776" spans="1:11">
      <c r="A776" s="232">
        <f t="shared" si="87"/>
        <v>42673</v>
      </c>
      <c r="B776" s="233" t="s">
        <v>123</v>
      </c>
      <c r="C776" s="234">
        <f>IF($A776&lt;=MonthDate,IF(RIGHT($B776,8)="Scotland",SUMIFS(inputdata!G:G,inputdata!$B:$B,$B776,inputdata!$A:$A,$A776),SUMIFS(inputdata!G:G,inputdata!$D:$D,$B776,inputdata!$A:$A,$A776)),IF(RIGHT($B776,8)="Scotland",SUMIFS(inputdataWeek!G:G,inputdataWeek!$B:$B,$B776,inputdataWeek!$A:$A,$A776),SUMIFS(inputdataWeek!G:G,inputdataWeek!$D:$D,$B776,inputdataWeek!$A:$A,$A776)))</f>
        <v>4364</v>
      </c>
      <c r="D776" s="234">
        <f>IF($A776&lt;=MonthDate,IF(RIGHT($B776,8)="Scotland",SUMIFS(inputdata!H:H,inputdata!$B:$B,$B776,inputdata!$A:$A,$A776),SUMIFS(inputdata!H:H,inputdata!$D:$D,$B776,inputdata!$A:$A,$A776)),IF(RIGHT($B776,8)="Scotland",SUMIFS(inputdataWeek!H:H,inputdataWeek!$B:$B,$B776,inputdataWeek!$A:$A,$A776),SUMIFS(inputdataWeek!H:H,inputdataWeek!$D:$D,$B776,inputdataWeek!$A:$A,$A776)))</f>
        <v>4080</v>
      </c>
      <c r="E776" s="234">
        <f>IF($A776&lt;=MonthDate,IF(RIGHT($B776,8)="Scotland",SUMIFS(inputdata!I:I,inputdata!$B:$B,$B776,inputdata!$A:$A,$A776),SUMIFS(inputdata!I:I,inputdata!$D:$D,$B776,inputdata!$A:$A,$A776)),IF(RIGHT($B776,8)="Scotland",SUMIFS(inputdataWeek!I:I,inputdataWeek!$B:$B,$B776,inputdataWeek!$A:$A,$A776),SUMIFS(inputdataWeek!I:I,inputdataWeek!$D:$D,$B776,inputdataWeek!$A:$A,$A776)))</f>
        <v>284</v>
      </c>
      <c r="F776" s="235">
        <f t="shared" si="84"/>
        <v>0.9349220898258479</v>
      </c>
      <c r="G776" s="234">
        <f>IF($A776&lt;=MonthDate,IF(RIGHT($B776,8)="Scotland",SUMIFS(inputdata!J:J,inputdata!$B:$B,$B776,inputdata!$A:$A,$A776),SUMIFS(inputdata!J:J,inputdata!$D:$D,$B776,inputdata!$A:$A,$A776)),IF(RIGHT($B776,8)="Scotland",SUMIFS(inputdataWeek!J:J,inputdataWeek!$B:$B,$B776,inputdataWeek!$A:$A,$A776),SUMIFS(inputdataWeek!J:J,inputdataWeek!$D:$D,$B776,inputdataWeek!$A:$A,$A776)))</f>
        <v>42</v>
      </c>
      <c r="H776" s="235">
        <f t="shared" si="85"/>
        <v>0.99037580201649866</v>
      </c>
      <c r="I776" s="234">
        <f>IF($A776&lt;=MonthDate,IF(RIGHT($B776,8)="Scotland",SUMIFS(inputdata!K:K,inputdata!$B:$B,$B776,inputdata!$A:$A,$A776),SUMIFS(inputdata!K:K,inputdata!$D:$D,$B776,inputdata!$A:$A,$A776)),IF(RIGHT(B776,8)="Scotland",SUMIFS(inputdataWeek!K:K,inputdataWeek!$B:$B,$B776,inputdataWeek!$A:$A,$A776),SUMIFS(inputdataWeek!K:K,inputdataWeek!$D:$D,$B776,inputdataWeek!$A:$A,$A776)))</f>
        <v>1</v>
      </c>
      <c r="J776" s="235">
        <f t="shared" si="86"/>
        <v>0.99977085242896424</v>
      </c>
      <c r="K776" s="194" t="str">
        <f t="shared" si="82"/>
        <v>ISD A&amp;E Datamart</v>
      </c>
    </row>
    <row r="777" spans="1:11">
      <c r="A777" s="232">
        <f t="shared" si="87"/>
        <v>42673</v>
      </c>
      <c r="B777" s="233" t="s">
        <v>117</v>
      </c>
      <c r="C777" s="234">
        <f>IF($A777&lt;=MonthDate,IF(RIGHT($B777,8)="Scotland",SUMIFS(inputdata!G:G,inputdata!$B:$B,$B777,inputdata!$A:$A,$A777),SUMIFS(inputdata!G:G,inputdata!$D:$D,$B777,inputdata!$A:$A,$A777)),IF(RIGHT($B777,8)="Scotland",SUMIFS(inputdataWeek!G:G,inputdataWeek!$B:$B,$B777,inputdataWeek!$A:$A,$A777),SUMIFS(inputdataWeek!G:G,inputdataWeek!$D:$D,$B777,inputdataWeek!$A:$A,$A777)))</f>
        <v>71</v>
      </c>
      <c r="D777" s="234">
        <f>IF($A777&lt;=MonthDate,IF(RIGHT($B777,8)="Scotland",SUMIFS(inputdata!H:H,inputdata!$B:$B,$B777,inputdata!$A:$A,$A777),SUMIFS(inputdata!H:H,inputdata!$D:$D,$B777,inputdata!$A:$A,$A777)),IF(RIGHT($B777,8)="Scotland",SUMIFS(inputdataWeek!H:H,inputdataWeek!$B:$B,$B777,inputdataWeek!$A:$A,$A777),SUMIFS(inputdataWeek!H:H,inputdataWeek!$D:$D,$B777,inputdataWeek!$A:$A,$A777)))</f>
        <v>71</v>
      </c>
      <c r="E777" s="234">
        <f>IF($A777&lt;=MonthDate,IF(RIGHT($B777,8)="Scotland",SUMIFS(inputdata!I:I,inputdata!$B:$B,$B777,inputdata!$A:$A,$A777),SUMIFS(inputdata!I:I,inputdata!$D:$D,$B777,inputdata!$A:$A,$A777)),IF(RIGHT($B777,8)="Scotland",SUMIFS(inputdataWeek!I:I,inputdataWeek!$B:$B,$B777,inputdataWeek!$A:$A,$A777),SUMIFS(inputdataWeek!I:I,inputdataWeek!$D:$D,$B777,inputdataWeek!$A:$A,$A777)))</f>
        <v>0</v>
      </c>
      <c r="F777" s="235">
        <f t="shared" si="84"/>
        <v>1</v>
      </c>
      <c r="G777" s="234">
        <f>IF($A777&lt;=MonthDate,IF(RIGHT($B777,8)="Scotland",SUMIFS(inputdata!J:J,inputdata!$B:$B,$B777,inputdata!$A:$A,$A777),SUMIFS(inputdata!J:J,inputdata!$D:$D,$B777,inputdata!$A:$A,$A777)),IF(RIGHT($B777,8)="Scotland",SUMIFS(inputdataWeek!J:J,inputdataWeek!$B:$B,$B777,inputdataWeek!$A:$A,$A777),SUMIFS(inputdataWeek!J:J,inputdataWeek!$D:$D,$B777,inputdataWeek!$A:$A,$A777)))</f>
        <v>0</v>
      </c>
      <c r="H777" s="235">
        <f t="shared" si="85"/>
        <v>1</v>
      </c>
      <c r="I777" s="234">
        <f>IF($A777&lt;=MonthDate,IF(RIGHT($B777,8)="Scotland",SUMIFS(inputdata!K:K,inputdata!$B:$B,$B777,inputdata!$A:$A,$A777),SUMIFS(inputdata!K:K,inputdata!$D:$D,$B777,inputdata!$A:$A,$A777)),IF(RIGHT(B777,8)="Scotland",SUMIFS(inputdataWeek!K:K,inputdataWeek!$B:$B,$B777,inputdataWeek!$A:$A,$A777),SUMIFS(inputdataWeek!K:K,inputdataWeek!$D:$D,$B777,inputdataWeek!$A:$A,$A777)))</f>
        <v>0</v>
      </c>
      <c r="J777" s="235">
        <f t="shared" si="86"/>
        <v>1</v>
      </c>
      <c r="K777" s="194" t="str">
        <f t="shared" si="82"/>
        <v>ISD A&amp;E Datamart</v>
      </c>
    </row>
    <row r="778" spans="1:11">
      <c r="A778" s="232">
        <f>A763+7</f>
        <v>42673</v>
      </c>
      <c r="B778" s="233" t="s">
        <v>141</v>
      </c>
      <c r="C778" s="234">
        <f>IF($A778&lt;=MonthDate,IF(RIGHT($B778,8)="Scotland",SUMIFS(inputdata!G:G,inputdata!$B:$B,$B778,inputdata!$A:$A,$A778),SUMIFS(inputdata!G:G,inputdata!$D:$D,$B778,inputdata!$A:$A,$A778)),IF(RIGHT($B778,8)="Scotland",SUMIFS(inputdataWeek!G:G,inputdataWeek!$B:$B,$B778,inputdataWeek!$A:$A,$A778),SUMIFS(inputdataWeek!G:G,inputdataWeek!$D:$D,$B778,inputdataWeek!$A:$A,$A778)))</f>
        <v>144</v>
      </c>
      <c r="D778" s="234">
        <f>IF($A778&lt;=MonthDate,IF(RIGHT($B778,8)="Scotland",SUMIFS(inputdata!H:H,inputdata!$B:$B,$B778,inputdata!$A:$A,$A778),SUMIFS(inputdata!H:H,inputdata!$D:$D,$B778,inputdata!$A:$A,$A778)),IF(RIGHT($B778,8)="Scotland",SUMIFS(inputdataWeek!H:H,inputdataWeek!$B:$B,$B778,inputdataWeek!$A:$A,$A778),SUMIFS(inputdataWeek!H:H,inputdataWeek!$D:$D,$B778,inputdataWeek!$A:$A,$A778)))</f>
        <v>136</v>
      </c>
      <c r="E778" s="234">
        <f>IF($A778&lt;=MonthDate,IF(RIGHT($B778,8)="Scotland",SUMIFS(inputdata!I:I,inputdata!$B:$B,$B778,inputdata!$A:$A,$A778),SUMIFS(inputdata!I:I,inputdata!$D:$D,$B778,inputdata!$A:$A,$A778)),IF(RIGHT($B778,8)="Scotland",SUMIFS(inputdataWeek!I:I,inputdataWeek!$B:$B,$B778,inputdataWeek!$A:$A,$A778),SUMIFS(inputdataWeek!I:I,inputdataWeek!$D:$D,$B778,inputdataWeek!$A:$A,$A778)))</f>
        <v>8</v>
      </c>
      <c r="F778" s="235">
        <f t="shared" si="84"/>
        <v>0.94444444444444442</v>
      </c>
      <c r="G778" s="234">
        <f>IF($A778&lt;=MonthDate,IF(RIGHT($B778,8)="Scotland",SUMIFS(inputdata!J:J,inputdata!$B:$B,$B778,inputdata!$A:$A,$A778),SUMIFS(inputdata!J:J,inputdata!$D:$D,$B778,inputdata!$A:$A,$A778)),IF(RIGHT($B778,8)="Scotland",SUMIFS(inputdataWeek!J:J,inputdataWeek!$B:$B,$B778,inputdataWeek!$A:$A,$A778),SUMIFS(inputdataWeek!J:J,inputdataWeek!$D:$D,$B778,inputdataWeek!$A:$A,$A778)))</f>
        <v>0</v>
      </c>
      <c r="H778" s="235">
        <f t="shared" si="85"/>
        <v>1</v>
      </c>
      <c r="I778" s="234">
        <f>IF($A778&lt;=MonthDate,IF(RIGHT($B778,8)="Scotland",SUMIFS(inputdata!K:K,inputdata!$B:$B,$B778,inputdata!$A:$A,$A778),SUMIFS(inputdata!K:K,inputdata!$D:$D,$B778,inputdata!$A:$A,$A778)),IF(RIGHT(B778,8)="Scotland",SUMIFS(inputdataWeek!K:K,inputdataWeek!$B:$B,$B778,inputdataWeek!$A:$A,$A778),SUMIFS(inputdataWeek!K:K,inputdataWeek!$D:$D,$B778,inputdataWeek!$A:$A,$A778)))</f>
        <v>0</v>
      </c>
      <c r="J778" s="235">
        <f t="shared" si="86"/>
        <v>1</v>
      </c>
      <c r="K778" s="194" t="str">
        <f t="shared" si="82"/>
        <v>ISD A&amp;E Datamart</v>
      </c>
    </row>
    <row r="779" spans="1:11">
      <c r="A779" s="232">
        <f t="shared" ref="A779:A781" si="88">A764+7</f>
        <v>42673</v>
      </c>
      <c r="B779" s="233" t="s">
        <v>136</v>
      </c>
      <c r="C779" s="234">
        <f>IF($A779&lt;=MonthDate,IF(RIGHT($B779,8)="Scotland",SUMIFS(inputdata!G:G,inputdata!$B:$B,$B779,inputdata!$A:$A,$A779),SUMIFS(inputdata!G:G,inputdata!$D:$D,$B779,inputdata!$A:$A,$A779)),IF(RIGHT($B779,8)="Scotland",SUMIFS(inputdataWeek!G:G,inputdataWeek!$B:$B,$B779,inputdataWeek!$A:$A,$A779),SUMIFS(inputdataWeek!G:G,inputdataWeek!$D:$D,$B779,inputdataWeek!$A:$A,$A779)))</f>
        <v>1388</v>
      </c>
      <c r="D779" s="234">
        <f>IF($A779&lt;=MonthDate,IF(RIGHT($B779,8)="Scotland",SUMIFS(inputdata!H:H,inputdata!$B:$B,$B779,inputdata!$A:$A,$A779),SUMIFS(inputdata!H:H,inputdata!$D:$D,$B779,inputdata!$A:$A,$A779)),IF(RIGHT($B779,8)="Scotland",SUMIFS(inputdataWeek!H:H,inputdataWeek!$B:$B,$B779,inputdataWeek!$A:$A,$A779),SUMIFS(inputdataWeek!H:H,inputdataWeek!$D:$D,$B779,inputdataWeek!$A:$A,$A779)))</f>
        <v>1346</v>
      </c>
      <c r="E779" s="234">
        <f>IF($A779&lt;=MonthDate,IF(RIGHT($B779,8)="Scotland",SUMIFS(inputdata!I:I,inputdata!$B:$B,$B779,inputdata!$A:$A,$A779),SUMIFS(inputdata!I:I,inputdata!$D:$D,$B779,inputdata!$A:$A,$A779)),IF(RIGHT($B779,8)="Scotland",SUMIFS(inputdataWeek!I:I,inputdataWeek!$B:$B,$B779,inputdataWeek!$A:$A,$A779),SUMIFS(inputdataWeek!I:I,inputdataWeek!$D:$D,$B779,inputdataWeek!$A:$A,$A779)))</f>
        <v>42</v>
      </c>
      <c r="F779" s="235">
        <f t="shared" si="84"/>
        <v>0.96974063400576371</v>
      </c>
      <c r="G779" s="234">
        <f>IF($A779&lt;=MonthDate,IF(RIGHT($B779,8)="Scotland",SUMIFS(inputdata!J:J,inputdata!$B:$B,$B779,inputdata!$A:$A,$A779),SUMIFS(inputdata!J:J,inputdata!$D:$D,$B779,inputdata!$A:$A,$A779)),IF(RIGHT($B779,8)="Scotland",SUMIFS(inputdataWeek!J:J,inputdataWeek!$B:$B,$B779,inputdataWeek!$A:$A,$A779),SUMIFS(inputdataWeek!J:J,inputdataWeek!$D:$D,$B779,inputdataWeek!$A:$A,$A779)))</f>
        <v>0</v>
      </c>
      <c r="H779" s="235">
        <f t="shared" si="85"/>
        <v>1</v>
      </c>
      <c r="I779" s="234">
        <f>IF($A779&lt;=MonthDate,IF(RIGHT($B779,8)="Scotland",SUMIFS(inputdata!K:K,inputdata!$B:$B,$B779,inputdata!$A:$A,$A779),SUMIFS(inputdata!K:K,inputdata!$D:$D,$B779,inputdata!$A:$A,$A779)),IF(RIGHT(B779,8)="Scotland",SUMIFS(inputdataWeek!K:K,inputdataWeek!$B:$B,$B779,inputdataWeek!$A:$A,$A779),SUMIFS(inputdataWeek!K:K,inputdataWeek!$D:$D,$B779,inputdataWeek!$A:$A,$A779)))</f>
        <v>0</v>
      </c>
      <c r="J779" s="235">
        <f t="shared" si="86"/>
        <v>1</v>
      </c>
      <c r="K779" s="194" t="str">
        <f t="shared" si="82"/>
        <v>ISD A&amp;E Datamart</v>
      </c>
    </row>
    <row r="780" spans="1:11">
      <c r="A780" s="232">
        <f t="shared" si="88"/>
        <v>42673</v>
      </c>
      <c r="B780" s="233" t="s">
        <v>139</v>
      </c>
      <c r="C780" s="234">
        <f>IF($A780&lt;=MonthDate,IF(RIGHT($B780,8)="Scotland",SUMIFS(inputdata!G:G,inputdata!$B:$B,$B780,inputdata!$A:$A,$A780),SUMIFS(inputdata!G:G,inputdata!$D:$D,$B780,inputdata!$A:$A,$A780)),IF(RIGHT($B780,8)="Scotland",SUMIFS(inputdataWeek!G:G,inputdataWeek!$B:$B,$B780,inputdataWeek!$A:$A,$A780),SUMIFS(inputdataWeek!G:G,inputdataWeek!$D:$D,$B780,inputdataWeek!$A:$A,$A780)))</f>
        <v>122</v>
      </c>
      <c r="D780" s="234">
        <f>IF($A780&lt;=MonthDate,IF(RIGHT($B780,8)="Scotland",SUMIFS(inputdata!H:H,inputdata!$B:$B,$B780,inputdata!$A:$A,$A780),SUMIFS(inputdata!H:H,inputdata!$D:$D,$B780,inputdata!$A:$A,$A780)),IF(RIGHT($B780,8)="Scotland",SUMIFS(inputdataWeek!H:H,inputdataWeek!$B:$B,$B780,inputdataWeek!$A:$A,$A780),SUMIFS(inputdataWeek!H:H,inputdataWeek!$D:$D,$B780,inputdataWeek!$A:$A,$A780)))</f>
        <v>119</v>
      </c>
      <c r="E780" s="234">
        <f>IF($A780&lt;=MonthDate,IF(RIGHT($B780,8)="Scotland",SUMIFS(inputdata!I:I,inputdata!$B:$B,$B780,inputdata!$A:$A,$A780),SUMIFS(inputdata!I:I,inputdata!$D:$D,$B780,inputdata!$A:$A,$A780)),IF(RIGHT($B780,8)="Scotland",SUMIFS(inputdataWeek!I:I,inputdataWeek!$B:$B,$B780,inputdataWeek!$A:$A,$A780),SUMIFS(inputdataWeek!I:I,inputdataWeek!$D:$D,$B780,inputdataWeek!$A:$A,$A780)))</f>
        <v>3</v>
      </c>
      <c r="F780" s="235">
        <f t="shared" si="84"/>
        <v>0.97540983606557374</v>
      </c>
      <c r="G780" s="234">
        <f>IF($A780&lt;=MonthDate,IF(RIGHT($B780,8)="Scotland",SUMIFS(inputdata!J:J,inputdata!$B:$B,$B780,inputdata!$A:$A,$A780),SUMIFS(inputdata!J:J,inputdata!$D:$D,$B780,inputdata!$A:$A,$A780)),IF(RIGHT($B780,8)="Scotland",SUMIFS(inputdataWeek!J:J,inputdataWeek!$B:$B,$B780,inputdataWeek!$A:$A,$A780),SUMIFS(inputdataWeek!J:J,inputdataWeek!$D:$D,$B780,inputdataWeek!$A:$A,$A780)))</f>
        <v>0</v>
      </c>
      <c r="H780" s="235">
        <f t="shared" si="85"/>
        <v>1</v>
      </c>
      <c r="I780" s="234">
        <f>IF($A780&lt;=MonthDate,IF(RIGHT($B780,8)="Scotland",SUMIFS(inputdata!K:K,inputdata!$B:$B,$B780,inputdata!$A:$A,$A780),SUMIFS(inputdata!K:K,inputdata!$D:$D,$B780,inputdata!$A:$A,$A780)),IF(RIGHT(B780,8)="Scotland",SUMIFS(inputdataWeek!K:K,inputdataWeek!$B:$B,$B780,inputdataWeek!$A:$A,$A780),SUMIFS(inputdataWeek!K:K,inputdataWeek!$D:$D,$B780,inputdataWeek!$A:$A,$A780)))</f>
        <v>0</v>
      </c>
      <c r="J780" s="235">
        <f t="shared" si="86"/>
        <v>1</v>
      </c>
      <c r="K780" s="194" t="str">
        <f t="shared" si="82"/>
        <v>ISD A&amp;E Datamart</v>
      </c>
    </row>
    <row r="781" spans="1:11">
      <c r="A781" s="232">
        <f t="shared" si="88"/>
        <v>42673</v>
      </c>
      <c r="B781" s="233" t="s">
        <v>277</v>
      </c>
      <c r="C781" s="234">
        <f>IF($A781&lt;=MonthDate,IF(RIGHT($B781,8)="Scotland",SUMIFS(inputdata!G:G,inputdata!$B:$B,$B781,inputdata!$A:$A,$A781),SUMIFS(inputdata!G:G,inputdata!$D:$D,$B781,inputdata!$A:$A,$A781)),IF(RIGHT($B781,8)="Scotland",SUMIFS(inputdataWeek!G:G,inputdataWeek!$B:$B,$B781,inputdataWeek!$A:$A,$A781),SUMIFS(inputdataWeek!G:G,inputdataWeek!$D:$D,$B781,inputdataWeek!$A:$A,$A781)))</f>
        <v>25391</v>
      </c>
      <c r="D781" s="234">
        <f>IF($A781&lt;=MonthDate,IF(RIGHT($B781,8)="Scotland",SUMIFS(inputdata!H:H,inputdata!$B:$B,$B781,inputdata!$A:$A,$A781),SUMIFS(inputdata!H:H,inputdata!$D:$D,$B781,inputdata!$A:$A,$A781)),IF(RIGHT($B781,8)="Scotland",SUMIFS(inputdataWeek!H:H,inputdataWeek!$B:$B,$B781,inputdataWeek!$A:$A,$A781),SUMIFS(inputdataWeek!H:H,inputdataWeek!$D:$D,$B781,inputdataWeek!$A:$A,$A781)))</f>
        <v>23467</v>
      </c>
      <c r="E781" s="234">
        <f>IF($A781&lt;=MonthDate,IF(RIGHT($B781,8)="Scotland",SUMIFS(inputdata!I:I,inputdata!$B:$B,$B781,inputdata!$A:$A,$A781),SUMIFS(inputdata!I:I,inputdata!$D:$D,$B781,inputdata!$A:$A,$A781)),IF(RIGHT($B781,8)="Scotland",SUMIFS(inputdataWeek!I:I,inputdataWeek!$B:$B,$B781,inputdataWeek!$A:$A,$A781),SUMIFS(inputdataWeek!I:I,inputdataWeek!$D:$D,$B781,inputdataWeek!$A:$A,$A781)))</f>
        <v>1924</v>
      </c>
      <c r="F781" s="235">
        <f t="shared" si="84"/>
        <v>0.92422511913670202</v>
      </c>
      <c r="G781" s="234">
        <f>IF($A781&lt;=MonthDate,IF(RIGHT($B781,8)="Scotland",SUMIFS(inputdata!J:J,inputdata!$B:$B,$B781,inputdata!$A:$A,$A781),SUMIFS(inputdata!J:J,inputdata!$D:$D,$B781,inputdata!$A:$A,$A781)),IF(RIGHT($B781,8)="Scotland",SUMIFS(inputdataWeek!J:J,inputdataWeek!$B:$B,$B781,inputdataWeek!$A:$A,$A781),SUMIFS(inputdataWeek!J:J,inputdataWeek!$D:$D,$B781,inputdataWeek!$A:$A,$A781)))</f>
        <v>144</v>
      </c>
      <c r="H781" s="235">
        <f t="shared" si="85"/>
        <v>0.99432869914536648</v>
      </c>
      <c r="I781" s="234">
        <f>IF($A781&lt;=MonthDate,IF(RIGHT($B781,8)="Scotland",SUMIFS(inputdata!K:K,inputdata!$B:$B,$B781,inputdata!$A:$A,$A781),SUMIFS(inputdata!K:K,inputdata!$D:$D,$B781,inputdata!$A:$A,$A781)),IF(RIGHT(B781,8)="Scotland",SUMIFS(inputdataWeek!K:K,inputdataWeek!$B:$B,$B781,inputdataWeek!$A:$A,$A781),SUMIFS(inputdataWeek!K:K,inputdataWeek!$D:$D,$B781,inputdataWeek!$A:$A,$A781)))</f>
        <v>16</v>
      </c>
      <c r="J781" s="235">
        <f t="shared" si="86"/>
        <v>0.99936985546059631</v>
      </c>
      <c r="K781" s="194" t="str">
        <f t="shared" si="82"/>
        <v>ISD A&amp;E Datamart</v>
      </c>
    </row>
    <row r="782" spans="1:11">
      <c r="A782" s="232">
        <f>A767+7</f>
        <v>42680</v>
      </c>
      <c r="B782" s="233" t="s">
        <v>121</v>
      </c>
      <c r="C782" s="234">
        <f>IF($A782&lt;=MonthDate,IF(RIGHT($B782,8)="Scotland",SUMIFS(inputdata!G:G,inputdata!$B:$B,$B782,inputdata!$A:$A,$A782),SUMIFS(inputdata!G:G,inputdata!$D:$D,$B782,inputdata!$A:$A,$A782)),IF(RIGHT($B782,8)="Scotland",SUMIFS(inputdataWeek!G:G,inputdataWeek!$B:$B,$B782,inputdataWeek!$A:$A,$A782),SUMIFS(inputdataWeek!G:G,inputdataWeek!$D:$D,$B782,inputdataWeek!$A:$A,$A782)))</f>
        <v>2150</v>
      </c>
      <c r="D782" s="234">
        <f>IF($A782&lt;=MonthDate,IF(RIGHT($B782,8)="Scotland",SUMIFS(inputdata!H:H,inputdata!$B:$B,$B782,inputdata!$A:$A,$A782),SUMIFS(inputdata!H:H,inputdata!$D:$D,$B782,inputdata!$A:$A,$A782)),IF(RIGHT($B782,8)="Scotland",SUMIFS(inputdataWeek!H:H,inputdataWeek!$B:$B,$B782,inputdataWeek!$A:$A,$A782),SUMIFS(inputdataWeek!H:H,inputdataWeek!$D:$D,$B782,inputdataWeek!$A:$A,$A782)))</f>
        <v>1946</v>
      </c>
      <c r="E782" s="234">
        <f>IF($A782&lt;=MonthDate,IF(RIGHT($B782,8)="Scotland",SUMIFS(inputdata!I:I,inputdata!$B:$B,$B782,inputdata!$A:$A,$A782),SUMIFS(inputdata!I:I,inputdata!$D:$D,$B782,inputdata!$A:$A,$A782)),IF(RIGHT($B782,8)="Scotland",SUMIFS(inputdataWeek!I:I,inputdataWeek!$B:$B,$B782,inputdataWeek!$A:$A,$A782),SUMIFS(inputdataWeek!I:I,inputdataWeek!$D:$D,$B782,inputdataWeek!$A:$A,$A782)))</f>
        <v>204</v>
      </c>
      <c r="F782" s="235">
        <f t="shared" ref="F782:F796" si="89">1-E782/$C782</f>
        <v>0.90511627906976744</v>
      </c>
      <c r="G782" s="234">
        <f>IF($A782&lt;=MonthDate,IF(RIGHT($B782,8)="Scotland",SUMIFS(inputdata!J:J,inputdata!$B:$B,$B782,inputdata!$A:$A,$A782),SUMIFS(inputdata!J:J,inputdata!$D:$D,$B782,inputdata!$A:$A,$A782)),IF(RIGHT($B782,8)="Scotland",SUMIFS(inputdataWeek!J:J,inputdataWeek!$B:$B,$B782,inputdataWeek!$A:$A,$A782),SUMIFS(inputdataWeek!J:J,inputdataWeek!$D:$D,$B782,inputdataWeek!$A:$A,$A782)))</f>
        <v>34</v>
      </c>
      <c r="H782" s="235">
        <f t="shared" ref="H782:H796" si="90">1-G782/$C782</f>
        <v>0.98418604651162789</v>
      </c>
      <c r="I782" s="234">
        <f>IF($A782&lt;=MonthDate,IF(RIGHT($B782,8)="Scotland",SUMIFS(inputdata!K:K,inputdata!$B:$B,$B782,inputdata!$A:$A,$A782),SUMIFS(inputdata!K:K,inputdata!$D:$D,$B782,inputdata!$A:$A,$A782)),IF(RIGHT(B782,8)="Scotland",SUMIFS(inputdataWeek!K:K,inputdataWeek!$B:$B,$B782,inputdataWeek!$A:$A,$A782),SUMIFS(inputdataWeek!K:K,inputdataWeek!$D:$D,$B782,inputdataWeek!$A:$A,$A782)))</f>
        <v>12</v>
      </c>
      <c r="J782" s="235">
        <f t="shared" ref="J782:J796" si="91">1-I782/$C782</f>
        <v>0.99441860465116283</v>
      </c>
      <c r="K782" s="194" t="str">
        <f t="shared" si="82"/>
        <v>ISD A&amp;E Datamart</v>
      </c>
    </row>
    <row r="783" spans="1:11">
      <c r="A783" s="232">
        <f t="shared" ref="A783:A792" si="92">A768+7</f>
        <v>42680</v>
      </c>
      <c r="B783" s="233" t="s">
        <v>70</v>
      </c>
      <c r="C783" s="234">
        <f>IF($A783&lt;=MonthDate,IF(RIGHT($B783,8)="Scotland",SUMIFS(inputdata!G:G,inputdata!$B:$B,$B783,inputdata!$A:$A,$A783),SUMIFS(inputdata!G:G,inputdata!$D:$D,$B783,inputdata!$A:$A,$A783)),IF(RIGHT($B783,8)="Scotland",SUMIFS(inputdataWeek!G:G,inputdataWeek!$B:$B,$B783,inputdataWeek!$A:$A,$A783),SUMIFS(inputdataWeek!G:G,inputdataWeek!$D:$D,$B783,inputdataWeek!$A:$A,$A783)))</f>
        <v>513</v>
      </c>
      <c r="D783" s="234">
        <f>IF($A783&lt;=MonthDate,IF(RIGHT($B783,8)="Scotland",SUMIFS(inputdata!H:H,inputdata!$B:$B,$B783,inputdata!$A:$A,$A783),SUMIFS(inputdata!H:H,inputdata!$D:$D,$B783,inputdata!$A:$A,$A783)),IF(RIGHT($B783,8)="Scotland",SUMIFS(inputdataWeek!H:H,inputdataWeek!$B:$B,$B783,inputdataWeek!$A:$A,$A783),SUMIFS(inputdataWeek!H:H,inputdataWeek!$D:$D,$B783,inputdataWeek!$A:$A,$A783)))</f>
        <v>498</v>
      </c>
      <c r="E783" s="234">
        <f>IF($A783&lt;=MonthDate,IF(RIGHT($B783,8)="Scotland",SUMIFS(inputdata!I:I,inputdata!$B:$B,$B783,inputdata!$A:$A,$A783),SUMIFS(inputdata!I:I,inputdata!$D:$D,$B783,inputdata!$A:$A,$A783)),IF(RIGHT($B783,8)="Scotland",SUMIFS(inputdataWeek!I:I,inputdataWeek!$B:$B,$B783,inputdataWeek!$A:$A,$A783),SUMIFS(inputdataWeek!I:I,inputdataWeek!$D:$D,$B783,inputdataWeek!$A:$A,$A783)))</f>
        <v>15</v>
      </c>
      <c r="F783" s="235">
        <f t="shared" si="89"/>
        <v>0.97076023391812871</v>
      </c>
      <c r="G783" s="234">
        <f>IF($A783&lt;=MonthDate,IF(RIGHT($B783,8)="Scotland",SUMIFS(inputdata!J:J,inputdata!$B:$B,$B783,inputdata!$A:$A,$A783),SUMIFS(inputdata!J:J,inputdata!$D:$D,$B783,inputdata!$A:$A,$A783)),IF(RIGHT($B783,8)="Scotland",SUMIFS(inputdataWeek!J:J,inputdataWeek!$B:$B,$B783,inputdataWeek!$A:$A,$A783),SUMIFS(inputdataWeek!J:J,inputdataWeek!$D:$D,$B783,inputdataWeek!$A:$A,$A783)))</f>
        <v>0</v>
      </c>
      <c r="H783" s="235">
        <f t="shared" si="90"/>
        <v>1</v>
      </c>
      <c r="I783" s="234">
        <f>IF($A783&lt;=MonthDate,IF(RIGHT($B783,8)="Scotland",SUMIFS(inputdata!K:K,inputdata!$B:$B,$B783,inputdata!$A:$A,$A783),SUMIFS(inputdata!K:K,inputdata!$D:$D,$B783,inputdata!$A:$A,$A783)),IF(RIGHT(B783,8)="Scotland",SUMIFS(inputdataWeek!K:K,inputdataWeek!$B:$B,$B783,inputdataWeek!$A:$A,$A783),SUMIFS(inputdataWeek!K:K,inputdataWeek!$D:$D,$B783,inputdataWeek!$A:$A,$A783)))</f>
        <v>0</v>
      </c>
      <c r="J783" s="235">
        <f t="shared" si="91"/>
        <v>1</v>
      </c>
      <c r="K783" s="194" t="str">
        <f t="shared" si="82"/>
        <v>ISD A&amp;E Datamart</v>
      </c>
    </row>
    <row r="784" spans="1:11">
      <c r="A784" s="232">
        <f t="shared" si="92"/>
        <v>42680</v>
      </c>
      <c r="B784" s="233" t="s">
        <v>140</v>
      </c>
      <c r="C784" s="234">
        <f>IF($A784&lt;=MonthDate,IF(RIGHT($B784,8)="Scotland",SUMIFS(inputdata!G:G,inputdata!$B:$B,$B784,inputdata!$A:$A,$A784),SUMIFS(inputdata!G:G,inputdata!$D:$D,$B784,inputdata!$A:$A,$A784)),IF(RIGHT($B784,8)="Scotland",SUMIFS(inputdataWeek!G:G,inputdataWeek!$B:$B,$B784,inputdataWeek!$A:$A,$A784),SUMIFS(inputdataWeek!G:G,inputdataWeek!$D:$D,$B784,inputdataWeek!$A:$A,$A784)))</f>
        <v>843</v>
      </c>
      <c r="D784" s="234">
        <f>IF($A784&lt;=MonthDate,IF(RIGHT($B784,8)="Scotland",SUMIFS(inputdata!H:H,inputdata!$B:$B,$B784,inputdata!$A:$A,$A784),SUMIFS(inputdata!H:H,inputdata!$D:$D,$B784,inputdata!$A:$A,$A784)),IF(RIGHT($B784,8)="Scotland",SUMIFS(inputdataWeek!H:H,inputdataWeek!$B:$B,$B784,inputdataWeek!$A:$A,$A784),SUMIFS(inputdataWeek!H:H,inputdataWeek!$D:$D,$B784,inputdataWeek!$A:$A,$A784)))</f>
        <v>796</v>
      </c>
      <c r="E784" s="234">
        <f>IF($A784&lt;=MonthDate,IF(RIGHT($B784,8)="Scotland",SUMIFS(inputdata!I:I,inputdata!$B:$B,$B784,inputdata!$A:$A,$A784),SUMIFS(inputdata!I:I,inputdata!$D:$D,$B784,inputdata!$A:$A,$A784)),IF(RIGHT($B784,8)="Scotland",SUMIFS(inputdataWeek!I:I,inputdataWeek!$B:$B,$B784,inputdataWeek!$A:$A,$A784),SUMIFS(inputdataWeek!I:I,inputdataWeek!$D:$D,$B784,inputdataWeek!$A:$A,$A784)))</f>
        <v>47</v>
      </c>
      <c r="F784" s="235">
        <f t="shared" si="89"/>
        <v>0.94424673784104385</v>
      </c>
      <c r="G784" s="234">
        <f>IF($A784&lt;=MonthDate,IF(RIGHT($B784,8)="Scotland",SUMIFS(inputdata!J:J,inputdata!$B:$B,$B784,inputdata!$A:$A,$A784),SUMIFS(inputdata!J:J,inputdata!$D:$D,$B784,inputdata!$A:$A,$A784)),IF(RIGHT($B784,8)="Scotland",SUMIFS(inputdataWeek!J:J,inputdataWeek!$B:$B,$B784,inputdataWeek!$A:$A,$A784),SUMIFS(inputdataWeek!J:J,inputdataWeek!$D:$D,$B784,inputdataWeek!$A:$A,$A784)))</f>
        <v>1</v>
      </c>
      <c r="H784" s="235">
        <f t="shared" si="90"/>
        <v>0.99881376037959668</v>
      </c>
      <c r="I784" s="234">
        <f>IF($A784&lt;=MonthDate,IF(RIGHT($B784,8)="Scotland",SUMIFS(inputdata!K:K,inputdata!$B:$B,$B784,inputdata!$A:$A,$A784),SUMIFS(inputdata!K:K,inputdata!$D:$D,$B784,inputdata!$A:$A,$A784)),IF(RIGHT(B784,8)="Scotland",SUMIFS(inputdataWeek!K:K,inputdataWeek!$B:$B,$B784,inputdataWeek!$A:$A,$A784),SUMIFS(inputdataWeek!K:K,inputdataWeek!$D:$D,$B784,inputdataWeek!$A:$A,$A784)))</f>
        <v>0</v>
      </c>
      <c r="J784" s="235">
        <f t="shared" si="91"/>
        <v>1</v>
      </c>
      <c r="K784" s="194" t="str">
        <f t="shared" si="82"/>
        <v>ISD A&amp;E Datamart</v>
      </c>
    </row>
    <row r="785" spans="1:11">
      <c r="A785" s="232">
        <f t="shared" si="92"/>
        <v>42680</v>
      </c>
      <c r="B785" s="233" t="s">
        <v>71</v>
      </c>
      <c r="C785" s="234">
        <f>IF($A785&lt;=MonthDate,IF(RIGHT($B785,8)="Scotland",SUMIFS(inputdata!G:G,inputdata!$B:$B,$B785,inputdata!$A:$A,$A785),SUMIFS(inputdata!G:G,inputdata!$D:$D,$B785,inputdata!$A:$A,$A785)),IF(RIGHT($B785,8)="Scotland",SUMIFS(inputdataWeek!G:G,inputdataWeek!$B:$B,$B785,inputdataWeek!$A:$A,$A785),SUMIFS(inputdataWeek!G:G,inputdataWeek!$D:$D,$B785,inputdataWeek!$A:$A,$A785)))</f>
        <v>1137</v>
      </c>
      <c r="D785" s="234">
        <f>IF($A785&lt;=MonthDate,IF(RIGHT($B785,8)="Scotland",SUMIFS(inputdata!H:H,inputdata!$B:$B,$B785,inputdata!$A:$A,$A785),SUMIFS(inputdata!H:H,inputdata!$D:$D,$B785,inputdata!$A:$A,$A785)),IF(RIGHT($B785,8)="Scotland",SUMIFS(inputdataWeek!H:H,inputdataWeek!$B:$B,$B785,inputdataWeek!$A:$A,$A785),SUMIFS(inputdataWeek!H:H,inputdataWeek!$D:$D,$B785,inputdataWeek!$A:$A,$A785)))</f>
        <v>1092</v>
      </c>
      <c r="E785" s="234">
        <f>IF($A785&lt;=MonthDate,IF(RIGHT($B785,8)="Scotland",SUMIFS(inputdata!I:I,inputdata!$B:$B,$B785,inputdata!$A:$A,$A785),SUMIFS(inputdata!I:I,inputdata!$D:$D,$B785,inputdata!$A:$A,$A785)),IF(RIGHT($B785,8)="Scotland",SUMIFS(inputdataWeek!I:I,inputdataWeek!$B:$B,$B785,inputdataWeek!$A:$A,$A785),SUMIFS(inputdataWeek!I:I,inputdataWeek!$D:$D,$B785,inputdataWeek!$A:$A,$A785)))</f>
        <v>45</v>
      </c>
      <c r="F785" s="235">
        <f t="shared" si="89"/>
        <v>0.9604221635883905</v>
      </c>
      <c r="G785" s="234">
        <f>IF($A785&lt;=MonthDate,IF(RIGHT($B785,8)="Scotland",SUMIFS(inputdata!J:J,inputdata!$B:$B,$B785,inputdata!$A:$A,$A785),SUMIFS(inputdata!J:J,inputdata!$D:$D,$B785,inputdata!$A:$A,$A785)),IF(RIGHT($B785,8)="Scotland",SUMIFS(inputdataWeek!J:J,inputdataWeek!$B:$B,$B785,inputdataWeek!$A:$A,$A785),SUMIFS(inputdataWeek!J:J,inputdataWeek!$D:$D,$B785,inputdataWeek!$A:$A,$A785)))</f>
        <v>5</v>
      </c>
      <c r="H785" s="235">
        <f t="shared" si="90"/>
        <v>0.99560246262093233</v>
      </c>
      <c r="I785" s="234">
        <f>IF($A785&lt;=MonthDate,IF(RIGHT($B785,8)="Scotland",SUMIFS(inputdata!K:K,inputdata!$B:$B,$B785,inputdata!$A:$A,$A785),SUMIFS(inputdata!K:K,inputdata!$D:$D,$B785,inputdata!$A:$A,$A785)),IF(RIGHT(B785,8)="Scotland",SUMIFS(inputdataWeek!K:K,inputdataWeek!$B:$B,$B785,inputdataWeek!$A:$A,$A785),SUMIFS(inputdataWeek!K:K,inputdataWeek!$D:$D,$B785,inputdataWeek!$A:$A,$A785)))</f>
        <v>0</v>
      </c>
      <c r="J785" s="235">
        <f t="shared" si="91"/>
        <v>1</v>
      </c>
      <c r="K785" s="194" t="str">
        <f t="shared" si="82"/>
        <v>ISD A&amp;E Datamart</v>
      </c>
    </row>
    <row r="786" spans="1:11">
      <c r="A786" s="232">
        <f t="shared" si="92"/>
        <v>42680</v>
      </c>
      <c r="B786" s="233" t="s">
        <v>69</v>
      </c>
      <c r="C786" s="234">
        <f>IF($A786&lt;=MonthDate,IF(RIGHT($B786,8)="Scotland",SUMIFS(inputdata!G:G,inputdata!$B:$B,$B786,inputdata!$A:$A,$A786),SUMIFS(inputdata!G:G,inputdata!$D:$D,$B786,inputdata!$A:$A,$A786)),IF(RIGHT($B786,8)="Scotland",SUMIFS(inputdataWeek!G:G,inputdataWeek!$B:$B,$B786,inputdataWeek!$A:$A,$A786),SUMIFS(inputdataWeek!G:G,inputdataWeek!$D:$D,$B786,inputdataWeek!$A:$A,$A786)))</f>
        <v>1208</v>
      </c>
      <c r="D786" s="234">
        <f>IF($A786&lt;=MonthDate,IF(RIGHT($B786,8)="Scotland",SUMIFS(inputdata!H:H,inputdata!$B:$B,$B786,inputdata!$A:$A,$A786),SUMIFS(inputdata!H:H,inputdata!$D:$D,$B786,inputdata!$A:$A,$A786)),IF(RIGHT($B786,8)="Scotland",SUMIFS(inputdataWeek!H:H,inputdataWeek!$B:$B,$B786,inputdataWeek!$A:$A,$A786),SUMIFS(inputdataWeek!H:H,inputdataWeek!$D:$D,$B786,inputdataWeek!$A:$A,$A786)))</f>
        <v>1106</v>
      </c>
      <c r="E786" s="234">
        <f>IF($A786&lt;=MonthDate,IF(RIGHT($B786,8)="Scotland",SUMIFS(inputdata!I:I,inputdata!$B:$B,$B786,inputdata!$A:$A,$A786),SUMIFS(inputdata!I:I,inputdata!$D:$D,$B786,inputdata!$A:$A,$A786)),IF(RIGHT($B786,8)="Scotland",SUMIFS(inputdataWeek!I:I,inputdataWeek!$B:$B,$B786,inputdataWeek!$A:$A,$A786),SUMIFS(inputdataWeek!I:I,inputdataWeek!$D:$D,$B786,inputdataWeek!$A:$A,$A786)))</f>
        <v>102</v>
      </c>
      <c r="F786" s="235">
        <f t="shared" si="89"/>
        <v>0.91556291390728473</v>
      </c>
      <c r="G786" s="234">
        <f>IF($A786&lt;=MonthDate,IF(RIGHT($B786,8)="Scotland",SUMIFS(inputdata!J:J,inputdata!$B:$B,$B786,inputdata!$A:$A,$A786),SUMIFS(inputdata!J:J,inputdata!$D:$D,$B786,inputdata!$A:$A,$A786)),IF(RIGHT($B786,8)="Scotland",SUMIFS(inputdataWeek!J:J,inputdataWeek!$B:$B,$B786,inputdataWeek!$A:$A,$A786),SUMIFS(inputdataWeek!J:J,inputdataWeek!$D:$D,$B786,inputdataWeek!$A:$A,$A786)))</f>
        <v>12</v>
      </c>
      <c r="H786" s="235">
        <f t="shared" si="90"/>
        <v>0.99006622516556286</v>
      </c>
      <c r="I786" s="234">
        <f>IF($A786&lt;=MonthDate,IF(RIGHT($B786,8)="Scotland",SUMIFS(inputdata!K:K,inputdata!$B:$B,$B786,inputdata!$A:$A,$A786),SUMIFS(inputdata!K:K,inputdata!$D:$D,$B786,inputdata!$A:$A,$A786)),IF(RIGHT(B786,8)="Scotland",SUMIFS(inputdataWeek!K:K,inputdataWeek!$B:$B,$B786,inputdataWeek!$A:$A,$A786),SUMIFS(inputdataWeek!K:K,inputdataWeek!$D:$D,$B786,inputdataWeek!$A:$A,$A786)))</f>
        <v>0</v>
      </c>
      <c r="J786" s="235">
        <f t="shared" si="91"/>
        <v>1</v>
      </c>
      <c r="K786" s="194" t="str">
        <f t="shared" si="82"/>
        <v>ISD A&amp;E Datamart</v>
      </c>
    </row>
    <row r="787" spans="1:11">
      <c r="A787" s="232">
        <f t="shared" si="92"/>
        <v>42680</v>
      </c>
      <c r="B787" s="233" t="s">
        <v>122</v>
      </c>
      <c r="C787" s="234">
        <f>IF($A787&lt;=MonthDate,IF(RIGHT($B787,8)="Scotland",SUMIFS(inputdata!G:G,inputdata!$B:$B,$B787,inputdata!$A:$A,$A787),SUMIFS(inputdata!G:G,inputdata!$D:$D,$B787,inputdata!$A:$A,$A787)),IF(RIGHT($B787,8)="Scotland",SUMIFS(inputdataWeek!G:G,inputdataWeek!$B:$B,$B787,inputdataWeek!$A:$A,$A787),SUMIFS(inputdataWeek!G:G,inputdataWeek!$D:$D,$B787,inputdataWeek!$A:$A,$A787)))</f>
        <v>1768</v>
      </c>
      <c r="D787" s="234">
        <f>IF($A787&lt;=MonthDate,IF(RIGHT($B787,8)="Scotland",SUMIFS(inputdata!H:H,inputdata!$B:$B,$B787,inputdata!$A:$A,$A787),SUMIFS(inputdata!H:H,inputdata!$D:$D,$B787,inputdata!$A:$A,$A787)),IF(RIGHT($B787,8)="Scotland",SUMIFS(inputdataWeek!H:H,inputdataWeek!$B:$B,$B787,inputdataWeek!$A:$A,$A787),SUMIFS(inputdataWeek!H:H,inputdataWeek!$D:$D,$B787,inputdataWeek!$A:$A,$A787)))</f>
        <v>1680</v>
      </c>
      <c r="E787" s="234">
        <f>IF($A787&lt;=MonthDate,IF(RIGHT($B787,8)="Scotland",SUMIFS(inputdata!I:I,inputdata!$B:$B,$B787,inputdata!$A:$A,$A787),SUMIFS(inputdata!I:I,inputdata!$D:$D,$B787,inputdata!$A:$A,$A787)),IF(RIGHT($B787,8)="Scotland",SUMIFS(inputdataWeek!I:I,inputdataWeek!$B:$B,$B787,inputdataWeek!$A:$A,$A787),SUMIFS(inputdataWeek!I:I,inputdataWeek!$D:$D,$B787,inputdataWeek!$A:$A,$A787)))</f>
        <v>88</v>
      </c>
      <c r="F787" s="235">
        <f t="shared" si="89"/>
        <v>0.95022624434389136</v>
      </c>
      <c r="G787" s="234">
        <f>IF($A787&lt;=MonthDate,IF(RIGHT($B787,8)="Scotland",SUMIFS(inputdata!J:J,inputdata!$B:$B,$B787,inputdata!$A:$A,$A787),SUMIFS(inputdata!J:J,inputdata!$D:$D,$B787,inputdata!$A:$A,$A787)),IF(RIGHT($B787,8)="Scotland",SUMIFS(inputdataWeek!J:J,inputdataWeek!$B:$B,$B787,inputdataWeek!$A:$A,$A787),SUMIFS(inputdataWeek!J:J,inputdataWeek!$D:$D,$B787,inputdataWeek!$A:$A,$A787)))</f>
        <v>2</v>
      </c>
      <c r="H787" s="235">
        <f t="shared" si="90"/>
        <v>0.99886877828054299</v>
      </c>
      <c r="I787" s="234">
        <f>IF($A787&lt;=MonthDate,IF(RIGHT($B787,8)="Scotland",SUMIFS(inputdata!K:K,inputdata!$B:$B,$B787,inputdata!$A:$A,$A787),SUMIFS(inputdata!K:K,inputdata!$D:$D,$B787,inputdata!$A:$A,$A787)),IF(RIGHT(B787,8)="Scotland",SUMIFS(inputdataWeek!K:K,inputdataWeek!$B:$B,$B787,inputdataWeek!$A:$A,$A787),SUMIFS(inputdataWeek!K:K,inputdataWeek!$D:$D,$B787,inputdataWeek!$A:$A,$A787)))</f>
        <v>1</v>
      </c>
      <c r="J787" s="235">
        <f t="shared" si="91"/>
        <v>0.9994343891402715</v>
      </c>
      <c r="K787" s="194" t="str">
        <f t="shared" si="82"/>
        <v>ISD A&amp;E Datamart</v>
      </c>
    </row>
    <row r="788" spans="1:11">
      <c r="A788" s="232">
        <f t="shared" si="92"/>
        <v>42680</v>
      </c>
      <c r="B788" s="233" t="s">
        <v>72</v>
      </c>
      <c r="C788" s="234">
        <f>IF($A788&lt;=MonthDate,IF(RIGHT($B788,8)="Scotland",SUMIFS(inputdata!G:G,inputdata!$B:$B,$B788,inputdata!$A:$A,$A788),SUMIFS(inputdata!G:G,inputdata!$D:$D,$B788,inputdata!$A:$A,$A788)),IF(RIGHT($B788,8)="Scotland",SUMIFS(inputdataWeek!G:G,inputdataWeek!$B:$B,$B788,inputdataWeek!$A:$A,$A788),SUMIFS(inputdataWeek!G:G,inputdataWeek!$D:$D,$B788,inputdataWeek!$A:$A,$A788)))</f>
        <v>6708</v>
      </c>
      <c r="D788" s="234">
        <f>IF($A788&lt;=MonthDate,IF(RIGHT($B788,8)="Scotland",SUMIFS(inputdata!H:H,inputdata!$B:$B,$B788,inputdata!$A:$A,$A788),SUMIFS(inputdata!H:H,inputdata!$D:$D,$B788,inputdata!$A:$A,$A788)),IF(RIGHT($B788,8)="Scotland",SUMIFS(inputdataWeek!H:H,inputdataWeek!$B:$B,$B788,inputdataWeek!$A:$A,$A788),SUMIFS(inputdataWeek!H:H,inputdataWeek!$D:$D,$B788,inputdataWeek!$A:$A,$A788)))</f>
        <v>6146</v>
      </c>
      <c r="E788" s="234">
        <f>IF($A788&lt;=MonthDate,IF(RIGHT($B788,8)="Scotland",SUMIFS(inputdata!I:I,inputdata!$B:$B,$B788,inputdata!$A:$A,$A788),SUMIFS(inputdata!I:I,inputdata!$D:$D,$B788,inputdata!$A:$A,$A788)),IF(RIGHT($B788,8)="Scotland",SUMIFS(inputdataWeek!I:I,inputdataWeek!$B:$B,$B788,inputdataWeek!$A:$A,$A788),SUMIFS(inputdataWeek!I:I,inputdataWeek!$D:$D,$B788,inputdataWeek!$A:$A,$A788)))</f>
        <v>562</v>
      </c>
      <c r="F788" s="235">
        <f t="shared" si="89"/>
        <v>0.91621943947525342</v>
      </c>
      <c r="G788" s="234">
        <f>IF($A788&lt;=MonthDate,IF(RIGHT($B788,8)="Scotland",SUMIFS(inputdata!J:J,inputdata!$B:$B,$B788,inputdata!$A:$A,$A788),SUMIFS(inputdata!J:J,inputdata!$D:$D,$B788,inputdata!$A:$A,$A788)),IF(RIGHT($B788,8)="Scotland",SUMIFS(inputdataWeek!J:J,inputdataWeek!$B:$B,$B788,inputdataWeek!$A:$A,$A788),SUMIFS(inputdataWeek!J:J,inputdataWeek!$D:$D,$B788,inputdataWeek!$A:$A,$A788)))</f>
        <v>12</v>
      </c>
      <c r="H788" s="235">
        <f t="shared" si="90"/>
        <v>0.99821109123434704</v>
      </c>
      <c r="I788" s="234">
        <f>IF($A788&lt;=MonthDate,IF(RIGHT($B788,8)="Scotland",SUMIFS(inputdata!K:K,inputdata!$B:$B,$B788,inputdata!$A:$A,$A788),SUMIFS(inputdata!K:K,inputdata!$D:$D,$B788,inputdata!$A:$A,$A788)),IF(RIGHT(B788,8)="Scotland",SUMIFS(inputdataWeek!K:K,inputdataWeek!$B:$B,$B788,inputdataWeek!$A:$A,$A788),SUMIFS(inputdataWeek!K:K,inputdataWeek!$D:$D,$B788,inputdataWeek!$A:$A,$A788)))</f>
        <v>0</v>
      </c>
      <c r="J788" s="235">
        <f t="shared" si="91"/>
        <v>1</v>
      </c>
      <c r="K788" s="194" t="str">
        <f t="shared" si="82"/>
        <v>ISD A&amp;E Datamart</v>
      </c>
    </row>
    <row r="789" spans="1:11">
      <c r="A789" s="232">
        <f t="shared" si="92"/>
        <v>42680</v>
      </c>
      <c r="B789" s="233" t="s">
        <v>129</v>
      </c>
      <c r="C789" s="234">
        <f>IF($A789&lt;=MonthDate,IF(RIGHT($B789,8)="Scotland",SUMIFS(inputdata!G:G,inputdata!$B:$B,$B789,inputdata!$A:$A,$A789),SUMIFS(inputdata!G:G,inputdata!$D:$D,$B789,inputdata!$A:$A,$A789)),IF(RIGHT($B789,8)="Scotland",SUMIFS(inputdataWeek!G:G,inputdataWeek!$B:$B,$B789,inputdataWeek!$A:$A,$A789),SUMIFS(inputdataWeek!G:G,inputdataWeek!$D:$D,$B789,inputdataWeek!$A:$A,$A789)))</f>
        <v>971</v>
      </c>
      <c r="D789" s="234">
        <f>IF($A789&lt;=MonthDate,IF(RIGHT($B789,8)="Scotland",SUMIFS(inputdata!H:H,inputdata!$B:$B,$B789,inputdata!$A:$A,$A789),SUMIFS(inputdata!H:H,inputdata!$D:$D,$B789,inputdata!$A:$A,$A789)),IF(RIGHT($B789,8)="Scotland",SUMIFS(inputdataWeek!H:H,inputdataWeek!$B:$B,$B789,inputdataWeek!$A:$A,$A789),SUMIFS(inputdataWeek!H:H,inputdataWeek!$D:$D,$B789,inputdataWeek!$A:$A,$A789)))</f>
        <v>923</v>
      </c>
      <c r="E789" s="234">
        <f>IF($A789&lt;=MonthDate,IF(RIGHT($B789,8)="Scotland",SUMIFS(inputdata!I:I,inputdata!$B:$B,$B789,inputdata!$A:$A,$A789),SUMIFS(inputdata!I:I,inputdata!$D:$D,$B789,inputdata!$A:$A,$A789)),IF(RIGHT($B789,8)="Scotland",SUMIFS(inputdataWeek!I:I,inputdataWeek!$B:$B,$B789,inputdataWeek!$A:$A,$A789),SUMIFS(inputdataWeek!I:I,inputdataWeek!$D:$D,$B789,inputdataWeek!$A:$A,$A789)))</f>
        <v>48</v>
      </c>
      <c r="F789" s="235">
        <f t="shared" si="89"/>
        <v>0.95056642636457256</v>
      </c>
      <c r="G789" s="234">
        <f>IF($A789&lt;=MonthDate,IF(RIGHT($B789,8)="Scotland",SUMIFS(inputdata!J:J,inputdata!$B:$B,$B789,inputdata!$A:$A,$A789),SUMIFS(inputdata!J:J,inputdata!$D:$D,$B789,inputdata!$A:$A,$A789)),IF(RIGHT($B789,8)="Scotland",SUMIFS(inputdataWeek!J:J,inputdataWeek!$B:$B,$B789,inputdataWeek!$A:$A,$A789),SUMIFS(inputdataWeek!J:J,inputdataWeek!$D:$D,$B789,inputdataWeek!$A:$A,$A789)))</f>
        <v>5</v>
      </c>
      <c r="H789" s="235">
        <f t="shared" si="90"/>
        <v>0.99485066941297629</v>
      </c>
      <c r="I789" s="234">
        <f>IF($A789&lt;=MonthDate,IF(RIGHT($B789,8)="Scotland",SUMIFS(inputdata!K:K,inputdata!$B:$B,$B789,inputdata!$A:$A,$A789),SUMIFS(inputdata!K:K,inputdata!$D:$D,$B789,inputdata!$A:$A,$A789)),IF(RIGHT(B789,8)="Scotland",SUMIFS(inputdataWeek!K:K,inputdataWeek!$B:$B,$B789,inputdataWeek!$A:$A,$A789),SUMIFS(inputdataWeek!K:K,inputdataWeek!$D:$D,$B789,inputdataWeek!$A:$A,$A789)))</f>
        <v>1</v>
      </c>
      <c r="J789" s="235">
        <f t="shared" si="91"/>
        <v>0.99897013388259526</v>
      </c>
      <c r="K789" s="194" t="str">
        <f t="shared" si="82"/>
        <v>ISD A&amp;E Datamart</v>
      </c>
    </row>
    <row r="790" spans="1:11">
      <c r="A790" s="232">
        <f t="shared" si="92"/>
        <v>42680</v>
      </c>
      <c r="B790" s="233" t="s">
        <v>73</v>
      </c>
      <c r="C790" s="234">
        <f>IF($A790&lt;=MonthDate,IF(RIGHT($B790,8)="Scotland",SUMIFS(inputdata!G:G,inputdata!$B:$B,$B790,inputdata!$A:$A,$A790),SUMIFS(inputdata!G:G,inputdata!$D:$D,$B790,inputdata!$A:$A,$A790)),IF(RIGHT($B790,8)="Scotland",SUMIFS(inputdataWeek!G:G,inputdataWeek!$B:$B,$B790,inputdataWeek!$A:$A,$A790),SUMIFS(inputdataWeek!G:G,inputdataWeek!$D:$D,$B790,inputdataWeek!$A:$A,$A790)))</f>
        <v>3655</v>
      </c>
      <c r="D790" s="234">
        <f>IF($A790&lt;=MonthDate,IF(RIGHT($B790,8)="Scotland",SUMIFS(inputdata!H:H,inputdata!$B:$B,$B790,inputdata!$A:$A,$A790),SUMIFS(inputdata!H:H,inputdata!$D:$D,$B790,inputdata!$A:$A,$A790)),IF(RIGHT($B790,8)="Scotland",SUMIFS(inputdataWeek!H:H,inputdataWeek!$B:$B,$B790,inputdataWeek!$A:$A,$A790),SUMIFS(inputdataWeek!H:H,inputdataWeek!$D:$D,$B790,inputdataWeek!$A:$A,$A790)))</f>
        <v>3383</v>
      </c>
      <c r="E790" s="234">
        <f>IF($A790&lt;=MonthDate,IF(RIGHT($B790,8)="Scotland",SUMIFS(inputdata!I:I,inputdata!$B:$B,$B790,inputdata!$A:$A,$A790),SUMIFS(inputdata!I:I,inputdata!$D:$D,$B790,inputdata!$A:$A,$A790)),IF(RIGHT($B790,8)="Scotland",SUMIFS(inputdataWeek!I:I,inputdataWeek!$B:$B,$B790,inputdataWeek!$A:$A,$A790),SUMIFS(inputdataWeek!I:I,inputdataWeek!$D:$D,$B790,inputdataWeek!$A:$A,$A790)))</f>
        <v>272</v>
      </c>
      <c r="F790" s="235">
        <f t="shared" si="89"/>
        <v>0.92558139534883721</v>
      </c>
      <c r="G790" s="234">
        <f>IF($A790&lt;=MonthDate,IF(RIGHT($B790,8)="Scotland",SUMIFS(inputdata!J:J,inputdata!$B:$B,$B790,inputdata!$A:$A,$A790),SUMIFS(inputdata!J:J,inputdata!$D:$D,$B790,inputdata!$A:$A,$A790)),IF(RIGHT($B790,8)="Scotland",SUMIFS(inputdataWeek!J:J,inputdataWeek!$B:$B,$B790,inputdataWeek!$A:$A,$A790),SUMIFS(inputdataWeek!J:J,inputdataWeek!$D:$D,$B790,inputdataWeek!$A:$A,$A790)))</f>
        <v>24</v>
      </c>
      <c r="H790" s="235">
        <f t="shared" si="90"/>
        <v>0.99343365253077975</v>
      </c>
      <c r="I790" s="234">
        <f>IF($A790&lt;=MonthDate,IF(RIGHT($B790,8)="Scotland",SUMIFS(inputdata!K:K,inputdata!$B:$B,$B790,inputdata!$A:$A,$A790),SUMIFS(inputdata!K:K,inputdata!$D:$D,$B790,inputdata!$A:$A,$A790)),IF(RIGHT(B790,8)="Scotland",SUMIFS(inputdataWeek!K:K,inputdataWeek!$B:$B,$B790,inputdataWeek!$A:$A,$A790),SUMIFS(inputdataWeek!K:K,inputdataWeek!$D:$D,$B790,inputdataWeek!$A:$A,$A790)))</f>
        <v>6</v>
      </c>
      <c r="J790" s="235">
        <f t="shared" si="91"/>
        <v>0.99835841313269491</v>
      </c>
      <c r="K790" s="194" t="str">
        <f t="shared" si="82"/>
        <v>ISD A&amp;E Datamart</v>
      </c>
    </row>
    <row r="791" spans="1:11">
      <c r="A791" s="232">
        <f t="shared" si="92"/>
        <v>42680</v>
      </c>
      <c r="B791" s="233" t="s">
        <v>123</v>
      </c>
      <c r="C791" s="234">
        <f>IF($A791&lt;=MonthDate,IF(RIGHT($B791,8)="Scotland",SUMIFS(inputdata!G:G,inputdata!$B:$B,$B791,inputdata!$A:$A,$A791),SUMIFS(inputdata!G:G,inputdata!$D:$D,$B791,inputdata!$A:$A,$A791)),IF(RIGHT($B791,8)="Scotland",SUMIFS(inputdataWeek!G:G,inputdataWeek!$B:$B,$B791,inputdataWeek!$A:$A,$A791),SUMIFS(inputdataWeek!G:G,inputdataWeek!$D:$D,$B791,inputdataWeek!$A:$A,$A791)))</f>
        <v>4332</v>
      </c>
      <c r="D791" s="234">
        <f>IF($A791&lt;=MonthDate,IF(RIGHT($B791,8)="Scotland",SUMIFS(inputdata!H:H,inputdata!$B:$B,$B791,inputdata!$A:$A,$A791),SUMIFS(inputdata!H:H,inputdata!$D:$D,$B791,inputdata!$A:$A,$A791)),IF(RIGHT($B791,8)="Scotland",SUMIFS(inputdataWeek!H:H,inputdataWeek!$B:$B,$B791,inputdataWeek!$A:$A,$A791),SUMIFS(inputdataWeek!H:H,inputdataWeek!$D:$D,$B791,inputdataWeek!$A:$A,$A791)))</f>
        <v>4165</v>
      </c>
      <c r="E791" s="234">
        <f>IF($A791&lt;=MonthDate,IF(RIGHT($B791,8)="Scotland",SUMIFS(inputdata!I:I,inputdata!$B:$B,$B791,inputdata!$A:$A,$A791),SUMIFS(inputdata!I:I,inputdata!$D:$D,$B791,inputdata!$A:$A,$A791)),IF(RIGHT($B791,8)="Scotland",SUMIFS(inputdataWeek!I:I,inputdataWeek!$B:$B,$B791,inputdataWeek!$A:$A,$A791),SUMIFS(inputdataWeek!I:I,inputdataWeek!$D:$D,$B791,inputdataWeek!$A:$A,$A791)))</f>
        <v>167</v>
      </c>
      <c r="F791" s="235">
        <f t="shared" si="89"/>
        <v>0.96144967682363802</v>
      </c>
      <c r="G791" s="234">
        <f>IF($A791&lt;=MonthDate,IF(RIGHT($B791,8)="Scotland",SUMIFS(inputdata!J:J,inputdata!$B:$B,$B791,inputdata!$A:$A,$A791),SUMIFS(inputdata!J:J,inputdata!$D:$D,$B791,inputdata!$A:$A,$A791)),IF(RIGHT($B791,8)="Scotland",SUMIFS(inputdataWeek!J:J,inputdataWeek!$B:$B,$B791,inputdataWeek!$A:$A,$A791),SUMIFS(inputdataWeek!J:J,inputdataWeek!$D:$D,$B791,inputdataWeek!$A:$A,$A791)))</f>
        <v>20</v>
      </c>
      <c r="H791" s="235">
        <f t="shared" si="90"/>
        <v>0.99538319482917825</v>
      </c>
      <c r="I791" s="234">
        <f>IF($A791&lt;=MonthDate,IF(RIGHT($B791,8)="Scotland",SUMIFS(inputdata!K:K,inputdata!$B:$B,$B791,inputdata!$A:$A,$A791),SUMIFS(inputdata!K:K,inputdata!$D:$D,$B791,inputdata!$A:$A,$A791)),IF(RIGHT(B791,8)="Scotland",SUMIFS(inputdataWeek!K:K,inputdataWeek!$B:$B,$B791,inputdataWeek!$A:$A,$A791),SUMIFS(inputdataWeek!K:K,inputdataWeek!$D:$D,$B791,inputdataWeek!$A:$A,$A791)))</f>
        <v>1</v>
      </c>
      <c r="J791" s="235">
        <f t="shared" si="91"/>
        <v>0.99976915974145886</v>
      </c>
      <c r="K791" s="194" t="str">
        <f t="shared" si="82"/>
        <v>ISD A&amp;E Datamart</v>
      </c>
    </row>
    <row r="792" spans="1:11">
      <c r="A792" s="232">
        <f t="shared" si="92"/>
        <v>42680</v>
      </c>
      <c r="B792" s="233" t="s">
        <v>117</v>
      </c>
      <c r="C792" s="234">
        <f>IF($A792&lt;=MonthDate,IF(RIGHT($B792,8)="Scotland",SUMIFS(inputdata!G:G,inputdata!$B:$B,$B792,inputdata!$A:$A,$A792),SUMIFS(inputdata!G:G,inputdata!$D:$D,$B792,inputdata!$A:$A,$A792)),IF(RIGHT($B792,8)="Scotland",SUMIFS(inputdataWeek!G:G,inputdataWeek!$B:$B,$B792,inputdataWeek!$A:$A,$A792),SUMIFS(inputdataWeek!G:G,inputdataWeek!$D:$D,$B792,inputdataWeek!$A:$A,$A792)))</f>
        <v>101</v>
      </c>
      <c r="D792" s="234">
        <f>IF($A792&lt;=MonthDate,IF(RIGHT($B792,8)="Scotland",SUMIFS(inputdata!H:H,inputdata!$B:$B,$B792,inputdata!$A:$A,$A792),SUMIFS(inputdata!H:H,inputdata!$D:$D,$B792,inputdata!$A:$A,$A792)),IF(RIGHT($B792,8)="Scotland",SUMIFS(inputdataWeek!H:H,inputdataWeek!$B:$B,$B792,inputdataWeek!$A:$A,$A792),SUMIFS(inputdataWeek!H:H,inputdataWeek!$D:$D,$B792,inputdataWeek!$A:$A,$A792)))</f>
        <v>99</v>
      </c>
      <c r="E792" s="234">
        <f>IF($A792&lt;=MonthDate,IF(RIGHT($B792,8)="Scotland",SUMIFS(inputdata!I:I,inputdata!$B:$B,$B792,inputdata!$A:$A,$A792),SUMIFS(inputdata!I:I,inputdata!$D:$D,$B792,inputdata!$A:$A,$A792)),IF(RIGHT($B792,8)="Scotland",SUMIFS(inputdataWeek!I:I,inputdataWeek!$B:$B,$B792,inputdataWeek!$A:$A,$A792),SUMIFS(inputdataWeek!I:I,inputdataWeek!$D:$D,$B792,inputdataWeek!$A:$A,$A792)))</f>
        <v>2</v>
      </c>
      <c r="F792" s="235">
        <f t="shared" si="89"/>
        <v>0.98019801980198018</v>
      </c>
      <c r="G792" s="234">
        <f>IF($A792&lt;=MonthDate,IF(RIGHT($B792,8)="Scotland",SUMIFS(inputdata!J:J,inputdata!$B:$B,$B792,inputdata!$A:$A,$A792),SUMIFS(inputdata!J:J,inputdata!$D:$D,$B792,inputdata!$A:$A,$A792)),IF(RIGHT($B792,8)="Scotland",SUMIFS(inputdataWeek!J:J,inputdataWeek!$B:$B,$B792,inputdataWeek!$A:$A,$A792),SUMIFS(inputdataWeek!J:J,inputdataWeek!$D:$D,$B792,inputdataWeek!$A:$A,$A792)))</f>
        <v>0</v>
      </c>
      <c r="H792" s="235">
        <f t="shared" si="90"/>
        <v>1</v>
      </c>
      <c r="I792" s="234">
        <f>IF($A792&lt;=MonthDate,IF(RIGHT($B792,8)="Scotland",SUMIFS(inputdata!K:K,inputdata!$B:$B,$B792,inputdata!$A:$A,$A792),SUMIFS(inputdata!K:K,inputdata!$D:$D,$B792,inputdata!$A:$A,$A792)),IF(RIGHT(B792,8)="Scotland",SUMIFS(inputdataWeek!K:K,inputdataWeek!$B:$B,$B792,inputdataWeek!$A:$A,$A792),SUMIFS(inputdataWeek!K:K,inputdataWeek!$D:$D,$B792,inputdataWeek!$A:$A,$A792)))</f>
        <v>0</v>
      </c>
      <c r="J792" s="235">
        <f t="shared" si="91"/>
        <v>1</v>
      </c>
      <c r="K792" s="194" t="str">
        <f t="shared" si="82"/>
        <v>ISD A&amp;E Datamart</v>
      </c>
    </row>
    <row r="793" spans="1:11">
      <c r="A793" s="232">
        <f>A778+7</f>
        <v>42680</v>
      </c>
      <c r="B793" s="233" t="s">
        <v>141</v>
      </c>
      <c r="C793" s="234">
        <f>IF($A793&lt;=MonthDate,IF(RIGHT($B793,8)="Scotland",SUMIFS(inputdata!G:G,inputdata!$B:$B,$B793,inputdata!$A:$A,$A793),SUMIFS(inputdata!G:G,inputdata!$D:$D,$B793,inputdata!$A:$A,$A793)),IF(RIGHT($B793,8)="Scotland",SUMIFS(inputdataWeek!G:G,inputdataWeek!$B:$B,$B793,inputdataWeek!$A:$A,$A793),SUMIFS(inputdataWeek!G:G,inputdataWeek!$D:$D,$B793,inputdataWeek!$A:$A,$A793)))</f>
        <v>112</v>
      </c>
      <c r="D793" s="234">
        <f>IF($A793&lt;=MonthDate,IF(RIGHT($B793,8)="Scotland",SUMIFS(inputdata!H:H,inputdata!$B:$B,$B793,inputdata!$A:$A,$A793),SUMIFS(inputdata!H:H,inputdata!$D:$D,$B793,inputdata!$A:$A,$A793)),IF(RIGHT($B793,8)="Scotland",SUMIFS(inputdataWeek!H:H,inputdataWeek!$B:$B,$B793,inputdataWeek!$A:$A,$A793),SUMIFS(inputdataWeek!H:H,inputdataWeek!$D:$D,$B793,inputdataWeek!$A:$A,$A793)))</f>
        <v>109</v>
      </c>
      <c r="E793" s="234">
        <f>IF($A793&lt;=MonthDate,IF(RIGHT($B793,8)="Scotland",SUMIFS(inputdata!I:I,inputdata!$B:$B,$B793,inputdata!$A:$A,$A793),SUMIFS(inputdata!I:I,inputdata!$D:$D,$B793,inputdata!$A:$A,$A793)),IF(RIGHT($B793,8)="Scotland",SUMIFS(inputdataWeek!I:I,inputdataWeek!$B:$B,$B793,inputdataWeek!$A:$A,$A793),SUMIFS(inputdataWeek!I:I,inputdataWeek!$D:$D,$B793,inputdataWeek!$A:$A,$A793)))</f>
        <v>3</v>
      </c>
      <c r="F793" s="235">
        <f t="shared" si="89"/>
        <v>0.9732142857142857</v>
      </c>
      <c r="G793" s="234">
        <f>IF($A793&lt;=MonthDate,IF(RIGHT($B793,8)="Scotland",SUMIFS(inputdata!J:J,inputdata!$B:$B,$B793,inputdata!$A:$A,$A793),SUMIFS(inputdata!J:J,inputdata!$D:$D,$B793,inputdata!$A:$A,$A793)),IF(RIGHT($B793,8)="Scotland",SUMIFS(inputdataWeek!J:J,inputdataWeek!$B:$B,$B793,inputdataWeek!$A:$A,$A793),SUMIFS(inputdataWeek!J:J,inputdataWeek!$D:$D,$B793,inputdataWeek!$A:$A,$A793)))</f>
        <v>0</v>
      </c>
      <c r="H793" s="235">
        <f t="shared" si="90"/>
        <v>1</v>
      </c>
      <c r="I793" s="234">
        <f>IF($A793&lt;=MonthDate,IF(RIGHT($B793,8)="Scotland",SUMIFS(inputdata!K:K,inputdata!$B:$B,$B793,inputdata!$A:$A,$A793),SUMIFS(inputdata!K:K,inputdata!$D:$D,$B793,inputdata!$A:$A,$A793)),IF(RIGHT(B793,8)="Scotland",SUMIFS(inputdataWeek!K:K,inputdataWeek!$B:$B,$B793,inputdataWeek!$A:$A,$A793),SUMIFS(inputdataWeek!K:K,inputdataWeek!$D:$D,$B793,inputdataWeek!$A:$A,$A793)))</f>
        <v>0</v>
      </c>
      <c r="J793" s="235">
        <f t="shared" si="91"/>
        <v>1</v>
      </c>
      <c r="K793" s="194" t="str">
        <f t="shared" si="82"/>
        <v>ISD A&amp;E Datamart</v>
      </c>
    </row>
    <row r="794" spans="1:11">
      <c r="A794" s="232">
        <f t="shared" ref="A794:A796" si="93">A779+7</f>
        <v>42680</v>
      </c>
      <c r="B794" s="233" t="s">
        <v>136</v>
      </c>
      <c r="C794" s="234">
        <f>IF($A794&lt;=MonthDate,IF(RIGHT($B794,8)="Scotland",SUMIFS(inputdata!G:G,inputdata!$B:$B,$B794,inputdata!$A:$A,$A794),SUMIFS(inputdata!G:G,inputdata!$D:$D,$B794,inputdata!$A:$A,$A794)),IF(RIGHT($B794,8)="Scotland",SUMIFS(inputdataWeek!G:G,inputdataWeek!$B:$B,$B794,inputdataWeek!$A:$A,$A794),SUMIFS(inputdataWeek!G:G,inputdataWeek!$D:$D,$B794,inputdataWeek!$A:$A,$A794)))</f>
        <v>1420</v>
      </c>
      <c r="D794" s="234">
        <f>IF($A794&lt;=MonthDate,IF(RIGHT($B794,8)="Scotland",SUMIFS(inputdata!H:H,inputdata!$B:$B,$B794,inputdata!$A:$A,$A794),SUMIFS(inputdata!H:H,inputdata!$D:$D,$B794,inputdata!$A:$A,$A794)),IF(RIGHT($B794,8)="Scotland",SUMIFS(inputdataWeek!H:H,inputdataWeek!$B:$B,$B794,inputdataWeek!$A:$A,$A794),SUMIFS(inputdataWeek!H:H,inputdataWeek!$D:$D,$B794,inputdataWeek!$A:$A,$A794)))</f>
        <v>1396</v>
      </c>
      <c r="E794" s="234">
        <f>IF($A794&lt;=MonthDate,IF(RIGHT($B794,8)="Scotland",SUMIFS(inputdata!I:I,inputdata!$B:$B,$B794,inputdata!$A:$A,$A794),SUMIFS(inputdata!I:I,inputdata!$D:$D,$B794,inputdata!$A:$A,$A794)),IF(RIGHT($B794,8)="Scotland",SUMIFS(inputdataWeek!I:I,inputdataWeek!$B:$B,$B794,inputdataWeek!$A:$A,$A794),SUMIFS(inputdataWeek!I:I,inputdataWeek!$D:$D,$B794,inputdataWeek!$A:$A,$A794)))</f>
        <v>24</v>
      </c>
      <c r="F794" s="235">
        <f t="shared" si="89"/>
        <v>0.9830985915492958</v>
      </c>
      <c r="G794" s="234">
        <f>IF($A794&lt;=MonthDate,IF(RIGHT($B794,8)="Scotland",SUMIFS(inputdata!J:J,inputdata!$B:$B,$B794,inputdata!$A:$A,$A794),SUMIFS(inputdata!J:J,inputdata!$D:$D,$B794,inputdata!$A:$A,$A794)),IF(RIGHT($B794,8)="Scotland",SUMIFS(inputdataWeek!J:J,inputdataWeek!$B:$B,$B794,inputdataWeek!$A:$A,$A794),SUMIFS(inputdataWeek!J:J,inputdataWeek!$D:$D,$B794,inputdataWeek!$A:$A,$A794)))</f>
        <v>0</v>
      </c>
      <c r="H794" s="235">
        <f t="shared" si="90"/>
        <v>1</v>
      </c>
      <c r="I794" s="234">
        <f>IF($A794&lt;=MonthDate,IF(RIGHT($B794,8)="Scotland",SUMIFS(inputdata!K:K,inputdata!$B:$B,$B794,inputdata!$A:$A,$A794),SUMIFS(inputdata!K:K,inputdata!$D:$D,$B794,inputdata!$A:$A,$A794)),IF(RIGHT(B794,8)="Scotland",SUMIFS(inputdataWeek!K:K,inputdataWeek!$B:$B,$B794,inputdataWeek!$A:$A,$A794),SUMIFS(inputdataWeek!K:K,inputdataWeek!$D:$D,$B794,inputdataWeek!$A:$A,$A794)))</f>
        <v>0</v>
      </c>
      <c r="J794" s="235">
        <f t="shared" si="91"/>
        <v>1</v>
      </c>
      <c r="K794" s="194" t="str">
        <f t="shared" si="82"/>
        <v>ISD A&amp;E Datamart</v>
      </c>
    </row>
    <row r="795" spans="1:11">
      <c r="A795" s="232">
        <f t="shared" si="93"/>
        <v>42680</v>
      </c>
      <c r="B795" s="233" t="s">
        <v>139</v>
      </c>
      <c r="C795" s="234">
        <f>IF($A795&lt;=MonthDate,IF(RIGHT($B795,8)="Scotland",SUMIFS(inputdata!G:G,inputdata!$B:$B,$B795,inputdata!$A:$A,$A795),SUMIFS(inputdata!G:G,inputdata!$D:$D,$B795,inputdata!$A:$A,$A795)),IF(RIGHT($B795,8)="Scotland",SUMIFS(inputdataWeek!G:G,inputdataWeek!$B:$B,$B795,inputdataWeek!$A:$A,$A795),SUMIFS(inputdataWeek!G:G,inputdataWeek!$D:$D,$B795,inputdataWeek!$A:$A,$A795)))</f>
        <v>120</v>
      </c>
      <c r="D795" s="234">
        <f>IF($A795&lt;=MonthDate,IF(RIGHT($B795,8)="Scotland",SUMIFS(inputdata!H:H,inputdata!$B:$B,$B795,inputdata!$A:$A,$A795),SUMIFS(inputdata!H:H,inputdata!$D:$D,$B795,inputdata!$A:$A,$A795)),IF(RIGHT($B795,8)="Scotland",SUMIFS(inputdataWeek!H:H,inputdataWeek!$B:$B,$B795,inputdataWeek!$A:$A,$A795),SUMIFS(inputdataWeek!H:H,inputdataWeek!$D:$D,$B795,inputdataWeek!$A:$A,$A795)))</f>
        <v>115</v>
      </c>
      <c r="E795" s="234">
        <f>IF($A795&lt;=MonthDate,IF(RIGHT($B795,8)="Scotland",SUMIFS(inputdata!I:I,inputdata!$B:$B,$B795,inputdata!$A:$A,$A795),SUMIFS(inputdata!I:I,inputdata!$D:$D,$B795,inputdata!$A:$A,$A795)),IF(RIGHT($B795,8)="Scotland",SUMIFS(inputdataWeek!I:I,inputdataWeek!$B:$B,$B795,inputdataWeek!$A:$A,$A795),SUMIFS(inputdataWeek!I:I,inputdataWeek!$D:$D,$B795,inputdataWeek!$A:$A,$A795)))</f>
        <v>5</v>
      </c>
      <c r="F795" s="235">
        <f t="shared" si="89"/>
        <v>0.95833333333333337</v>
      </c>
      <c r="G795" s="234">
        <f>IF($A795&lt;=MonthDate,IF(RIGHT($B795,8)="Scotland",SUMIFS(inputdata!J:J,inputdata!$B:$B,$B795,inputdata!$A:$A,$A795),SUMIFS(inputdata!J:J,inputdata!$D:$D,$B795,inputdata!$A:$A,$A795)),IF(RIGHT($B795,8)="Scotland",SUMIFS(inputdataWeek!J:J,inputdataWeek!$B:$B,$B795,inputdataWeek!$A:$A,$A795),SUMIFS(inputdataWeek!J:J,inputdataWeek!$D:$D,$B795,inputdataWeek!$A:$A,$A795)))</f>
        <v>0</v>
      </c>
      <c r="H795" s="235">
        <f t="shared" si="90"/>
        <v>1</v>
      </c>
      <c r="I795" s="234">
        <f>IF($A795&lt;=MonthDate,IF(RIGHT($B795,8)="Scotland",SUMIFS(inputdata!K:K,inputdata!$B:$B,$B795,inputdata!$A:$A,$A795),SUMIFS(inputdata!K:K,inputdata!$D:$D,$B795,inputdata!$A:$A,$A795)),IF(RIGHT(B795,8)="Scotland",SUMIFS(inputdataWeek!K:K,inputdataWeek!$B:$B,$B795,inputdataWeek!$A:$A,$A795),SUMIFS(inputdataWeek!K:K,inputdataWeek!$D:$D,$B795,inputdataWeek!$A:$A,$A795)))</f>
        <v>0</v>
      </c>
      <c r="J795" s="235">
        <f t="shared" si="91"/>
        <v>1</v>
      </c>
      <c r="K795" s="194" t="str">
        <f t="shared" si="82"/>
        <v>ISD A&amp;E Datamart</v>
      </c>
    </row>
    <row r="796" spans="1:11">
      <c r="A796" s="232">
        <f t="shared" si="93"/>
        <v>42680</v>
      </c>
      <c r="B796" s="233" t="s">
        <v>277</v>
      </c>
      <c r="C796" s="234">
        <f>IF($A796&lt;=MonthDate,IF(RIGHT($B796,8)="Scotland",SUMIFS(inputdata!G:G,inputdata!$B:$B,$B796,inputdata!$A:$A,$A796),SUMIFS(inputdata!G:G,inputdata!$D:$D,$B796,inputdata!$A:$A,$A796)),IF(RIGHT($B796,8)="Scotland",SUMIFS(inputdataWeek!G:G,inputdataWeek!$B:$B,$B796,inputdataWeek!$A:$A,$A796),SUMIFS(inputdataWeek!G:G,inputdataWeek!$D:$D,$B796,inputdataWeek!$A:$A,$A796)))</f>
        <v>25038</v>
      </c>
      <c r="D796" s="234">
        <f>IF($A796&lt;=MonthDate,IF(RIGHT($B796,8)="Scotland",SUMIFS(inputdata!H:H,inputdata!$B:$B,$B796,inputdata!$A:$A,$A796),SUMIFS(inputdata!H:H,inputdata!$D:$D,$B796,inputdata!$A:$A,$A796)),IF(RIGHT($B796,8)="Scotland",SUMIFS(inputdataWeek!H:H,inputdataWeek!$B:$B,$B796,inputdataWeek!$A:$A,$A796),SUMIFS(inputdataWeek!H:H,inputdataWeek!$D:$D,$B796,inputdataWeek!$A:$A,$A796)))</f>
        <v>23454</v>
      </c>
      <c r="E796" s="234">
        <f>IF($A796&lt;=MonthDate,IF(RIGHT($B796,8)="Scotland",SUMIFS(inputdata!I:I,inputdata!$B:$B,$B796,inputdata!$A:$A,$A796),SUMIFS(inputdata!I:I,inputdata!$D:$D,$B796,inputdata!$A:$A,$A796)),IF(RIGHT($B796,8)="Scotland",SUMIFS(inputdataWeek!I:I,inputdataWeek!$B:$B,$B796,inputdataWeek!$A:$A,$A796),SUMIFS(inputdataWeek!I:I,inputdataWeek!$D:$D,$B796,inputdataWeek!$A:$A,$A796)))</f>
        <v>1584</v>
      </c>
      <c r="F796" s="235">
        <f t="shared" si="89"/>
        <v>0.9367361610352265</v>
      </c>
      <c r="G796" s="234">
        <f>IF($A796&lt;=MonthDate,IF(RIGHT($B796,8)="Scotland",SUMIFS(inputdata!J:J,inputdata!$B:$B,$B796,inputdata!$A:$A,$A796),SUMIFS(inputdata!J:J,inputdata!$D:$D,$B796,inputdata!$A:$A,$A796)),IF(RIGHT($B796,8)="Scotland",SUMIFS(inputdataWeek!J:J,inputdataWeek!$B:$B,$B796,inputdataWeek!$A:$A,$A796),SUMIFS(inputdataWeek!J:J,inputdataWeek!$D:$D,$B796,inputdataWeek!$A:$A,$A796)))</f>
        <v>115</v>
      </c>
      <c r="H796" s="235">
        <f t="shared" si="90"/>
        <v>0.99540698138828976</v>
      </c>
      <c r="I796" s="234">
        <f>IF($A796&lt;=MonthDate,IF(RIGHT($B796,8)="Scotland",SUMIFS(inputdata!K:K,inputdata!$B:$B,$B796,inputdata!$A:$A,$A796),SUMIFS(inputdata!K:K,inputdata!$D:$D,$B796,inputdata!$A:$A,$A796)),IF(RIGHT(B796,8)="Scotland",SUMIFS(inputdataWeek!K:K,inputdataWeek!$B:$B,$B796,inputdataWeek!$A:$A,$A796),SUMIFS(inputdataWeek!K:K,inputdataWeek!$D:$D,$B796,inputdataWeek!$A:$A,$A796)))</f>
        <v>21</v>
      </c>
      <c r="J796" s="235">
        <f t="shared" si="91"/>
        <v>0.9991612748622094</v>
      </c>
      <c r="K796" s="194" t="str">
        <f t="shared" si="82"/>
        <v>ISD A&amp;E Datamart</v>
      </c>
    </row>
    <row r="797" spans="1:11">
      <c r="A797" s="232">
        <f>A782+7</f>
        <v>42687</v>
      </c>
      <c r="B797" s="233" t="s">
        <v>121</v>
      </c>
      <c r="C797" s="234">
        <f>IF($A797&lt;=MonthDate,IF(RIGHT($B797,8)="Scotland",SUMIFS(inputdata!G:G,inputdata!$B:$B,$B797,inputdata!$A:$A,$A797),SUMIFS(inputdata!G:G,inputdata!$D:$D,$B797,inputdata!$A:$A,$A797)),IF(RIGHT($B797,8)="Scotland",SUMIFS(inputdataWeek!G:G,inputdataWeek!$B:$B,$B797,inputdataWeek!$A:$A,$A797),SUMIFS(inputdataWeek!G:G,inputdataWeek!$D:$D,$B797,inputdataWeek!$A:$A,$A797)))</f>
        <v>2123</v>
      </c>
      <c r="D797" s="234">
        <f>IF($A797&lt;=MonthDate,IF(RIGHT($B797,8)="Scotland",SUMIFS(inputdata!H:H,inputdata!$B:$B,$B797,inputdata!$A:$A,$A797),SUMIFS(inputdata!H:H,inputdata!$D:$D,$B797,inputdata!$A:$A,$A797)),IF(RIGHT($B797,8)="Scotland",SUMIFS(inputdataWeek!H:H,inputdataWeek!$B:$B,$B797,inputdataWeek!$A:$A,$A797),SUMIFS(inputdataWeek!H:H,inputdataWeek!$D:$D,$B797,inputdataWeek!$A:$A,$A797)))</f>
        <v>1906</v>
      </c>
      <c r="E797" s="234">
        <f>IF($A797&lt;=MonthDate,IF(RIGHT($B797,8)="Scotland",SUMIFS(inputdata!I:I,inputdata!$B:$B,$B797,inputdata!$A:$A,$A797),SUMIFS(inputdata!I:I,inputdata!$D:$D,$B797,inputdata!$A:$A,$A797)),IF(RIGHT($B797,8)="Scotland",SUMIFS(inputdataWeek!I:I,inputdataWeek!$B:$B,$B797,inputdataWeek!$A:$A,$A797),SUMIFS(inputdataWeek!I:I,inputdataWeek!$D:$D,$B797,inputdataWeek!$A:$A,$A797)))</f>
        <v>217</v>
      </c>
      <c r="F797" s="235">
        <f t="shared" ref="F797:F811" si="94">1-E797/$C797</f>
        <v>0.89778615167216202</v>
      </c>
      <c r="G797" s="234">
        <f>IF($A797&lt;=MonthDate,IF(RIGHT($B797,8)="Scotland",SUMIFS(inputdata!J:J,inputdata!$B:$B,$B797,inputdata!$A:$A,$A797),SUMIFS(inputdata!J:J,inputdata!$D:$D,$B797,inputdata!$A:$A,$A797)),IF(RIGHT($B797,8)="Scotland",SUMIFS(inputdataWeek!J:J,inputdataWeek!$B:$B,$B797,inputdataWeek!$A:$A,$A797),SUMIFS(inputdataWeek!J:J,inputdataWeek!$D:$D,$B797,inputdataWeek!$A:$A,$A797)))</f>
        <v>26</v>
      </c>
      <c r="H797" s="235">
        <f t="shared" ref="H797:H811" si="95">1-G797/$C797</f>
        <v>0.98775317946302399</v>
      </c>
      <c r="I797" s="234">
        <f>IF($A797&lt;=MonthDate,IF(RIGHT($B797,8)="Scotland",SUMIFS(inputdata!K:K,inputdata!$B:$B,$B797,inputdata!$A:$A,$A797),SUMIFS(inputdata!K:K,inputdata!$D:$D,$B797,inputdata!$A:$A,$A797)),IF(RIGHT(B797,8)="Scotland",SUMIFS(inputdataWeek!K:K,inputdataWeek!$B:$B,$B797,inputdataWeek!$A:$A,$A797),SUMIFS(inputdataWeek!K:K,inputdataWeek!$D:$D,$B797,inputdataWeek!$A:$A,$A797)))</f>
        <v>1</v>
      </c>
      <c r="J797" s="235">
        <f t="shared" ref="J797:J811" si="96">1-I797/$C797</f>
        <v>0.99952896844088557</v>
      </c>
      <c r="K797" s="194" t="str">
        <f t="shared" si="82"/>
        <v>ISD A&amp;E Datamart</v>
      </c>
    </row>
    <row r="798" spans="1:11">
      <c r="A798" s="232">
        <f t="shared" ref="A798:A807" si="97">A783+7</f>
        <v>42687</v>
      </c>
      <c r="B798" s="233" t="s">
        <v>70</v>
      </c>
      <c r="C798" s="234">
        <f>IF($A798&lt;=MonthDate,IF(RIGHT($B798,8)="Scotland",SUMIFS(inputdata!G:G,inputdata!$B:$B,$B798,inputdata!$A:$A,$A798),SUMIFS(inputdata!G:G,inputdata!$D:$D,$B798,inputdata!$A:$A,$A798)),IF(RIGHT($B798,8)="Scotland",SUMIFS(inputdataWeek!G:G,inputdataWeek!$B:$B,$B798,inputdataWeek!$A:$A,$A798),SUMIFS(inputdataWeek!G:G,inputdataWeek!$D:$D,$B798,inputdataWeek!$A:$A,$A798)))</f>
        <v>487</v>
      </c>
      <c r="D798" s="234">
        <f>IF($A798&lt;=MonthDate,IF(RIGHT($B798,8)="Scotland",SUMIFS(inputdata!H:H,inputdata!$B:$B,$B798,inputdata!$A:$A,$A798),SUMIFS(inputdata!H:H,inputdata!$D:$D,$B798,inputdata!$A:$A,$A798)),IF(RIGHT($B798,8)="Scotland",SUMIFS(inputdataWeek!H:H,inputdataWeek!$B:$B,$B798,inputdataWeek!$A:$A,$A798),SUMIFS(inputdataWeek!H:H,inputdataWeek!$D:$D,$B798,inputdataWeek!$A:$A,$A798)))</f>
        <v>479</v>
      </c>
      <c r="E798" s="234">
        <f>IF($A798&lt;=MonthDate,IF(RIGHT($B798,8)="Scotland",SUMIFS(inputdata!I:I,inputdata!$B:$B,$B798,inputdata!$A:$A,$A798),SUMIFS(inputdata!I:I,inputdata!$D:$D,$B798,inputdata!$A:$A,$A798)),IF(RIGHT($B798,8)="Scotland",SUMIFS(inputdataWeek!I:I,inputdataWeek!$B:$B,$B798,inputdataWeek!$A:$A,$A798),SUMIFS(inputdataWeek!I:I,inputdataWeek!$D:$D,$B798,inputdataWeek!$A:$A,$A798)))</f>
        <v>8</v>
      </c>
      <c r="F798" s="235">
        <f t="shared" si="94"/>
        <v>0.98357289527720737</v>
      </c>
      <c r="G798" s="234">
        <f>IF($A798&lt;=MonthDate,IF(RIGHT($B798,8)="Scotland",SUMIFS(inputdata!J:J,inputdata!$B:$B,$B798,inputdata!$A:$A,$A798),SUMIFS(inputdata!J:J,inputdata!$D:$D,$B798,inputdata!$A:$A,$A798)),IF(RIGHT($B798,8)="Scotland",SUMIFS(inputdataWeek!J:J,inputdataWeek!$B:$B,$B798,inputdataWeek!$A:$A,$A798),SUMIFS(inputdataWeek!J:J,inputdataWeek!$D:$D,$B798,inputdataWeek!$A:$A,$A798)))</f>
        <v>1</v>
      </c>
      <c r="H798" s="235">
        <f t="shared" si="95"/>
        <v>0.99794661190965095</v>
      </c>
      <c r="I798" s="234">
        <f>IF($A798&lt;=MonthDate,IF(RIGHT($B798,8)="Scotland",SUMIFS(inputdata!K:K,inputdata!$B:$B,$B798,inputdata!$A:$A,$A798),SUMIFS(inputdata!K:K,inputdata!$D:$D,$B798,inputdata!$A:$A,$A798)),IF(RIGHT(B798,8)="Scotland",SUMIFS(inputdataWeek!K:K,inputdataWeek!$B:$B,$B798,inputdataWeek!$A:$A,$A798),SUMIFS(inputdataWeek!K:K,inputdataWeek!$D:$D,$B798,inputdataWeek!$A:$A,$A798)))</f>
        <v>0</v>
      </c>
      <c r="J798" s="235">
        <f t="shared" si="96"/>
        <v>1</v>
      </c>
      <c r="K798" s="194" t="str">
        <f t="shared" si="82"/>
        <v>ISD A&amp;E Datamart</v>
      </c>
    </row>
    <row r="799" spans="1:11">
      <c r="A799" s="232">
        <f t="shared" si="97"/>
        <v>42687</v>
      </c>
      <c r="B799" s="233" t="s">
        <v>140</v>
      </c>
      <c r="C799" s="234">
        <f>IF($A799&lt;=MonthDate,IF(RIGHT($B799,8)="Scotland",SUMIFS(inputdata!G:G,inputdata!$B:$B,$B799,inputdata!$A:$A,$A799),SUMIFS(inputdata!G:G,inputdata!$D:$D,$B799,inputdata!$A:$A,$A799)),IF(RIGHT($B799,8)="Scotland",SUMIFS(inputdataWeek!G:G,inputdataWeek!$B:$B,$B799,inputdataWeek!$A:$A,$A799),SUMIFS(inputdataWeek!G:G,inputdataWeek!$D:$D,$B799,inputdataWeek!$A:$A,$A799)))</f>
        <v>824</v>
      </c>
      <c r="D799" s="234">
        <f>IF($A799&lt;=MonthDate,IF(RIGHT($B799,8)="Scotland",SUMIFS(inputdata!H:H,inputdata!$B:$B,$B799,inputdata!$A:$A,$A799),SUMIFS(inputdata!H:H,inputdata!$D:$D,$B799,inputdata!$A:$A,$A799)),IF(RIGHT($B799,8)="Scotland",SUMIFS(inputdataWeek!H:H,inputdataWeek!$B:$B,$B799,inputdataWeek!$A:$A,$A799),SUMIFS(inputdataWeek!H:H,inputdataWeek!$D:$D,$B799,inputdataWeek!$A:$A,$A799)))</f>
        <v>808</v>
      </c>
      <c r="E799" s="234">
        <f>IF($A799&lt;=MonthDate,IF(RIGHT($B799,8)="Scotland",SUMIFS(inputdata!I:I,inputdata!$B:$B,$B799,inputdata!$A:$A,$A799),SUMIFS(inputdata!I:I,inputdata!$D:$D,$B799,inputdata!$A:$A,$A799)),IF(RIGHT($B799,8)="Scotland",SUMIFS(inputdataWeek!I:I,inputdataWeek!$B:$B,$B799,inputdataWeek!$A:$A,$A799),SUMIFS(inputdataWeek!I:I,inputdataWeek!$D:$D,$B799,inputdataWeek!$A:$A,$A799)))</f>
        <v>16</v>
      </c>
      <c r="F799" s="235">
        <f t="shared" si="94"/>
        <v>0.98058252427184467</v>
      </c>
      <c r="G799" s="234">
        <f>IF($A799&lt;=MonthDate,IF(RIGHT($B799,8)="Scotland",SUMIFS(inputdata!J:J,inputdata!$B:$B,$B799,inputdata!$A:$A,$A799),SUMIFS(inputdata!J:J,inputdata!$D:$D,$B799,inputdata!$A:$A,$A799)),IF(RIGHT($B799,8)="Scotland",SUMIFS(inputdataWeek!J:J,inputdataWeek!$B:$B,$B799,inputdataWeek!$A:$A,$A799),SUMIFS(inputdataWeek!J:J,inputdataWeek!$D:$D,$B799,inputdataWeek!$A:$A,$A799)))</f>
        <v>0</v>
      </c>
      <c r="H799" s="235">
        <f t="shared" si="95"/>
        <v>1</v>
      </c>
      <c r="I799" s="234">
        <f>IF($A799&lt;=MonthDate,IF(RIGHT($B799,8)="Scotland",SUMIFS(inputdata!K:K,inputdata!$B:$B,$B799,inputdata!$A:$A,$A799),SUMIFS(inputdata!K:K,inputdata!$D:$D,$B799,inputdata!$A:$A,$A799)),IF(RIGHT(B799,8)="Scotland",SUMIFS(inputdataWeek!K:K,inputdataWeek!$B:$B,$B799,inputdataWeek!$A:$A,$A799),SUMIFS(inputdataWeek!K:K,inputdataWeek!$D:$D,$B799,inputdataWeek!$A:$A,$A799)))</f>
        <v>0</v>
      </c>
      <c r="J799" s="235">
        <f t="shared" si="96"/>
        <v>1</v>
      </c>
      <c r="K799" s="194" t="str">
        <f t="shared" si="82"/>
        <v>ISD A&amp;E Datamart</v>
      </c>
    </row>
    <row r="800" spans="1:11">
      <c r="A800" s="232">
        <f t="shared" si="97"/>
        <v>42687</v>
      </c>
      <c r="B800" s="233" t="s">
        <v>71</v>
      </c>
      <c r="C800" s="234">
        <f>IF($A800&lt;=MonthDate,IF(RIGHT($B800,8)="Scotland",SUMIFS(inputdata!G:G,inputdata!$B:$B,$B800,inputdata!$A:$A,$A800),SUMIFS(inputdata!G:G,inputdata!$D:$D,$B800,inputdata!$A:$A,$A800)),IF(RIGHT($B800,8)="Scotland",SUMIFS(inputdataWeek!G:G,inputdataWeek!$B:$B,$B800,inputdataWeek!$A:$A,$A800),SUMIFS(inputdataWeek!G:G,inputdataWeek!$D:$D,$B800,inputdataWeek!$A:$A,$A800)))</f>
        <v>1137</v>
      </c>
      <c r="D800" s="234">
        <f>IF($A800&lt;=MonthDate,IF(RIGHT($B800,8)="Scotland",SUMIFS(inputdata!H:H,inputdata!$B:$B,$B800,inputdata!$A:$A,$A800),SUMIFS(inputdata!H:H,inputdata!$D:$D,$B800,inputdata!$A:$A,$A800)),IF(RIGHT($B800,8)="Scotland",SUMIFS(inputdataWeek!H:H,inputdataWeek!$B:$B,$B800,inputdataWeek!$A:$A,$A800),SUMIFS(inputdataWeek!H:H,inputdataWeek!$D:$D,$B800,inputdataWeek!$A:$A,$A800)))</f>
        <v>1026</v>
      </c>
      <c r="E800" s="234">
        <f>IF($A800&lt;=MonthDate,IF(RIGHT($B800,8)="Scotland",SUMIFS(inputdata!I:I,inputdata!$B:$B,$B800,inputdata!$A:$A,$A800),SUMIFS(inputdata!I:I,inputdata!$D:$D,$B800,inputdata!$A:$A,$A800)),IF(RIGHT($B800,8)="Scotland",SUMIFS(inputdataWeek!I:I,inputdataWeek!$B:$B,$B800,inputdataWeek!$A:$A,$A800),SUMIFS(inputdataWeek!I:I,inputdataWeek!$D:$D,$B800,inputdataWeek!$A:$A,$A800)))</f>
        <v>111</v>
      </c>
      <c r="F800" s="235">
        <f t="shared" si="94"/>
        <v>0.90237467018469653</v>
      </c>
      <c r="G800" s="234">
        <f>IF($A800&lt;=MonthDate,IF(RIGHT($B800,8)="Scotland",SUMIFS(inputdata!J:J,inputdata!$B:$B,$B800,inputdata!$A:$A,$A800),SUMIFS(inputdata!J:J,inputdata!$D:$D,$B800,inputdata!$A:$A,$A800)),IF(RIGHT($B800,8)="Scotland",SUMIFS(inputdataWeek!J:J,inputdataWeek!$B:$B,$B800,inputdataWeek!$A:$A,$A800),SUMIFS(inputdataWeek!J:J,inputdataWeek!$D:$D,$B800,inputdataWeek!$A:$A,$A800)))</f>
        <v>7</v>
      </c>
      <c r="H800" s="235">
        <f t="shared" si="95"/>
        <v>0.99384344766930521</v>
      </c>
      <c r="I800" s="234">
        <f>IF($A800&lt;=MonthDate,IF(RIGHT($B800,8)="Scotland",SUMIFS(inputdata!K:K,inputdata!$B:$B,$B800,inputdata!$A:$A,$A800),SUMIFS(inputdata!K:K,inputdata!$D:$D,$B800,inputdata!$A:$A,$A800)),IF(RIGHT(B800,8)="Scotland",SUMIFS(inputdataWeek!K:K,inputdataWeek!$B:$B,$B800,inputdataWeek!$A:$A,$A800),SUMIFS(inputdataWeek!K:K,inputdataWeek!$D:$D,$B800,inputdataWeek!$A:$A,$A800)))</f>
        <v>1</v>
      </c>
      <c r="J800" s="235">
        <f t="shared" si="96"/>
        <v>0.99912049252418644</v>
      </c>
      <c r="K800" s="194" t="str">
        <f t="shared" si="82"/>
        <v>ISD A&amp;E Datamart</v>
      </c>
    </row>
    <row r="801" spans="1:11">
      <c r="A801" s="232">
        <f t="shared" si="97"/>
        <v>42687</v>
      </c>
      <c r="B801" s="233" t="s">
        <v>69</v>
      </c>
      <c r="C801" s="234">
        <f>IF($A801&lt;=MonthDate,IF(RIGHT($B801,8)="Scotland",SUMIFS(inputdata!G:G,inputdata!$B:$B,$B801,inputdata!$A:$A,$A801),SUMIFS(inputdata!G:G,inputdata!$D:$D,$B801,inputdata!$A:$A,$A801)),IF(RIGHT($B801,8)="Scotland",SUMIFS(inputdataWeek!G:G,inputdataWeek!$B:$B,$B801,inputdataWeek!$A:$A,$A801),SUMIFS(inputdataWeek!G:G,inputdataWeek!$D:$D,$B801,inputdataWeek!$A:$A,$A801)))</f>
        <v>1156</v>
      </c>
      <c r="D801" s="234">
        <f>IF($A801&lt;=MonthDate,IF(RIGHT($B801,8)="Scotland",SUMIFS(inputdata!H:H,inputdata!$B:$B,$B801,inputdata!$A:$A,$A801),SUMIFS(inputdata!H:H,inputdata!$D:$D,$B801,inputdata!$A:$A,$A801)),IF(RIGHT($B801,8)="Scotland",SUMIFS(inputdataWeek!H:H,inputdataWeek!$B:$B,$B801,inputdataWeek!$A:$A,$A801),SUMIFS(inputdataWeek!H:H,inputdataWeek!$D:$D,$B801,inputdataWeek!$A:$A,$A801)))</f>
        <v>1047</v>
      </c>
      <c r="E801" s="234">
        <f>IF($A801&lt;=MonthDate,IF(RIGHT($B801,8)="Scotland",SUMIFS(inputdata!I:I,inputdata!$B:$B,$B801,inputdata!$A:$A,$A801),SUMIFS(inputdata!I:I,inputdata!$D:$D,$B801,inputdata!$A:$A,$A801)),IF(RIGHT($B801,8)="Scotland",SUMIFS(inputdataWeek!I:I,inputdataWeek!$B:$B,$B801,inputdataWeek!$A:$A,$A801),SUMIFS(inputdataWeek!I:I,inputdataWeek!$D:$D,$B801,inputdataWeek!$A:$A,$A801)))</f>
        <v>109</v>
      </c>
      <c r="F801" s="235">
        <f t="shared" si="94"/>
        <v>0.90570934256055358</v>
      </c>
      <c r="G801" s="234">
        <f>IF($A801&lt;=MonthDate,IF(RIGHT($B801,8)="Scotland",SUMIFS(inputdata!J:J,inputdata!$B:$B,$B801,inputdata!$A:$A,$A801),SUMIFS(inputdata!J:J,inputdata!$D:$D,$B801,inputdata!$A:$A,$A801)),IF(RIGHT($B801,8)="Scotland",SUMIFS(inputdataWeek!J:J,inputdataWeek!$B:$B,$B801,inputdataWeek!$A:$A,$A801),SUMIFS(inputdataWeek!J:J,inputdataWeek!$D:$D,$B801,inputdataWeek!$A:$A,$A801)))</f>
        <v>13</v>
      </c>
      <c r="H801" s="235">
        <f t="shared" si="95"/>
        <v>0.98875432525951557</v>
      </c>
      <c r="I801" s="234">
        <f>IF($A801&lt;=MonthDate,IF(RIGHT($B801,8)="Scotland",SUMIFS(inputdata!K:K,inputdata!$B:$B,$B801,inputdata!$A:$A,$A801),SUMIFS(inputdata!K:K,inputdata!$D:$D,$B801,inputdata!$A:$A,$A801)),IF(RIGHT(B801,8)="Scotland",SUMIFS(inputdataWeek!K:K,inputdataWeek!$B:$B,$B801,inputdataWeek!$A:$A,$A801),SUMIFS(inputdataWeek!K:K,inputdataWeek!$D:$D,$B801,inputdataWeek!$A:$A,$A801)))</f>
        <v>0</v>
      </c>
      <c r="J801" s="235">
        <f t="shared" si="96"/>
        <v>1</v>
      </c>
      <c r="K801" s="194" t="str">
        <f t="shared" si="82"/>
        <v>ISD A&amp;E Datamart</v>
      </c>
    </row>
    <row r="802" spans="1:11">
      <c r="A802" s="232">
        <f t="shared" si="97"/>
        <v>42687</v>
      </c>
      <c r="B802" s="233" t="s">
        <v>122</v>
      </c>
      <c r="C802" s="234">
        <f>IF($A802&lt;=MonthDate,IF(RIGHT($B802,8)="Scotland",SUMIFS(inputdata!G:G,inputdata!$B:$B,$B802,inputdata!$A:$A,$A802),SUMIFS(inputdata!G:G,inputdata!$D:$D,$B802,inputdata!$A:$A,$A802)),IF(RIGHT($B802,8)="Scotland",SUMIFS(inputdataWeek!G:G,inputdataWeek!$B:$B,$B802,inputdataWeek!$A:$A,$A802),SUMIFS(inputdataWeek!G:G,inputdataWeek!$D:$D,$B802,inputdataWeek!$A:$A,$A802)))</f>
        <v>1791</v>
      </c>
      <c r="D802" s="234">
        <f>IF($A802&lt;=MonthDate,IF(RIGHT($B802,8)="Scotland",SUMIFS(inputdata!H:H,inputdata!$B:$B,$B802,inputdata!$A:$A,$A802),SUMIFS(inputdata!H:H,inputdata!$D:$D,$B802,inputdata!$A:$A,$A802)),IF(RIGHT($B802,8)="Scotland",SUMIFS(inputdataWeek!H:H,inputdataWeek!$B:$B,$B802,inputdataWeek!$A:$A,$A802),SUMIFS(inputdataWeek!H:H,inputdataWeek!$D:$D,$B802,inputdataWeek!$A:$A,$A802)))</f>
        <v>1730</v>
      </c>
      <c r="E802" s="234">
        <f>IF($A802&lt;=MonthDate,IF(RIGHT($B802,8)="Scotland",SUMIFS(inputdata!I:I,inputdata!$B:$B,$B802,inputdata!$A:$A,$A802),SUMIFS(inputdata!I:I,inputdata!$D:$D,$B802,inputdata!$A:$A,$A802)),IF(RIGHT($B802,8)="Scotland",SUMIFS(inputdataWeek!I:I,inputdataWeek!$B:$B,$B802,inputdataWeek!$A:$A,$A802),SUMIFS(inputdataWeek!I:I,inputdataWeek!$D:$D,$B802,inputdataWeek!$A:$A,$A802)))</f>
        <v>61</v>
      </c>
      <c r="F802" s="235">
        <f t="shared" si="94"/>
        <v>0.96594081518704633</v>
      </c>
      <c r="G802" s="234">
        <f>IF($A802&lt;=MonthDate,IF(RIGHT($B802,8)="Scotland",SUMIFS(inputdata!J:J,inputdata!$B:$B,$B802,inputdata!$A:$A,$A802),SUMIFS(inputdata!J:J,inputdata!$D:$D,$B802,inputdata!$A:$A,$A802)),IF(RIGHT($B802,8)="Scotland",SUMIFS(inputdataWeek!J:J,inputdataWeek!$B:$B,$B802,inputdataWeek!$A:$A,$A802),SUMIFS(inputdataWeek!J:J,inputdataWeek!$D:$D,$B802,inputdataWeek!$A:$A,$A802)))</f>
        <v>0</v>
      </c>
      <c r="H802" s="235">
        <f t="shared" si="95"/>
        <v>1</v>
      </c>
      <c r="I802" s="234">
        <f>IF($A802&lt;=MonthDate,IF(RIGHT($B802,8)="Scotland",SUMIFS(inputdata!K:K,inputdata!$B:$B,$B802,inputdata!$A:$A,$A802),SUMIFS(inputdata!K:K,inputdata!$D:$D,$B802,inputdata!$A:$A,$A802)),IF(RIGHT(B802,8)="Scotland",SUMIFS(inputdataWeek!K:K,inputdataWeek!$B:$B,$B802,inputdataWeek!$A:$A,$A802),SUMIFS(inputdataWeek!K:K,inputdataWeek!$D:$D,$B802,inputdataWeek!$A:$A,$A802)))</f>
        <v>0</v>
      </c>
      <c r="J802" s="235">
        <f t="shared" si="96"/>
        <v>1</v>
      </c>
      <c r="K802" s="194" t="str">
        <f t="shared" si="82"/>
        <v>ISD A&amp;E Datamart</v>
      </c>
    </row>
    <row r="803" spans="1:11">
      <c r="A803" s="232">
        <f t="shared" si="97"/>
        <v>42687</v>
      </c>
      <c r="B803" s="233" t="s">
        <v>72</v>
      </c>
      <c r="C803" s="234">
        <f>IF($A803&lt;=MonthDate,IF(RIGHT($B803,8)="Scotland",SUMIFS(inputdata!G:G,inputdata!$B:$B,$B803,inputdata!$A:$A,$A803),SUMIFS(inputdata!G:G,inputdata!$D:$D,$B803,inputdata!$A:$A,$A803)),IF(RIGHT($B803,8)="Scotland",SUMIFS(inputdataWeek!G:G,inputdataWeek!$B:$B,$B803,inputdataWeek!$A:$A,$A803),SUMIFS(inputdataWeek!G:G,inputdataWeek!$D:$D,$B803,inputdataWeek!$A:$A,$A803)))</f>
        <v>6431</v>
      </c>
      <c r="D803" s="234">
        <f>IF($A803&lt;=MonthDate,IF(RIGHT($B803,8)="Scotland",SUMIFS(inputdata!H:H,inputdata!$B:$B,$B803,inputdata!$A:$A,$A803),SUMIFS(inputdata!H:H,inputdata!$D:$D,$B803,inputdata!$A:$A,$A803)),IF(RIGHT($B803,8)="Scotland",SUMIFS(inputdataWeek!H:H,inputdataWeek!$B:$B,$B803,inputdataWeek!$A:$A,$A803),SUMIFS(inputdataWeek!H:H,inputdataWeek!$D:$D,$B803,inputdataWeek!$A:$A,$A803)))</f>
        <v>5762</v>
      </c>
      <c r="E803" s="234">
        <f>IF($A803&lt;=MonthDate,IF(RIGHT($B803,8)="Scotland",SUMIFS(inputdata!I:I,inputdata!$B:$B,$B803,inputdata!$A:$A,$A803),SUMIFS(inputdata!I:I,inputdata!$D:$D,$B803,inputdata!$A:$A,$A803)),IF(RIGHT($B803,8)="Scotland",SUMIFS(inputdataWeek!I:I,inputdataWeek!$B:$B,$B803,inputdataWeek!$A:$A,$A803),SUMIFS(inputdataWeek!I:I,inputdataWeek!$D:$D,$B803,inputdataWeek!$A:$A,$A803)))</f>
        <v>669</v>
      </c>
      <c r="F803" s="235">
        <f t="shared" si="94"/>
        <v>0.89597263256103254</v>
      </c>
      <c r="G803" s="234">
        <f>IF($A803&lt;=MonthDate,IF(RIGHT($B803,8)="Scotland",SUMIFS(inputdata!J:J,inputdata!$B:$B,$B803,inputdata!$A:$A,$A803),SUMIFS(inputdata!J:J,inputdata!$D:$D,$B803,inputdata!$A:$A,$A803)),IF(RIGHT($B803,8)="Scotland",SUMIFS(inputdataWeek!J:J,inputdataWeek!$B:$B,$B803,inputdataWeek!$A:$A,$A803),SUMIFS(inputdataWeek!J:J,inputdataWeek!$D:$D,$B803,inputdataWeek!$A:$A,$A803)))</f>
        <v>49</v>
      </c>
      <c r="H803" s="235">
        <f t="shared" si="95"/>
        <v>0.99238065619654792</v>
      </c>
      <c r="I803" s="234">
        <f>IF($A803&lt;=MonthDate,IF(RIGHT($B803,8)="Scotland",SUMIFS(inputdata!K:K,inputdata!$B:$B,$B803,inputdata!$A:$A,$A803),SUMIFS(inputdata!K:K,inputdata!$D:$D,$B803,inputdata!$A:$A,$A803)),IF(RIGHT(B803,8)="Scotland",SUMIFS(inputdataWeek!K:K,inputdataWeek!$B:$B,$B803,inputdataWeek!$A:$A,$A803),SUMIFS(inputdataWeek!K:K,inputdataWeek!$D:$D,$B803,inputdataWeek!$A:$A,$A803)))</f>
        <v>0</v>
      </c>
      <c r="J803" s="235">
        <f t="shared" si="96"/>
        <v>1</v>
      </c>
      <c r="K803" s="194" t="str">
        <f t="shared" si="82"/>
        <v>ISD A&amp;E Datamart</v>
      </c>
    </row>
    <row r="804" spans="1:11">
      <c r="A804" s="232">
        <f t="shared" si="97"/>
        <v>42687</v>
      </c>
      <c r="B804" s="233" t="s">
        <v>129</v>
      </c>
      <c r="C804" s="234">
        <f>IF($A804&lt;=MonthDate,IF(RIGHT($B804,8)="Scotland",SUMIFS(inputdata!G:G,inputdata!$B:$B,$B804,inputdata!$A:$A,$A804),SUMIFS(inputdata!G:G,inputdata!$D:$D,$B804,inputdata!$A:$A,$A804)),IF(RIGHT($B804,8)="Scotland",SUMIFS(inputdataWeek!G:G,inputdataWeek!$B:$B,$B804,inputdataWeek!$A:$A,$A804),SUMIFS(inputdataWeek!G:G,inputdataWeek!$D:$D,$B804,inputdataWeek!$A:$A,$A804)))</f>
        <v>955</v>
      </c>
      <c r="D804" s="234">
        <f>IF($A804&lt;=MonthDate,IF(RIGHT($B804,8)="Scotland",SUMIFS(inputdata!H:H,inputdata!$B:$B,$B804,inputdata!$A:$A,$A804),SUMIFS(inputdata!H:H,inputdata!$D:$D,$B804,inputdata!$A:$A,$A804)),IF(RIGHT($B804,8)="Scotland",SUMIFS(inputdataWeek!H:H,inputdataWeek!$B:$B,$B804,inputdataWeek!$A:$A,$A804),SUMIFS(inputdataWeek!H:H,inputdataWeek!$D:$D,$B804,inputdataWeek!$A:$A,$A804)))</f>
        <v>916</v>
      </c>
      <c r="E804" s="234">
        <f>IF($A804&lt;=MonthDate,IF(RIGHT($B804,8)="Scotland",SUMIFS(inputdata!I:I,inputdata!$B:$B,$B804,inputdata!$A:$A,$A804),SUMIFS(inputdata!I:I,inputdata!$D:$D,$B804,inputdata!$A:$A,$A804)),IF(RIGHT($B804,8)="Scotland",SUMIFS(inputdataWeek!I:I,inputdataWeek!$B:$B,$B804,inputdataWeek!$A:$A,$A804),SUMIFS(inputdataWeek!I:I,inputdataWeek!$D:$D,$B804,inputdataWeek!$A:$A,$A804)))</f>
        <v>39</v>
      </c>
      <c r="F804" s="235">
        <f t="shared" si="94"/>
        <v>0.9591623036649215</v>
      </c>
      <c r="G804" s="234">
        <f>IF($A804&lt;=MonthDate,IF(RIGHT($B804,8)="Scotland",SUMIFS(inputdata!J:J,inputdata!$B:$B,$B804,inputdata!$A:$A,$A804),SUMIFS(inputdata!J:J,inputdata!$D:$D,$B804,inputdata!$A:$A,$A804)),IF(RIGHT($B804,8)="Scotland",SUMIFS(inputdataWeek!J:J,inputdataWeek!$B:$B,$B804,inputdataWeek!$A:$A,$A804),SUMIFS(inputdataWeek!J:J,inputdataWeek!$D:$D,$B804,inputdataWeek!$A:$A,$A804)))</f>
        <v>1</v>
      </c>
      <c r="H804" s="235">
        <f t="shared" si="95"/>
        <v>0.99895287958115186</v>
      </c>
      <c r="I804" s="234">
        <f>IF($A804&lt;=MonthDate,IF(RIGHT($B804,8)="Scotland",SUMIFS(inputdata!K:K,inputdata!$B:$B,$B804,inputdata!$A:$A,$A804),SUMIFS(inputdata!K:K,inputdata!$D:$D,$B804,inputdata!$A:$A,$A804)),IF(RIGHT(B804,8)="Scotland",SUMIFS(inputdataWeek!K:K,inputdataWeek!$B:$B,$B804,inputdataWeek!$A:$A,$A804),SUMIFS(inputdataWeek!K:K,inputdataWeek!$D:$D,$B804,inputdataWeek!$A:$A,$A804)))</f>
        <v>0</v>
      </c>
      <c r="J804" s="235">
        <f t="shared" si="96"/>
        <v>1</v>
      </c>
      <c r="K804" s="194" t="str">
        <f t="shared" si="82"/>
        <v>ISD A&amp;E Datamart</v>
      </c>
    </row>
    <row r="805" spans="1:11">
      <c r="A805" s="232">
        <f t="shared" si="97"/>
        <v>42687</v>
      </c>
      <c r="B805" s="233" t="s">
        <v>73</v>
      </c>
      <c r="C805" s="234">
        <f>IF($A805&lt;=MonthDate,IF(RIGHT($B805,8)="Scotland",SUMIFS(inputdata!G:G,inputdata!$B:$B,$B805,inputdata!$A:$A,$A805),SUMIFS(inputdata!G:G,inputdata!$D:$D,$B805,inputdata!$A:$A,$A805)),IF(RIGHT($B805,8)="Scotland",SUMIFS(inputdataWeek!G:G,inputdataWeek!$B:$B,$B805,inputdataWeek!$A:$A,$A805),SUMIFS(inputdataWeek!G:G,inputdataWeek!$D:$D,$B805,inputdataWeek!$A:$A,$A805)))</f>
        <v>3725</v>
      </c>
      <c r="D805" s="234">
        <f>IF($A805&lt;=MonthDate,IF(RIGHT($B805,8)="Scotland",SUMIFS(inputdata!H:H,inputdata!$B:$B,$B805,inputdata!$A:$A,$A805),SUMIFS(inputdata!H:H,inputdata!$D:$D,$B805,inputdata!$A:$A,$A805)),IF(RIGHT($B805,8)="Scotland",SUMIFS(inputdataWeek!H:H,inputdataWeek!$B:$B,$B805,inputdataWeek!$A:$A,$A805),SUMIFS(inputdataWeek!H:H,inputdataWeek!$D:$D,$B805,inputdataWeek!$A:$A,$A805)))</f>
        <v>3403</v>
      </c>
      <c r="E805" s="234">
        <f>IF($A805&lt;=MonthDate,IF(RIGHT($B805,8)="Scotland",SUMIFS(inputdata!I:I,inputdata!$B:$B,$B805,inputdata!$A:$A,$A805),SUMIFS(inputdata!I:I,inputdata!$D:$D,$B805,inputdata!$A:$A,$A805)),IF(RIGHT($B805,8)="Scotland",SUMIFS(inputdataWeek!I:I,inputdataWeek!$B:$B,$B805,inputdataWeek!$A:$A,$A805),SUMIFS(inputdataWeek!I:I,inputdataWeek!$D:$D,$B805,inputdataWeek!$A:$A,$A805)))</f>
        <v>322</v>
      </c>
      <c r="F805" s="235">
        <f t="shared" si="94"/>
        <v>0.91355704697986573</v>
      </c>
      <c r="G805" s="234">
        <f>IF($A805&lt;=MonthDate,IF(RIGHT($B805,8)="Scotland",SUMIFS(inputdata!J:J,inputdata!$B:$B,$B805,inputdata!$A:$A,$A805),SUMIFS(inputdata!J:J,inputdata!$D:$D,$B805,inputdata!$A:$A,$A805)),IF(RIGHT($B805,8)="Scotland",SUMIFS(inputdataWeek!J:J,inputdataWeek!$B:$B,$B805,inputdataWeek!$A:$A,$A805),SUMIFS(inputdataWeek!J:J,inputdataWeek!$D:$D,$B805,inputdataWeek!$A:$A,$A805)))</f>
        <v>43</v>
      </c>
      <c r="H805" s="235">
        <f t="shared" si="95"/>
        <v>0.9884563758389262</v>
      </c>
      <c r="I805" s="234">
        <f>IF($A805&lt;=MonthDate,IF(RIGHT($B805,8)="Scotland",SUMIFS(inputdata!K:K,inputdata!$B:$B,$B805,inputdata!$A:$A,$A805),SUMIFS(inputdata!K:K,inputdata!$D:$D,$B805,inputdata!$A:$A,$A805)),IF(RIGHT(B805,8)="Scotland",SUMIFS(inputdataWeek!K:K,inputdataWeek!$B:$B,$B805,inputdataWeek!$A:$A,$A805),SUMIFS(inputdataWeek!K:K,inputdataWeek!$D:$D,$B805,inputdataWeek!$A:$A,$A805)))</f>
        <v>8</v>
      </c>
      <c r="J805" s="235">
        <f t="shared" si="96"/>
        <v>0.99785234899328856</v>
      </c>
      <c r="K805" s="194" t="str">
        <f t="shared" si="82"/>
        <v>ISD A&amp;E Datamart</v>
      </c>
    </row>
    <row r="806" spans="1:11">
      <c r="A806" s="232">
        <f t="shared" si="97"/>
        <v>42687</v>
      </c>
      <c r="B806" s="233" t="s">
        <v>123</v>
      </c>
      <c r="C806" s="234">
        <f>IF($A806&lt;=MonthDate,IF(RIGHT($B806,8)="Scotland",SUMIFS(inputdata!G:G,inputdata!$B:$B,$B806,inputdata!$A:$A,$A806),SUMIFS(inputdata!G:G,inputdata!$D:$D,$B806,inputdata!$A:$A,$A806)),IF(RIGHT($B806,8)="Scotland",SUMIFS(inputdataWeek!G:G,inputdataWeek!$B:$B,$B806,inputdataWeek!$A:$A,$A806),SUMIFS(inputdataWeek!G:G,inputdataWeek!$D:$D,$B806,inputdataWeek!$A:$A,$A806)))</f>
        <v>4366</v>
      </c>
      <c r="D806" s="234">
        <f>IF($A806&lt;=MonthDate,IF(RIGHT($B806,8)="Scotland",SUMIFS(inputdata!H:H,inputdata!$B:$B,$B806,inputdata!$A:$A,$A806),SUMIFS(inputdata!H:H,inputdata!$D:$D,$B806,inputdata!$A:$A,$A806)),IF(RIGHT($B806,8)="Scotland",SUMIFS(inputdataWeek!H:H,inputdataWeek!$B:$B,$B806,inputdataWeek!$A:$A,$A806),SUMIFS(inputdataWeek!H:H,inputdataWeek!$D:$D,$B806,inputdataWeek!$A:$A,$A806)))</f>
        <v>4179</v>
      </c>
      <c r="E806" s="234">
        <f>IF($A806&lt;=MonthDate,IF(RIGHT($B806,8)="Scotland",SUMIFS(inputdata!I:I,inputdata!$B:$B,$B806,inputdata!$A:$A,$A806),SUMIFS(inputdata!I:I,inputdata!$D:$D,$B806,inputdata!$A:$A,$A806)),IF(RIGHT($B806,8)="Scotland",SUMIFS(inputdataWeek!I:I,inputdataWeek!$B:$B,$B806,inputdataWeek!$A:$A,$A806),SUMIFS(inputdataWeek!I:I,inputdataWeek!$D:$D,$B806,inputdataWeek!$A:$A,$A806)))</f>
        <v>187</v>
      </c>
      <c r="F806" s="235">
        <f t="shared" si="94"/>
        <v>0.95716903344021986</v>
      </c>
      <c r="G806" s="234">
        <f>IF($A806&lt;=MonthDate,IF(RIGHT($B806,8)="Scotland",SUMIFS(inputdata!J:J,inputdata!$B:$B,$B806,inputdata!$A:$A,$A806),SUMIFS(inputdata!J:J,inputdata!$D:$D,$B806,inputdata!$A:$A,$A806)),IF(RIGHT($B806,8)="Scotland",SUMIFS(inputdataWeek!J:J,inputdataWeek!$B:$B,$B806,inputdataWeek!$A:$A,$A806),SUMIFS(inputdataWeek!J:J,inputdataWeek!$D:$D,$B806,inputdataWeek!$A:$A,$A806)))</f>
        <v>14</v>
      </c>
      <c r="H806" s="235">
        <f t="shared" si="95"/>
        <v>0.99679340357306456</v>
      </c>
      <c r="I806" s="234">
        <f>IF($A806&lt;=MonthDate,IF(RIGHT($B806,8)="Scotland",SUMIFS(inputdata!K:K,inputdata!$B:$B,$B806,inputdata!$A:$A,$A806),SUMIFS(inputdata!K:K,inputdata!$D:$D,$B806,inputdata!$A:$A,$A806)),IF(RIGHT(B806,8)="Scotland",SUMIFS(inputdataWeek!K:K,inputdataWeek!$B:$B,$B806,inputdataWeek!$A:$A,$A806),SUMIFS(inputdataWeek!K:K,inputdataWeek!$D:$D,$B806,inputdataWeek!$A:$A,$A806)))</f>
        <v>1</v>
      </c>
      <c r="J806" s="235">
        <f t="shared" si="96"/>
        <v>0.99977095739807609</v>
      </c>
      <c r="K806" s="194" t="str">
        <f t="shared" si="82"/>
        <v>ISD A&amp;E Datamart</v>
      </c>
    </row>
    <row r="807" spans="1:11">
      <c r="A807" s="232">
        <f t="shared" si="97"/>
        <v>42687</v>
      </c>
      <c r="B807" s="233" t="s">
        <v>117</v>
      </c>
      <c r="C807" s="234">
        <f>IF($A807&lt;=MonthDate,IF(RIGHT($B807,8)="Scotland",SUMIFS(inputdata!G:G,inputdata!$B:$B,$B807,inputdata!$A:$A,$A807),SUMIFS(inputdata!G:G,inputdata!$D:$D,$B807,inputdata!$A:$A,$A807)),IF(RIGHT($B807,8)="Scotland",SUMIFS(inputdataWeek!G:G,inputdataWeek!$B:$B,$B807,inputdataWeek!$A:$A,$A807),SUMIFS(inputdataWeek!G:G,inputdataWeek!$D:$D,$B807,inputdataWeek!$A:$A,$A807)))</f>
        <v>108</v>
      </c>
      <c r="D807" s="234">
        <f>IF($A807&lt;=MonthDate,IF(RIGHT($B807,8)="Scotland",SUMIFS(inputdata!H:H,inputdata!$B:$B,$B807,inputdata!$A:$A,$A807),SUMIFS(inputdata!H:H,inputdata!$D:$D,$B807,inputdata!$A:$A,$A807)),IF(RIGHT($B807,8)="Scotland",SUMIFS(inputdataWeek!H:H,inputdataWeek!$B:$B,$B807,inputdataWeek!$A:$A,$A807),SUMIFS(inputdataWeek!H:H,inputdataWeek!$D:$D,$B807,inputdataWeek!$A:$A,$A807)))</f>
        <v>108</v>
      </c>
      <c r="E807" s="234">
        <f>IF($A807&lt;=MonthDate,IF(RIGHT($B807,8)="Scotland",SUMIFS(inputdata!I:I,inputdata!$B:$B,$B807,inputdata!$A:$A,$A807),SUMIFS(inputdata!I:I,inputdata!$D:$D,$B807,inputdata!$A:$A,$A807)),IF(RIGHT($B807,8)="Scotland",SUMIFS(inputdataWeek!I:I,inputdataWeek!$B:$B,$B807,inputdataWeek!$A:$A,$A807),SUMIFS(inputdataWeek!I:I,inputdataWeek!$D:$D,$B807,inputdataWeek!$A:$A,$A807)))</f>
        <v>0</v>
      </c>
      <c r="F807" s="235">
        <f t="shared" si="94"/>
        <v>1</v>
      </c>
      <c r="G807" s="234">
        <f>IF($A807&lt;=MonthDate,IF(RIGHT($B807,8)="Scotland",SUMIFS(inputdata!J:J,inputdata!$B:$B,$B807,inputdata!$A:$A,$A807),SUMIFS(inputdata!J:J,inputdata!$D:$D,$B807,inputdata!$A:$A,$A807)),IF(RIGHT($B807,8)="Scotland",SUMIFS(inputdataWeek!J:J,inputdataWeek!$B:$B,$B807,inputdataWeek!$A:$A,$A807),SUMIFS(inputdataWeek!J:J,inputdataWeek!$D:$D,$B807,inputdataWeek!$A:$A,$A807)))</f>
        <v>0</v>
      </c>
      <c r="H807" s="235">
        <f t="shared" si="95"/>
        <v>1</v>
      </c>
      <c r="I807" s="234">
        <f>IF($A807&lt;=MonthDate,IF(RIGHT($B807,8)="Scotland",SUMIFS(inputdata!K:K,inputdata!$B:$B,$B807,inputdata!$A:$A,$A807),SUMIFS(inputdata!K:K,inputdata!$D:$D,$B807,inputdata!$A:$A,$A807)),IF(RIGHT(B807,8)="Scotland",SUMIFS(inputdataWeek!K:K,inputdataWeek!$B:$B,$B807,inputdataWeek!$A:$A,$A807),SUMIFS(inputdataWeek!K:K,inputdataWeek!$D:$D,$B807,inputdataWeek!$A:$A,$A807)))</f>
        <v>0</v>
      </c>
      <c r="J807" s="235">
        <f t="shared" si="96"/>
        <v>1</v>
      </c>
      <c r="K807" s="194" t="str">
        <f t="shared" si="82"/>
        <v>ISD A&amp;E Datamart</v>
      </c>
    </row>
    <row r="808" spans="1:11">
      <c r="A808" s="232">
        <f>A793+7</f>
        <v>42687</v>
      </c>
      <c r="B808" s="233" t="s">
        <v>141</v>
      </c>
      <c r="C808" s="234">
        <f>IF($A808&lt;=MonthDate,IF(RIGHT($B808,8)="Scotland",SUMIFS(inputdata!G:G,inputdata!$B:$B,$B808,inputdata!$A:$A,$A808),SUMIFS(inputdata!G:G,inputdata!$D:$D,$B808,inputdata!$A:$A,$A808)),IF(RIGHT($B808,8)="Scotland",SUMIFS(inputdataWeek!G:G,inputdataWeek!$B:$B,$B808,inputdataWeek!$A:$A,$A808),SUMIFS(inputdataWeek!G:G,inputdataWeek!$D:$D,$B808,inputdataWeek!$A:$A,$A808)))</f>
        <v>121</v>
      </c>
      <c r="D808" s="234">
        <f>IF($A808&lt;=MonthDate,IF(RIGHT($B808,8)="Scotland",SUMIFS(inputdata!H:H,inputdata!$B:$B,$B808,inputdata!$A:$A,$A808),SUMIFS(inputdata!H:H,inputdata!$D:$D,$B808,inputdata!$A:$A,$A808)),IF(RIGHT($B808,8)="Scotland",SUMIFS(inputdataWeek!H:H,inputdataWeek!$B:$B,$B808,inputdataWeek!$A:$A,$A808),SUMIFS(inputdataWeek!H:H,inputdataWeek!$D:$D,$B808,inputdataWeek!$A:$A,$A808)))</f>
        <v>117</v>
      </c>
      <c r="E808" s="234">
        <f>IF($A808&lt;=MonthDate,IF(RIGHT($B808,8)="Scotland",SUMIFS(inputdata!I:I,inputdata!$B:$B,$B808,inputdata!$A:$A,$A808),SUMIFS(inputdata!I:I,inputdata!$D:$D,$B808,inputdata!$A:$A,$A808)),IF(RIGHT($B808,8)="Scotland",SUMIFS(inputdataWeek!I:I,inputdataWeek!$B:$B,$B808,inputdataWeek!$A:$A,$A808),SUMIFS(inputdataWeek!I:I,inputdataWeek!$D:$D,$B808,inputdataWeek!$A:$A,$A808)))</f>
        <v>4</v>
      </c>
      <c r="F808" s="235">
        <f t="shared" si="94"/>
        <v>0.96694214876033058</v>
      </c>
      <c r="G808" s="234">
        <f>IF($A808&lt;=MonthDate,IF(RIGHT($B808,8)="Scotland",SUMIFS(inputdata!J:J,inputdata!$B:$B,$B808,inputdata!$A:$A,$A808),SUMIFS(inputdata!J:J,inputdata!$D:$D,$B808,inputdata!$A:$A,$A808)),IF(RIGHT($B808,8)="Scotland",SUMIFS(inputdataWeek!J:J,inputdataWeek!$B:$B,$B808,inputdataWeek!$A:$A,$A808),SUMIFS(inputdataWeek!J:J,inputdataWeek!$D:$D,$B808,inputdataWeek!$A:$A,$A808)))</f>
        <v>0</v>
      </c>
      <c r="H808" s="235">
        <f t="shared" si="95"/>
        <v>1</v>
      </c>
      <c r="I808" s="234">
        <f>IF($A808&lt;=MonthDate,IF(RIGHT($B808,8)="Scotland",SUMIFS(inputdata!K:K,inputdata!$B:$B,$B808,inputdata!$A:$A,$A808),SUMIFS(inputdata!K:K,inputdata!$D:$D,$B808,inputdata!$A:$A,$A808)),IF(RIGHT(B808,8)="Scotland",SUMIFS(inputdataWeek!K:K,inputdataWeek!$B:$B,$B808,inputdataWeek!$A:$A,$A808),SUMIFS(inputdataWeek!K:K,inputdataWeek!$D:$D,$B808,inputdataWeek!$A:$A,$A808)))</f>
        <v>0</v>
      </c>
      <c r="J808" s="235">
        <f t="shared" si="96"/>
        <v>1</v>
      </c>
      <c r="K808" s="194" t="str">
        <f t="shared" si="82"/>
        <v>ISD A&amp;E Datamart</v>
      </c>
    </row>
    <row r="809" spans="1:11">
      <c r="A809" s="232">
        <f t="shared" ref="A809:A811" si="98">A794+7</f>
        <v>42687</v>
      </c>
      <c r="B809" s="233" t="s">
        <v>136</v>
      </c>
      <c r="C809" s="234">
        <f>IF($A809&lt;=MonthDate,IF(RIGHT($B809,8)="Scotland",SUMIFS(inputdata!G:G,inputdata!$B:$B,$B809,inputdata!$A:$A,$A809),SUMIFS(inputdata!G:G,inputdata!$D:$D,$B809,inputdata!$A:$A,$A809)),IF(RIGHT($B809,8)="Scotland",SUMIFS(inputdataWeek!G:G,inputdataWeek!$B:$B,$B809,inputdataWeek!$A:$A,$A809),SUMIFS(inputdataWeek!G:G,inputdataWeek!$D:$D,$B809,inputdataWeek!$A:$A,$A809)))</f>
        <v>1316</v>
      </c>
      <c r="D809" s="234">
        <f>IF($A809&lt;=MonthDate,IF(RIGHT($B809,8)="Scotland",SUMIFS(inputdata!H:H,inputdata!$B:$B,$B809,inputdata!$A:$A,$A809),SUMIFS(inputdata!H:H,inputdata!$D:$D,$B809,inputdata!$A:$A,$A809)),IF(RIGHT($B809,8)="Scotland",SUMIFS(inputdataWeek!H:H,inputdataWeek!$B:$B,$B809,inputdataWeek!$A:$A,$A809),SUMIFS(inputdataWeek!H:H,inputdataWeek!$D:$D,$B809,inputdataWeek!$A:$A,$A809)))</f>
        <v>1300</v>
      </c>
      <c r="E809" s="234">
        <f>IF($A809&lt;=MonthDate,IF(RIGHT($B809,8)="Scotland",SUMIFS(inputdata!I:I,inputdata!$B:$B,$B809,inputdata!$A:$A,$A809),SUMIFS(inputdata!I:I,inputdata!$D:$D,$B809,inputdata!$A:$A,$A809)),IF(RIGHT($B809,8)="Scotland",SUMIFS(inputdataWeek!I:I,inputdataWeek!$B:$B,$B809,inputdataWeek!$A:$A,$A809),SUMIFS(inputdataWeek!I:I,inputdataWeek!$D:$D,$B809,inputdataWeek!$A:$A,$A809)))</f>
        <v>16</v>
      </c>
      <c r="F809" s="235">
        <f t="shared" si="94"/>
        <v>0.9878419452887538</v>
      </c>
      <c r="G809" s="234">
        <f>IF($A809&lt;=MonthDate,IF(RIGHT($B809,8)="Scotland",SUMIFS(inputdata!J:J,inputdata!$B:$B,$B809,inputdata!$A:$A,$A809),SUMIFS(inputdata!J:J,inputdata!$D:$D,$B809,inputdata!$A:$A,$A809)),IF(RIGHT($B809,8)="Scotland",SUMIFS(inputdataWeek!J:J,inputdataWeek!$B:$B,$B809,inputdataWeek!$A:$A,$A809),SUMIFS(inputdataWeek!J:J,inputdataWeek!$D:$D,$B809,inputdataWeek!$A:$A,$A809)))</f>
        <v>0</v>
      </c>
      <c r="H809" s="235">
        <f t="shared" si="95"/>
        <v>1</v>
      </c>
      <c r="I809" s="234">
        <f>IF($A809&lt;=MonthDate,IF(RIGHT($B809,8)="Scotland",SUMIFS(inputdata!K:K,inputdata!$B:$B,$B809,inputdata!$A:$A,$A809),SUMIFS(inputdata!K:K,inputdata!$D:$D,$B809,inputdata!$A:$A,$A809)),IF(RIGHT(B809,8)="Scotland",SUMIFS(inputdataWeek!K:K,inputdataWeek!$B:$B,$B809,inputdataWeek!$A:$A,$A809),SUMIFS(inputdataWeek!K:K,inputdataWeek!$D:$D,$B809,inputdataWeek!$A:$A,$A809)))</f>
        <v>0</v>
      </c>
      <c r="J809" s="235">
        <f t="shared" si="96"/>
        <v>1</v>
      </c>
      <c r="K809" s="194" t="str">
        <f t="shared" si="82"/>
        <v>ISD A&amp;E Datamart</v>
      </c>
    </row>
    <row r="810" spans="1:11">
      <c r="A810" s="232">
        <f t="shared" si="98"/>
        <v>42687</v>
      </c>
      <c r="B810" s="233" t="s">
        <v>139</v>
      </c>
      <c r="C810" s="234">
        <f>IF($A810&lt;=MonthDate,IF(RIGHT($B810,8)="Scotland",SUMIFS(inputdata!G:G,inputdata!$B:$B,$B810,inputdata!$A:$A,$A810),SUMIFS(inputdata!G:G,inputdata!$D:$D,$B810,inputdata!$A:$A,$A810)),IF(RIGHT($B810,8)="Scotland",SUMIFS(inputdataWeek!G:G,inputdataWeek!$B:$B,$B810,inputdataWeek!$A:$A,$A810),SUMIFS(inputdataWeek!G:G,inputdataWeek!$D:$D,$B810,inputdataWeek!$A:$A,$A810)))</f>
        <v>108</v>
      </c>
      <c r="D810" s="234">
        <f>IF($A810&lt;=MonthDate,IF(RIGHT($B810,8)="Scotland",SUMIFS(inputdata!H:H,inputdata!$B:$B,$B810,inputdata!$A:$A,$A810),SUMIFS(inputdata!H:H,inputdata!$D:$D,$B810,inputdata!$A:$A,$A810)),IF(RIGHT($B810,8)="Scotland",SUMIFS(inputdataWeek!H:H,inputdataWeek!$B:$B,$B810,inputdataWeek!$A:$A,$A810),SUMIFS(inputdataWeek!H:H,inputdataWeek!$D:$D,$B810,inputdataWeek!$A:$A,$A810)))</f>
        <v>108</v>
      </c>
      <c r="E810" s="234">
        <f>IF($A810&lt;=MonthDate,IF(RIGHT($B810,8)="Scotland",SUMIFS(inputdata!I:I,inputdata!$B:$B,$B810,inputdata!$A:$A,$A810),SUMIFS(inputdata!I:I,inputdata!$D:$D,$B810,inputdata!$A:$A,$A810)),IF(RIGHT($B810,8)="Scotland",SUMIFS(inputdataWeek!I:I,inputdataWeek!$B:$B,$B810,inputdataWeek!$A:$A,$A810),SUMIFS(inputdataWeek!I:I,inputdataWeek!$D:$D,$B810,inputdataWeek!$A:$A,$A810)))</f>
        <v>0</v>
      </c>
      <c r="F810" s="235">
        <f t="shared" si="94"/>
        <v>1</v>
      </c>
      <c r="G810" s="234">
        <f>IF($A810&lt;=MonthDate,IF(RIGHT($B810,8)="Scotland",SUMIFS(inputdata!J:J,inputdata!$B:$B,$B810,inputdata!$A:$A,$A810),SUMIFS(inputdata!J:J,inputdata!$D:$D,$B810,inputdata!$A:$A,$A810)),IF(RIGHT($B810,8)="Scotland",SUMIFS(inputdataWeek!J:J,inputdataWeek!$B:$B,$B810,inputdataWeek!$A:$A,$A810),SUMIFS(inputdataWeek!J:J,inputdataWeek!$D:$D,$B810,inputdataWeek!$A:$A,$A810)))</f>
        <v>0</v>
      </c>
      <c r="H810" s="235">
        <f t="shared" si="95"/>
        <v>1</v>
      </c>
      <c r="I810" s="234">
        <f>IF($A810&lt;=MonthDate,IF(RIGHT($B810,8)="Scotland",SUMIFS(inputdata!K:K,inputdata!$B:$B,$B810,inputdata!$A:$A,$A810),SUMIFS(inputdata!K:K,inputdata!$D:$D,$B810,inputdata!$A:$A,$A810)),IF(RIGHT(B810,8)="Scotland",SUMIFS(inputdataWeek!K:K,inputdataWeek!$B:$B,$B810,inputdataWeek!$A:$A,$A810),SUMIFS(inputdataWeek!K:K,inputdataWeek!$D:$D,$B810,inputdataWeek!$A:$A,$A810)))</f>
        <v>0</v>
      </c>
      <c r="J810" s="235">
        <f t="shared" si="96"/>
        <v>1</v>
      </c>
      <c r="K810" s="194" t="str">
        <f t="shared" si="82"/>
        <v>ISD A&amp;E Datamart</v>
      </c>
    </row>
    <row r="811" spans="1:11">
      <c r="A811" s="232">
        <f t="shared" si="98"/>
        <v>42687</v>
      </c>
      <c r="B811" s="233" t="s">
        <v>277</v>
      </c>
      <c r="C811" s="234">
        <f>IF($A811&lt;=MonthDate,IF(RIGHT($B811,8)="Scotland",SUMIFS(inputdata!G:G,inputdata!$B:$B,$B811,inputdata!$A:$A,$A811),SUMIFS(inputdata!G:G,inputdata!$D:$D,$B811,inputdata!$A:$A,$A811)),IF(RIGHT($B811,8)="Scotland",SUMIFS(inputdataWeek!G:G,inputdataWeek!$B:$B,$B811,inputdataWeek!$A:$A,$A811),SUMIFS(inputdataWeek!G:G,inputdataWeek!$D:$D,$B811,inputdataWeek!$A:$A,$A811)))</f>
        <v>24648</v>
      </c>
      <c r="D811" s="234">
        <f>IF($A811&lt;=MonthDate,IF(RIGHT($B811,8)="Scotland",SUMIFS(inputdata!H:H,inputdata!$B:$B,$B811,inputdata!$A:$A,$A811),SUMIFS(inputdata!H:H,inputdata!$D:$D,$B811,inputdata!$A:$A,$A811)),IF(RIGHT($B811,8)="Scotland",SUMIFS(inputdataWeek!H:H,inputdataWeek!$B:$B,$B811,inputdataWeek!$A:$A,$A811),SUMIFS(inputdataWeek!H:H,inputdataWeek!$D:$D,$B811,inputdataWeek!$A:$A,$A811)))</f>
        <v>22889</v>
      </c>
      <c r="E811" s="234">
        <f>IF($A811&lt;=MonthDate,IF(RIGHT($B811,8)="Scotland",SUMIFS(inputdata!I:I,inputdata!$B:$B,$B811,inputdata!$A:$A,$A811),SUMIFS(inputdata!I:I,inputdata!$D:$D,$B811,inputdata!$A:$A,$A811)),IF(RIGHT($B811,8)="Scotland",SUMIFS(inputdataWeek!I:I,inputdataWeek!$B:$B,$B811,inputdataWeek!$A:$A,$A811),SUMIFS(inputdataWeek!I:I,inputdataWeek!$D:$D,$B811,inputdataWeek!$A:$A,$A811)))</f>
        <v>1759</v>
      </c>
      <c r="F811" s="235">
        <f t="shared" si="94"/>
        <v>0.92863518338201878</v>
      </c>
      <c r="G811" s="234">
        <f>IF($A811&lt;=MonthDate,IF(RIGHT($B811,8)="Scotland",SUMIFS(inputdata!J:J,inputdata!$B:$B,$B811,inputdata!$A:$A,$A811),SUMIFS(inputdata!J:J,inputdata!$D:$D,$B811,inputdata!$A:$A,$A811)),IF(RIGHT($B811,8)="Scotland",SUMIFS(inputdataWeek!J:J,inputdataWeek!$B:$B,$B811,inputdataWeek!$A:$A,$A811),SUMIFS(inputdataWeek!J:J,inputdataWeek!$D:$D,$B811,inputdataWeek!$A:$A,$A811)))</f>
        <v>154</v>
      </c>
      <c r="H811" s="235">
        <f t="shared" si="95"/>
        <v>0.99375202856215517</v>
      </c>
      <c r="I811" s="234">
        <f>IF($A811&lt;=MonthDate,IF(RIGHT($B811,8)="Scotland",SUMIFS(inputdata!K:K,inputdata!$B:$B,$B811,inputdata!$A:$A,$A811),SUMIFS(inputdata!K:K,inputdata!$D:$D,$B811,inputdata!$A:$A,$A811)),IF(RIGHT(B811,8)="Scotland",SUMIFS(inputdataWeek!K:K,inputdataWeek!$B:$B,$B811,inputdataWeek!$A:$A,$A811),SUMIFS(inputdataWeek!K:K,inputdataWeek!$D:$D,$B811,inputdataWeek!$A:$A,$A811)))</f>
        <v>11</v>
      </c>
      <c r="J811" s="235">
        <f t="shared" si="96"/>
        <v>0.9995537163258682</v>
      </c>
      <c r="K811" s="194" t="str">
        <f t="shared" si="82"/>
        <v>ISD A&amp;E Datamart</v>
      </c>
    </row>
    <row r="812" spans="1:11">
      <c r="A812" s="232">
        <f>A797+7</f>
        <v>42694</v>
      </c>
      <c r="B812" s="233" t="s">
        <v>121</v>
      </c>
      <c r="C812" s="234">
        <f>IF($A812&lt;=MonthDate,IF(RIGHT($B812,8)="Scotland",SUMIFS(inputdata!G:G,inputdata!$B:$B,$B812,inputdata!$A:$A,$A812),SUMIFS(inputdata!G:G,inputdata!$D:$D,$B812,inputdata!$A:$A,$A812)),IF(RIGHT($B812,8)="Scotland",SUMIFS(inputdataWeek!G:G,inputdataWeek!$B:$B,$B812,inputdataWeek!$A:$A,$A812),SUMIFS(inputdataWeek!G:G,inputdataWeek!$D:$D,$B812,inputdataWeek!$A:$A,$A812)))</f>
        <v>2089</v>
      </c>
      <c r="D812" s="234">
        <f>IF($A812&lt;=MonthDate,IF(RIGHT($B812,8)="Scotland",SUMIFS(inputdata!H:H,inputdata!$B:$B,$B812,inputdata!$A:$A,$A812),SUMIFS(inputdata!H:H,inputdata!$D:$D,$B812,inputdata!$A:$A,$A812)),IF(RIGHT($B812,8)="Scotland",SUMIFS(inputdataWeek!H:H,inputdataWeek!$B:$B,$B812,inputdataWeek!$A:$A,$A812),SUMIFS(inputdataWeek!H:H,inputdataWeek!$D:$D,$B812,inputdataWeek!$A:$A,$A812)))</f>
        <v>1857</v>
      </c>
      <c r="E812" s="234">
        <f>IF($A812&lt;=MonthDate,IF(RIGHT($B812,8)="Scotland",SUMIFS(inputdata!I:I,inputdata!$B:$B,$B812,inputdata!$A:$A,$A812),SUMIFS(inputdata!I:I,inputdata!$D:$D,$B812,inputdata!$A:$A,$A812)),IF(RIGHT($B812,8)="Scotland",SUMIFS(inputdataWeek!I:I,inputdataWeek!$B:$B,$B812,inputdataWeek!$A:$A,$A812),SUMIFS(inputdataWeek!I:I,inputdataWeek!$D:$D,$B812,inputdataWeek!$A:$A,$A812)))</f>
        <v>232</v>
      </c>
      <c r="F812" s="235">
        <f t="shared" ref="F812:F826" si="99">1-E812/$C812</f>
        <v>0.88894207754906651</v>
      </c>
      <c r="G812" s="234">
        <f>IF($A812&lt;=MonthDate,IF(RIGHT($B812,8)="Scotland",SUMIFS(inputdata!J:J,inputdata!$B:$B,$B812,inputdata!$A:$A,$A812),SUMIFS(inputdata!J:J,inputdata!$D:$D,$B812,inputdata!$A:$A,$A812)),IF(RIGHT($B812,8)="Scotland",SUMIFS(inputdataWeek!J:J,inputdataWeek!$B:$B,$B812,inputdataWeek!$A:$A,$A812),SUMIFS(inputdataWeek!J:J,inputdataWeek!$D:$D,$B812,inputdataWeek!$A:$A,$A812)))</f>
        <v>47</v>
      </c>
      <c r="H812" s="235">
        <f t="shared" ref="H812:H826" si="100">1-G812/$C812</f>
        <v>0.97750119674485403</v>
      </c>
      <c r="I812" s="234">
        <f>IF($A812&lt;=MonthDate,IF(RIGHT($B812,8)="Scotland",SUMIFS(inputdata!K:K,inputdata!$B:$B,$B812,inputdata!$A:$A,$A812),SUMIFS(inputdata!K:K,inputdata!$D:$D,$B812,inputdata!$A:$A,$A812)),IF(RIGHT(B812,8)="Scotland",SUMIFS(inputdataWeek!K:K,inputdataWeek!$B:$B,$B812,inputdataWeek!$A:$A,$A812),SUMIFS(inputdataWeek!K:K,inputdataWeek!$D:$D,$B812,inputdataWeek!$A:$A,$A812)))</f>
        <v>21</v>
      </c>
      <c r="J812" s="235">
        <f t="shared" ref="J812:J826" si="101">1-I812/$C812</f>
        <v>0.98994734322642408</v>
      </c>
      <c r="K812" s="194" t="str">
        <f t="shared" si="82"/>
        <v>ISD A&amp;E Datamart</v>
      </c>
    </row>
    <row r="813" spans="1:11">
      <c r="A813" s="232">
        <f t="shared" ref="A813:A822" si="102">A798+7</f>
        <v>42694</v>
      </c>
      <c r="B813" s="233" t="s">
        <v>70</v>
      </c>
      <c r="C813" s="234">
        <f>IF($A813&lt;=MonthDate,IF(RIGHT($B813,8)="Scotland",SUMIFS(inputdata!G:G,inputdata!$B:$B,$B813,inputdata!$A:$A,$A813),SUMIFS(inputdata!G:G,inputdata!$D:$D,$B813,inputdata!$A:$A,$A813)),IF(RIGHT($B813,8)="Scotland",SUMIFS(inputdataWeek!G:G,inputdataWeek!$B:$B,$B813,inputdataWeek!$A:$A,$A813),SUMIFS(inputdataWeek!G:G,inputdataWeek!$D:$D,$B813,inputdataWeek!$A:$A,$A813)))</f>
        <v>582</v>
      </c>
      <c r="D813" s="234">
        <f>IF($A813&lt;=MonthDate,IF(RIGHT($B813,8)="Scotland",SUMIFS(inputdata!H:H,inputdata!$B:$B,$B813,inputdata!$A:$A,$A813),SUMIFS(inputdata!H:H,inputdata!$D:$D,$B813,inputdata!$A:$A,$A813)),IF(RIGHT($B813,8)="Scotland",SUMIFS(inputdataWeek!H:H,inputdataWeek!$B:$B,$B813,inputdataWeek!$A:$A,$A813),SUMIFS(inputdataWeek!H:H,inputdataWeek!$D:$D,$B813,inputdataWeek!$A:$A,$A813)))</f>
        <v>525</v>
      </c>
      <c r="E813" s="234">
        <f>IF($A813&lt;=MonthDate,IF(RIGHT($B813,8)="Scotland",SUMIFS(inputdata!I:I,inputdata!$B:$B,$B813,inputdata!$A:$A,$A813),SUMIFS(inputdata!I:I,inputdata!$D:$D,$B813,inputdata!$A:$A,$A813)),IF(RIGHT($B813,8)="Scotland",SUMIFS(inputdataWeek!I:I,inputdataWeek!$B:$B,$B813,inputdataWeek!$A:$A,$A813),SUMIFS(inputdataWeek!I:I,inputdataWeek!$D:$D,$B813,inputdataWeek!$A:$A,$A813)))</f>
        <v>57</v>
      </c>
      <c r="F813" s="235">
        <f t="shared" si="99"/>
        <v>0.90206185567010311</v>
      </c>
      <c r="G813" s="234">
        <f>IF($A813&lt;=MonthDate,IF(RIGHT($B813,8)="Scotland",SUMIFS(inputdata!J:J,inputdata!$B:$B,$B813,inputdata!$A:$A,$A813),SUMIFS(inputdata!J:J,inputdata!$D:$D,$B813,inputdata!$A:$A,$A813)),IF(RIGHT($B813,8)="Scotland",SUMIFS(inputdataWeek!J:J,inputdataWeek!$B:$B,$B813,inputdataWeek!$A:$A,$A813),SUMIFS(inputdataWeek!J:J,inputdataWeek!$D:$D,$B813,inputdataWeek!$A:$A,$A813)))</f>
        <v>1</v>
      </c>
      <c r="H813" s="235">
        <f t="shared" si="100"/>
        <v>0.99828178694158076</v>
      </c>
      <c r="I813" s="234">
        <f>IF($A813&lt;=MonthDate,IF(RIGHT($B813,8)="Scotland",SUMIFS(inputdata!K:K,inputdata!$B:$B,$B813,inputdata!$A:$A,$A813),SUMIFS(inputdata!K:K,inputdata!$D:$D,$B813,inputdata!$A:$A,$A813)),IF(RIGHT(B813,8)="Scotland",SUMIFS(inputdataWeek!K:K,inputdataWeek!$B:$B,$B813,inputdataWeek!$A:$A,$A813),SUMIFS(inputdataWeek!K:K,inputdataWeek!$D:$D,$B813,inputdataWeek!$A:$A,$A813)))</f>
        <v>0</v>
      </c>
      <c r="J813" s="235">
        <f t="shared" si="101"/>
        <v>1</v>
      </c>
      <c r="K813" s="194" t="str">
        <f t="shared" si="82"/>
        <v>ISD A&amp;E Datamart</v>
      </c>
    </row>
    <row r="814" spans="1:11">
      <c r="A814" s="232">
        <f t="shared" si="102"/>
        <v>42694</v>
      </c>
      <c r="B814" s="233" t="s">
        <v>140</v>
      </c>
      <c r="C814" s="234">
        <f>IF($A814&lt;=MonthDate,IF(RIGHT($B814,8)="Scotland",SUMIFS(inputdata!G:G,inputdata!$B:$B,$B814,inputdata!$A:$A,$A814),SUMIFS(inputdata!G:G,inputdata!$D:$D,$B814,inputdata!$A:$A,$A814)),IF(RIGHT($B814,8)="Scotland",SUMIFS(inputdataWeek!G:G,inputdataWeek!$B:$B,$B814,inputdataWeek!$A:$A,$A814),SUMIFS(inputdataWeek!G:G,inputdataWeek!$D:$D,$B814,inputdataWeek!$A:$A,$A814)))</f>
        <v>863</v>
      </c>
      <c r="D814" s="234">
        <f>IF($A814&lt;=MonthDate,IF(RIGHT($B814,8)="Scotland",SUMIFS(inputdata!H:H,inputdata!$B:$B,$B814,inputdata!$A:$A,$A814),SUMIFS(inputdata!H:H,inputdata!$D:$D,$B814,inputdata!$A:$A,$A814)),IF(RIGHT($B814,8)="Scotland",SUMIFS(inputdataWeek!H:H,inputdataWeek!$B:$B,$B814,inputdataWeek!$A:$A,$A814),SUMIFS(inputdataWeek!H:H,inputdataWeek!$D:$D,$B814,inputdataWeek!$A:$A,$A814)))</f>
        <v>826</v>
      </c>
      <c r="E814" s="234">
        <f>IF($A814&lt;=MonthDate,IF(RIGHT($B814,8)="Scotland",SUMIFS(inputdata!I:I,inputdata!$B:$B,$B814,inputdata!$A:$A,$A814),SUMIFS(inputdata!I:I,inputdata!$D:$D,$B814,inputdata!$A:$A,$A814)),IF(RIGHT($B814,8)="Scotland",SUMIFS(inputdataWeek!I:I,inputdataWeek!$B:$B,$B814,inputdataWeek!$A:$A,$A814),SUMIFS(inputdataWeek!I:I,inputdataWeek!$D:$D,$B814,inputdataWeek!$A:$A,$A814)))</f>
        <v>37</v>
      </c>
      <c r="F814" s="235">
        <f t="shared" si="99"/>
        <v>0.95712630359212048</v>
      </c>
      <c r="G814" s="234">
        <f>IF($A814&lt;=MonthDate,IF(RIGHT($B814,8)="Scotland",SUMIFS(inputdata!J:J,inputdata!$B:$B,$B814,inputdata!$A:$A,$A814),SUMIFS(inputdata!J:J,inputdata!$D:$D,$B814,inputdata!$A:$A,$A814)),IF(RIGHT($B814,8)="Scotland",SUMIFS(inputdataWeek!J:J,inputdataWeek!$B:$B,$B814,inputdataWeek!$A:$A,$A814),SUMIFS(inputdataWeek!J:J,inputdataWeek!$D:$D,$B814,inputdataWeek!$A:$A,$A814)))</f>
        <v>1</v>
      </c>
      <c r="H814" s="235">
        <f t="shared" si="100"/>
        <v>0.99884125144843572</v>
      </c>
      <c r="I814" s="234">
        <f>IF($A814&lt;=MonthDate,IF(RIGHT($B814,8)="Scotland",SUMIFS(inputdata!K:K,inputdata!$B:$B,$B814,inputdata!$A:$A,$A814),SUMIFS(inputdata!K:K,inputdata!$D:$D,$B814,inputdata!$A:$A,$A814)),IF(RIGHT(B814,8)="Scotland",SUMIFS(inputdataWeek!K:K,inputdataWeek!$B:$B,$B814,inputdataWeek!$A:$A,$A814),SUMIFS(inputdataWeek!K:K,inputdataWeek!$D:$D,$B814,inputdataWeek!$A:$A,$A814)))</f>
        <v>0</v>
      </c>
      <c r="J814" s="235">
        <f t="shared" si="101"/>
        <v>1</v>
      </c>
      <c r="K814" s="194" t="str">
        <f t="shared" si="82"/>
        <v>ISD A&amp;E Datamart</v>
      </c>
    </row>
    <row r="815" spans="1:11">
      <c r="A815" s="232">
        <f t="shared" si="102"/>
        <v>42694</v>
      </c>
      <c r="B815" s="233" t="s">
        <v>71</v>
      </c>
      <c r="C815" s="234">
        <f>IF($A815&lt;=MonthDate,IF(RIGHT($B815,8)="Scotland",SUMIFS(inputdata!G:G,inputdata!$B:$B,$B815,inputdata!$A:$A,$A815),SUMIFS(inputdata!G:G,inputdata!$D:$D,$B815,inputdata!$A:$A,$A815)),IF(RIGHT($B815,8)="Scotland",SUMIFS(inputdataWeek!G:G,inputdataWeek!$B:$B,$B815,inputdataWeek!$A:$A,$A815),SUMIFS(inputdataWeek!G:G,inputdataWeek!$D:$D,$B815,inputdataWeek!$A:$A,$A815)))</f>
        <v>1157</v>
      </c>
      <c r="D815" s="234">
        <f>IF($A815&lt;=MonthDate,IF(RIGHT($B815,8)="Scotland",SUMIFS(inputdata!H:H,inputdata!$B:$B,$B815,inputdata!$A:$A,$A815),SUMIFS(inputdata!H:H,inputdata!$D:$D,$B815,inputdata!$A:$A,$A815)),IF(RIGHT($B815,8)="Scotland",SUMIFS(inputdataWeek!H:H,inputdataWeek!$B:$B,$B815,inputdataWeek!$A:$A,$A815),SUMIFS(inputdataWeek!H:H,inputdataWeek!$D:$D,$B815,inputdataWeek!$A:$A,$A815)))</f>
        <v>1004</v>
      </c>
      <c r="E815" s="234">
        <f>IF($A815&lt;=MonthDate,IF(RIGHT($B815,8)="Scotland",SUMIFS(inputdata!I:I,inputdata!$B:$B,$B815,inputdata!$A:$A,$A815),SUMIFS(inputdata!I:I,inputdata!$D:$D,$B815,inputdata!$A:$A,$A815)),IF(RIGHT($B815,8)="Scotland",SUMIFS(inputdataWeek!I:I,inputdataWeek!$B:$B,$B815,inputdataWeek!$A:$A,$A815),SUMIFS(inputdataWeek!I:I,inputdataWeek!$D:$D,$B815,inputdataWeek!$A:$A,$A815)))</f>
        <v>153</v>
      </c>
      <c r="F815" s="235">
        <f t="shared" si="99"/>
        <v>0.86776145203111499</v>
      </c>
      <c r="G815" s="234">
        <f>IF($A815&lt;=MonthDate,IF(RIGHT($B815,8)="Scotland",SUMIFS(inputdata!J:J,inputdata!$B:$B,$B815,inputdata!$A:$A,$A815),SUMIFS(inputdata!J:J,inputdata!$D:$D,$B815,inputdata!$A:$A,$A815)),IF(RIGHT($B815,8)="Scotland",SUMIFS(inputdataWeek!J:J,inputdataWeek!$B:$B,$B815,inputdataWeek!$A:$A,$A815),SUMIFS(inputdataWeek!J:J,inputdataWeek!$D:$D,$B815,inputdataWeek!$A:$A,$A815)))</f>
        <v>19</v>
      </c>
      <c r="H815" s="235">
        <f t="shared" si="100"/>
        <v>0.98357821953327573</v>
      </c>
      <c r="I815" s="234">
        <f>IF($A815&lt;=MonthDate,IF(RIGHT($B815,8)="Scotland",SUMIFS(inputdata!K:K,inputdata!$B:$B,$B815,inputdata!$A:$A,$A815),SUMIFS(inputdata!K:K,inputdata!$D:$D,$B815,inputdata!$A:$A,$A815)),IF(RIGHT(B815,8)="Scotland",SUMIFS(inputdataWeek!K:K,inputdataWeek!$B:$B,$B815,inputdataWeek!$A:$A,$A815),SUMIFS(inputdataWeek!K:K,inputdataWeek!$D:$D,$B815,inputdataWeek!$A:$A,$A815)))</f>
        <v>5</v>
      </c>
      <c r="J815" s="235">
        <f t="shared" si="101"/>
        <v>0.99567847882454619</v>
      </c>
      <c r="K815" s="194" t="str">
        <f t="shared" si="82"/>
        <v>ISD A&amp;E Datamart</v>
      </c>
    </row>
    <row r="816" spans="1:11">
      <c r="A816" s="232">
        <f t="shared" si="102"/>
        <v>42694</v>
      </c>
      <c r="B816" s="233" t="s">
        <v>69</v>
      </c>
      <c r="C816" s="234">
        <f>IF($A816&lt;=MonthDate,IF(RIGHT($B816,8)="Scotland",SUMIFS(inputdata!G:G,inputdata!$B:$B,$B816,inputdata!$A:$A,$A816),SUMIFS(inputdata!G:G,inputdata!$D:$D,$B816,inputdata!$A:$A,$A816)),IF(RIGHT($B816,8)="Scotland",SUMIFS(inputdataWeek!G:G,inputdataWeek!$B:$B,$B816,inputdataWeek!$A:$A,$A816),SUMIFS(inputdataWeek!G:G,inputdataWeek!$D:$D,$B816,inputdataWeek!$A:$A,$A816)))</f>
        <v>1289</v>
      </c>
      <c r="D816" s="234">
        <f>IF($A816&lt;=MonthDate,IF(RIGHT($B816,8)="Scotland",SUMIFS(inputdata!H:H,inputdata!$B:$B,$B816,inputdata!$A:$A,$A816),SUMIFS(inputdata!H:H,inputdata!$D:$D,$B816,inputdata!$A:$A,$A816)),IF(RIGHT($B816,8)="Scotland",SUMIFS(inputdataWeek!H:H,inputdataWeek!$B:$B,$B816,inputdataWeek!$A:$A,$A816),SUMIFS(inputdataWeek!H:H,inputdataWeek!$D:$D,$B816,inputdataWeek!$A:$A,$A816)))</f>
        <v>1077</v>
      </c>
      <c r="E816" s="234">
        <f>IF($A816&lt;=MonthDate,IF(RIGHT($B816,8)="Scotland",SUMIFS(inputdata!I:I,inputdata!$B:$B,$B816,inputdata!$A:$A,$A816),SUMIFS(inputdata!I:I,inputdata!$D:$D,$B816,inputdata!$A:$A,$A816)),IF(RIGHT($B816,8)="Scotland",SUMIFS(inputdataWeek!I:I,inputdataWeek!$B:$B,$B816,inputdataWeek!$A:$A,$A816),SUMIFS(inputdataWeek!I:I,inputdataWeek!$D:$D,$B816,inputdataWeek!$A:$A,$A816)))</f>
        <v>212</v>
      </c>
      <c r="F816" s="235">
        <f t="shared" si="99"/>
        <v>0.83553141970519784</v>
      </c>
      <c r="G816" s="234">
        <f>IF($A816&lt;=MonthDate,IF(RIGHT($B816,8)="Scotland",SUMIFS(inputdata!J:J,inputdata!$B:$B,$B816,inputdata!$A:$A,$A816),SUMIFS(inputdata!J:J,inputdata!$D:$D,$B816,inputdata!$A:$A,$A816)),IF(RIGHT($B816,8)="Scotland",SUMIFS(inputdataWeek!J:J,inputdataWeek!$B:$B,$B816,inputdataWeek!$A:$A,$A816),SUMIFS(inputdataWeek!J:J,inputdataWeek!$D:$D,$B816,inputdataWeek!$A:$A,$A816)))</f>
        <v>30</v>
      </c>
      <c r="H816" s="235">
        <f t="shared" si="100"/>
        <v>0.97672614429790539</v>
      </c>
      <c r="I816" s="234">
        <f>IF($A816&lt;=MonthDate,IF(RIGHT($B816,8)="Scotland",SUMIFS(inputdata!K:K,inputdata!$B:$B,$B816,inputdata!$A:$A,$A816),SUMIFS(inputdata!K:K,inputdata!$D:$D,$B816,inputdata!$A:$A,$A816)),IF(RIGHT(B816,8)="Scotland",SUMIFS(inputdataWeek!K:K,inputdataWeek!$B:$B,$B816,inputdataWeek!$A:$A,$A816),SUMIFS(inputdataWeek!K:K,inputdataWeek!$D:$D,$B816,inputdataWeek!$A:$A,$A816)))</f>
        <v>0</v>
      </c>
      <c r="J816" s="235">
        <f t="shared" si="101"/>
        <v>1</v>
      </c>
      <c r="K816" s="194" t="str">
        <f t="shared" si="82"/>
        <v>ISD A&amp;E Datamart</v>
      </c>
    </row>
    <row r="817" spans="1:11">
      <c r="A817" s="232">
        <f t="shared" si="102"/>
        <v>42694</v>
      </c>
      <c r="B817" s="233" t="s">
        <v>122</v>
      </c>
      <c r="C817" s="234">
        <f>IF($A817&lt;=MonthDate,IF(RIGHT($B817,8)="Scotland",SUMIFS(inputdata!G:G,inputdata!$B:$B,$B817,inputdata!$A:$A,$A817),SUMIFS(inputdata!G:G,inputdata!$D:$D,$B817,inputdata!$A:$A,$A817)),IF(RIGHT($B817,8)="Scotland",SUMIFS(inputdataWeek!G:G,inputdataWeek!$B:$B,$B817,inputdataWeek!$A:$A,$A817),SUMIFS(inputdataWeek!G:G,inputdataWeek!$D:$D,$B817,inputdataWeek!$A:$A,$A817)))</f>
        <v>1731</v>
      </c>
      <c r="D817" s="234">
        <f>IF($A817&lt;=MonthDate,IF(RIGHT($B817,8)="Scotland",SUMIFS(inputdata!H:H,inputdata!$B:$B,$B817,inputdata!$A:$A,$A817),SUMIFS(inputdata!H:H,inputdata!$D:$D,$B817,inputdata!$A:$A,$A817)),IF(RIGHT($B817,8)="Scotland",SUMIFS(inputdataWeek!H:H,inputdataWeek!$B:$B,$B817,inputdataWeek!$A:$A,$A817),SUMIFS(inputdataWeek!H:H,inputdataWeek!$D:$D,$B817,inputdataWeek!$A:$A,$A817)))</f>
        <v>1644</v>
      </c>
      <c r="E817" s="234">
        <f>IF($A817&lt;=MonthDate,IF(RIGHT($B817,8)="Scotland",SUMIFS(inputdata!I:I,inputdata!$B:$B,$B817,inputdata!$A:$A,$A817),SUMIFS(inputdata!I:I,inputdata!$D:$D,$B817,inputdata!$A:$A,$A817)),IF(RIGHT($B817,8)="Scotland",SUMIFS(inputdataWeek!I:I,inputdataWeek!$B:$B,$B817,inputdataWeek!$A:$A,$A817),SUMIFS(inputdataWeek!I:I,inputdataWeek!$D:$D,$B817,inputdataWeek!$A:$A,$A817)))</f>
        <v>87</v>
      </c>
      <c r="F817" s="235">
        <f t="shared" si="99"/>
        <v>0.94974003466204504</v>
      </c>
      <c r="G817" s="234">
        <f>IF($A817&lt;=MonthDate,IF(RIGHT($B817,8)="Scotland",SUMIFS(inputdata!J:J,inputdata!$B:$B,$B817,inputdata!$A:$A,$A817),SUMIFS(inputdata!J:J,inputdata!$D:$D,$B817,inputdata!$A:$A,$A817)),IF(RIGHT($B817,8)="Scotland",SUMIFS(inputdataWeek!J:J,inputdataWeek!$B:$B,$B817,inputdataWeek!$A:$A,$A817),SUMIFS(inputdataWeek!J:J,inputdataWeek!$D:$D,$B817,inputdataWeek!$A:$A,$A817)))</f>
        <v>2</v>
      </c>
      <c r="H817" s="235">
        <f t="shared" si="100"/>
        <v>0.99884459849797802</v>
      </c>
      <c r="I817" s="234">
        <f>IF($A817&lt;=MonthDate,IF(RIGHT($B817,8)="Scotland",SUMIFS(inputdata!K:K,inputdata!$B:$B,$B817,inputdata!$A:$A,$A817),SUMIFS(inputdata!K:K,inputdata!$D:$D,$B817,inputdata!$A:$A,$A817)),IF(RIGHT(B817,8)="Scotland",SUMIFS(inputdataWeek!K:K,inputdataWeek!$B:$B,$B817,inputdataWeek!$A:$A,$A817),SUMIFS(inputdataWeek!K:K,inputdataWeek!$D:$D,$B817,inputdataWeek!$A:$A,$A817)))</f>
        <v>0</v>
      </c>
      <c r="J817" s="235">
        <f t="shared" si="101"/>
        <v>1</v>
      </c>
      <c r="K817" s="194" t="str">
        <f t="shared" ref="K817:K880" si="103">IF($A817&lt;=MonthDate,"ISD A&amp;E Datamart","Weekly aggregate data")</f>
        <v>ISD A&amp;E Datamart</v>
      </c>
    </row>
    <row r="818" spans="1:11">
      <c r="A818" s="232">
        <f t="shared" si="102"/>
        <v>42694</v>
      </c>
      <c r="B818" s="233" t="s">
        <v>72</v>
      </c>
      <c r="C818" s="234">
        <f>IF($A818&lt;=MonthDate,IF(RIGHT($B818,8)="Scotland",SUMIFS(inputdata!G:G,inputdata!$B:$B,$B818,inputdata!$A:$A,$A818),SUMIFS(inputdata!G:G,inputdata!$D:$D,$B818,inputdata!$A:$A,$A818)),IF(RIGHT($B818,8)="Scotland",SUMIFS(inputdataWeek!G:G,inputdataWeek!$B:$B,$B818,inputdataWeek!$A:$A,$A818),SUMIFS(inputdataWeek!G:G,inputdataWeek!$D:$D,$B818,inputdataWeek!$A:$A,$A818)))</f>
        <v>6819</v>
      </c>
      <c r="D818" s="234">
        <f>IF($A818&lt;=MonthDate,IF(RIGHT($B818,8)="Scotland",SUMIFS(inputdata!H:H,inputdata!$B:$B,$B818,inputdata!$A:$A,$A818),SUMIFS(inputdata!H:H,inputdata!$D:$D,$B818,inputdata!$A:$A,$A818)),IF(RIGHT($B818,8)="Scotland",SUMIFS(inputdataWeek!H:H,inputdataWeek!$B:$B,$B818,inputdataWeek!$A:$A,$A818),SUMIFS(inputdataWeek!H:H,inputdataWeek!$D:$D,$B818,inputdataWeek!$A:$A,$A818)))</f>
        <v>6032</v>
      </c>
      <c r="E818" s="234">
        <f>IF($A818&lt;=MonthDate,IF(RIGHT($B818,8)="Scotland",SUMIFS(inputdata!I:I,inputdata!$B:$B,$B818,inputdata!$A:$A,$A818),SUMIFS(inputdata!I:I,inputdata!$D:$D,$B818,inputdata!$A:$A,$A818)),IF(RIGHT($B818,8)="Scotland",SUMIFS(inputdataWeek!I:I,inputdataWeek!$B:$B,$B818,inputdataWeek!$A:$A,$A818),SUMIFS(inputdataWeek!I:I,inputdataWeek!$D:$D,$B818,inputdataWeek!$A:$A,$A818)))</f>
        <v>787</v>
      </c>
      <c r="F818" s="235">
        <f t="shared" si="99"/>
        <v>0.88458718287138871</v>
      </c>
      <c r="G818" s="234">
        <f>IF($A818&lt;=MonthDate,IF(RIGHT($B818,8)="Scotland",SUMIFS(inputdata!J:J,inputdata!$B:$B,$B818,inputdata!$A:$A,$A818),SUMIFS(inputdata!J:J,inputdata!$D:$D,$B818,inputdata!$A:$A,$A818)),IF(RIGHT($B818,8)="Scotland",SUMIFS(inputdataWeek!J:J,inputdataWeek!$B:$B,$B818,inputdataWeek!$A:$A,$A818),SUMIFS(inputdataWeek!J:J,inputdataWeek!$D:$D,$B818,inputdataWeek!$A:$A,$A818)))</f>
        <v>28</v>
      </c>
      <c r="H818" s="235">
        <f t="shared" si="100"/>
        <v>0.9958938260742044</v>
      </c>
      <c r="I818" s="234">
        <f>IF($A818&lt;=MonthDate,IF(RIGHT($B818,8)="Scotland",SUMIFS(inputdata!K:K,inputdata!$B:$B,$B818,inputdata!$A:$A,$A818),SUMIFS(inputdata!K:K,inputdata!$D:$D,$B818,inputdata!$A:$A,$A818)),IF(RIGHT(B818,8)="Scotland",SUMIFS(inputdataWeek!K:K,inputdataWeek!$B:$B,$B818,inputdataWeek!$A:$A,$A818),SUMIFS(inputdataWeek!K:K,inputdataWeek!$D:$D,$B818,inputdataWeek!$A:$A,$A818)))</f>
        <v>0</v>
      </c>
      <c r="J818" s="235">
        <f t="shared" si="101"/>
        <v>1</v>
      </c>
      <c r="K818" s="194" t="str">
        <f t="shared" si="103"/>
        <v>ISD A&amp;E Datamart</v>
      </c>
    </row>
    <row r="819" spans="1:11">
      <c r="A819" s="232">
        <f t="shared" si="102"/>
        <v>42694</v>
      </c>
      <c r="B819" s="233" t="s">
        <v>129</v>
      </c>
      <c r="C819" s="234">
        <f>IF($A819&lt;=MonthDate,IF(RIGHT($B819,8)="Scotland",SUMIFS(inputdata!G:G,inputdata!$B:$B,$B819,inputdata!$A:$A,$A819),SUMIFS(inputdata!G:G,inputdata!$D:$D,$B819,inputdata!$A:$A,$A819)),IF(RIGHT($B819,8)="Scotland",SUMIFS(inputdataWeek!G:G,inputdataWeek!$B:$B,$B819,inputdataWeek!$A:$A,$A819),SUMIFS(inputdataWeek!G:G,inputdataWeek!$D:$D,$B819,inputdataWeek!$A:$A,$A819)))</f>
        <v>1062</v>
      </c>
      <c r="D819" s="234">
        <f>IF($A819&lt;=MonthDate,IF(RIGHT($B819,8)="Scotland",SUMIFS(inputdata!H:H,inputdata!$B:$B,$B819,inputdata!$A:$A,$A819),SUMIFS(inputdata!H:H,inputdata!$D:$D,$B819,inputdata!$A:$A,$A819)),IF(RIGHT($B819,8)="Scotland",SUMIFS(inputdataWeek!H:H,inputdataWeek!$B:$B,$B819,inputdataWeek!$A:$A,$A819),SUMIFS(inputdataWeek!H:H,inputdataWeek!$D:$D,$B819,inputdataWeek!$A:$A,$A819)))</f>
        <v>1010</v>
      </c>
      <c r="E819" s="234">
        <f>IF($A819&lt;=MonthDate,IF(RIGHT($B819,8)="Scotland",SUMIFS(inputdata!I:I,inputdata!$B:$B,$B819,inputdata!$A:$A,$A819),SUMIFS(inputdata!I:I,inputdata!$D:$D,$B819,inputdata!$A:$A,$A819)),IF(RIGHT($B819,8)="Scotland",SUMIFS(inputdataWeek!I:I,inputdataWeek!$B:$B,$B819,inputdataWeek!$A:$A,$A819),SUMIFS(inputdataWeek!I:I,inputdataWeek!$D:$D,$B819,inputdataWeek!$A:$A,$A819)))</f>
        <v>52</v>
      </c>
      <c r="F819" s="235">
        <f t="shared" si="99"/>
        <v>0.95103578154425616</v>
      </c>
      <c r="G819" s="234">
        <f>IF($A819&lt;=MonthDate,IF(RIGHT($B819,8)="Scotland",SUMIFS(inputdata!J:J,inputdata!$B:$B,$B819,inputdata!$A:$A,$A819),SUMIFS(inputdata!J:J,inputdata!$D:$D,$B819,inputdata!$A:$A,$A819)),IF(RIGHT($B819,8)="Scotland",SUMIFS(inputdataWeek!J:J,inputdataWeek!$B:$B,$B819,inputdataWeek!$A:$A,$A819),SUMIFS(inputdataWeek!J:J,inputdataWeek!$D:$D,$B819,inputdataWeek!$A:$A,$A819)))</f>
        <v>1</v>
      </c>
      <c r="H819" s="235">
        <f t="shared" si="100"/>
        <v>0.99905838041431261</v>
      </c>
      <c r="I819" s="234">
        <f>IF($A819&lt;=MonthDate,IF(RIGHT($B819,8)="Scotland",SUMIFS(inputdata!K:K,inputdata!$B:$B,$B819,inputdata!$A:$A,$A819),SUMIFS(inputdata!K:K,inputdata!$D:$D,$B819,inputdata!$A:$A,$A819)),IF(RIGHT(B819,8)="Scotland",SUMIFS(inputdataWeek!K:K,inputdataWeek!$B:$B,$B819,inputdataWeek!$A:$A,$A819),SUMIFS(inputdataWeek!K:K,inputdataWeek!$D:$D,$B819,inputdataWeek!$A:$A,$A819)))</f>
        <v>1</v>
      </c>
      <c r="J819" s="235">
        <f t="shared" si="101"/>
        <v>0.99905838041431261</v>
      </c>
      <c r="K819" s="194" t="str">
        <f t="shared" si="103"/>
        <v>ISD A&amp;E Datamart</v>
      </c>
    </row>
    <row r="820" spans="1:11">
      <c r="A820" s="232">
        <f t="shared" si="102"/>
        <v>42694</v>
      </c>
      <c r="B820" s="233" t="s">
        <v>73</v>
      </c>
      <c r="C820" s="234">
        <f>IF($A820&lt;=MonthDate,IF(RIGHT($B820,8)="Scotland",SUMIFS(inputdata!G:G,inputdata!$B:$B,$B820,inputdata!$A:$A,$A820),SUMIFS(inputdata!G:G,inputdata!$D:$D,$B820,inputdata!$A:$A,$A820)),IF(RIGHT($B820,8)="Scotland",SUMIFS(inputdataWeek!G:G,inputdataWeek!$B:$B,$B820,inputdataWeek!$A:$A,$A820),SUMIFS(inputdataWeek!G:G,inputdataWeek!$D:$D,$B820,inputdataWeek!$A:$A,$A820)))</f>
        <v>3712</v>
      </c>
      <c r="D820" s="234">
        <f>IF($A820&lt;=MonthDate,IF(RIGHT($B820,8)="Scotland",SUMIFS(inputdata!H:H,inputdata!$B:$B,$B820,inputdata!$A:$A,$A820),SUMIFS(inputdata!H:H,inputdata!$D:$D,$B820,inputdata!$A:$A,$A820)),IF(RIGHT($B820,8)="Scotland",SUMIFS(inputdataWeek!H:H,inputdataWeek!$B:$B,$B820,inputdataWeek!$A:$A,$A820),SUMIFS(inputdataWeek!H:H,inputdataWeek!$D:$D,$B820,inputdataWeek!$A:$A,$A820)))</f>
        <v>3418</v>
      </c>
      <c r="E820" s="234">
        <f>IF($A820&lt;=MonthDate,IF(RIGHT($B820,8)="Scotland",SUMIFS(inputdata!I:I,inputdata!$B:$B,$B820,inputdata!$A:$A,$A820),SUMIFS(inputdata!I:I,inputdata!$D:$D,$B820,inputdata!$A:$A,$A820)),IF(RIGHT($B820,8)="Scotland",SUMIFS(inputdataWeek!I:I,inputdataWeek!$B:$B,$B820,inputdataWeek!$A:$A,$A820),SUMIFS(inputdataWeek!I:I,inputdataWeek!$D:$D,$B820,inputdataWeek!$A:$A,$A820)))</f>
        <v>294</v>
      </c>
      <c r="F820" s="235">
        <f t="shared" si="99"/>
        <v>0.92079741379310343</v>
      </c>
      <c r="G820" s="234">
        <f>IF($A820&lt;=MonthDate,IF(RIGHT($B820,8)="Scotland",SUMIFS(inputdata!J:J,inputdata!$B:$B,$B820,inputdata!$A:$A,$A820),SUMIFS(inputdata!J:J,inputdata!$D:$D,$B820,inputdata!$A:$A,$A820)),IF(RIGHT($B820,8)="Scotland",SUMIFS(inputdataWeek!J:J,inputdataWeek!$B:$B,$B820,inputdataWeek!$A:$A,$A820),SUMIFS(inputdataWeek!J:J,inputdataWeek!$D:$D,$B820,inputdataWeek!$A:$A,$A820)))</f>
        <v>34</v>
      </c>
      <c r="H820" s="235">
        <f t="shared" si="100"/>
        <v>0.99084051724137934</v>
      </c>
      <c r="I820" s="234">
        <f>IF($A820&lt;=MonthDate,IF(RIGHT($B820,8)="Scotland",SUMIFS(inputdata!K:K,inputdata!$B:$B,$B820,inputdata!$A:$A,$A820),SUMIFS(inputdata!K:K,inputdata!$D:$D,$B820,inputdata!$A:$A,$A820)),IF(RIGHT(B820,8)="Scotland",SUMIFS(inputdataWeek!K:K,inputdataWeek!$B:$B,$B820,inputdataWeek!$A:$A,$A820),SUMIFS(inputdataWeek!K:K,inputdataWeek!$D:$D,$B820,inputdataWeek!$A:$A,$A820)))</f>
        <v>3</v>
      </c>
      <c r="J820" s="235">
        <f t="shared" si="101"/>
        <v>0.99919181034482762</v>
      </c>
      <c r="K820" s="194" t="str">
        <f t="shared" si="103"/>
        <v>ISD A&amp;E Datamart</v>
      </c>
    </row>
    <row r="821" spans="1:11">
      <c r="A821" s="232">
        <f t="shared" si="102"/>
        <v>42694</v>
      </c>
      <c r="B821" s="233" t="s">
        <v>123</v>
      </c>
      <c r="C821" s="234">
        <f>IF($A821&lt;=MonthDate,IF(RIGHT($B821,8)="Scotland",SUMIFS(inputdata!G:G,inputdata!$B:$B,$B821,inputdata!$A:$A,$A821),SUMIFS(inputdata!G:G,inputdata!$D:$D,$B821,inputdata!$A:$A,$A821)),IF(RIGHT($B821,8)="Scotland",SUMIFS(inputdataWeek!G:G,inputdataWeek!$B:$B,$B821,inputdataWeek!$A:$A,$A821),SUMIFS(inputdataWeek!G:G,inputdataWeek!$D:$D,$B821,inputdataWeek!$A:$A,$A821)))</f>
        <v>4362</v>
      </c>
      <c r="D821" s="234">
        <f>IF($A821&lt;=MonthDate,IF(RIGHT($B821,8)="Scotland",SUMIFS(inputdata!H:H,inputdata!$B:$B,$B821,inputdata!$A:$A,$A821),SUMIFS(inputdata!H:H,inputdata!$D:$D,$B821,inputdata!$A:$A,$A821)),IF(RIGHT($B821,8)="Scotland",SUMIFS(inputdataWeek!H:H,inputdataWeek!$B:$B,$B821,inputdataWeek!$A:$A,$A821),SUMIFS(inputdataWeek!H:H,inputdataWeek!$D:$D,$B821,inputdataWeek!$A:$A,$A821)))</f>
        <v>4171</v>
      </c>
      <c r="E821" s="234">
        <f>IF($A821&lt;=MonthDate,IF(RIGHT($B821,8)="Scotland",SUMIFS(inputdata!I:I,inputdata!$B:$B,$B821,inputdata!$A:$A,$A821),SUMIFS(inputdata!I:I,inputdata!$D:$D,$B821,inputdata!$A:$A,$A821)),IF(RIGHT($B821,8)="Scotland",SUMIFS(inputdataWeek!I:I,inputdataWeek!$B:$B,$B821,inputdataWeek!$A:$A,$A821),SUMIFS(inputdataWeek!I:I,inputdataWeek!$D:$D,$B821,inputdataWeek!$A:$A,$A821)))</f>
        <v>191</v>
      </c>
      <c r="F821" s="235">
        <f t="shared" si="99"/>
        <v>0.95621274644658416</v>
      </c>
      <c r="G821" s="234">
        <f>IF($A821&lt;=MonthDate,IF(RIGHT($B821,8)="Scotland",SUMIFS(inputdata!J:J,inputdata!$B:$B,$B821,inputdata!$A:$A,$A821),SUMIFS(inputdata!J:J,inputdata!$D:$D,$B821,inputdata!$A:$A,$A821)),IF(RIGHT($B821,8)="Scotland",SUMIFS(inputdataWeek!J:J,inputdataWeek!$B:$B,$B821,inputdataWeek!$A:$A,$A821),SUMIFS(inputdataWeek!J:J,inputdataWeek!$D:$D,$B821,inputdataWeek!$A:$A,$A821)))</f>
        <v>21</v>
      </c>
      <c r="H821" s="235">
        <f t="shared" si="100"/>
        <v>0.99518569463548834</v>
      </c>
      <c r="I821" s="234">
        <f>IF($A821&lt;=MonthDate,IF(RIGHT($B821,8)="Scotland",SUMIFS(inputdata!K:K,inputdata!$B:$B,$B821,inputdata!$A:$A,$A821),SUMIFS(inputdata!K:K,inputdata!$D:$D,$B821,inputdata!$A:$A,$A821)),IF(RIGHT(B821,8)="Scotland",SUMIFS(inputdataWeek!K:K,inputdataWeek!$B:$B,$B821,inputdataWeek!$A:$A,$A821),SUMIFS(inputdataWeek!K:K,inputdataWeek!$D:$D,$B821,inputdataWeek!$A:$A,$A821)))</f>
        <v>1</v>
      </c>
      <c r="J821" s="235">
        <f t="shared" si="101"/>
        <v>0.99977074736359473</v>
      </c>
      <c r="K821" s="194" t="str">
        <f t="shared" si="103"/>
        <v>ISD A&amp;E Datamart</v>
      </c>
    </row>
    <row r="822" spans="1:11">
      <c r="A822" s="232">
        <f t="shared" si="102"/>
        <v>42694</v>
      </c>
      <c r="B822" s="233" t="s">
        <v>117</v>
      </c>
      <c r="C822" s="234">
        <f>IF($A822&lt;=MonthDate,IF(RIGHT($B822,8)="Scotland",SUMIFS(inputdata!G:G,inputdata!$B:$B,$B822,inputdata!$A:$A,$A822),SUMIFS(inputdata!G:G,inputdata!$D:$D,$B822,inputdata!$A:$A,$A822)),IF(RIGHT($B822,8)="Scotland",SUMIFS(inputdataWeek!G:G,inputdataWeek!$B:$B,$B822,inputdataWeek!$A:$A,$A822),SUMIFS(inputdataWeek!G:G,inputdataWeek!$D:$D,$B822,inputdataWeek!$A:$A,$A822)))</f>
        <v>103</v>
      </c>
      <c r="D822" s="234">
        <f>IF($A822&lt;=MonthDate,IF(RIGHT($B822,8)="Scotland",SUMIFS(inputdata!H:H,inputdata!$B:$B,$B822,inputdata!$A:$A,$A822),SUMIFS(inputdata!H:H,inputdata!$D:$D,$B822,inputdata!$A:$A,$A822)),IF(RIGHT($B822,8)="Scotland",SUMIFS(inputdataWeek!H:H,inputdataWeek!$B:$B,$B822,inputdataWeek!$A:$A,$A822),SUMIFS(inputdataWeek!H:H,inputdataWeek!$D:$D,$B822,inputdataWeek!$A:$A,$A822)))</f>
        <v>100</v>
      </c>
      <c r="E822" s="234">
        <f>IF($A822&lt;=MonthDate,IF(RIGHT($B822,8)="Scotland",SUMIFS(inputdata!I:I,inputdata!$B:$B,$B822,inputdata!$A:$A,$A822),SUMIFS(inputdata!I:I,inputdata!$D:$D,$B822,inputdata!$A:$A,$A822)),IF(RIGHT($B822,8)="Scotland",SUMIFS(inputdataWeek!I:I,inputdataWeek!$B:$B,$B822,inputdataWeek!$A:$A,$A822),SUMIFS(inputdataWeek!I:I,inputdataWeek!$D:$D,$B822,inputdataWeek!$A:$A,$A822)))</f>
        <v>3</v>
      </c>
      <c r="F822" s="235">
        <f t="shared" si="99"/>
        <v>0.970873786407767</v>
      </c>
      <c r="G822" s="234">
        <f>IF($A822&lt;=MonthDate,IF(RIGHT($B822,8)="Scotland",SUMIFS(inputdata!J:J,inputdata!$B:$B,$B822,inputdata!$A:$A,$A822),SUMIFS(inputdata!J:J,inputdata!$D:$D,$B822,inputdata!$A:$A,$A822)),IF(RIGHT($B822,8)="Scotland",SUMIFS(inputdataWeek!J:J,inputdataWeek!$B:$B,$B822,inputdataWeek!$A:$A,$A822),SUMIFS(inputdataWeek!J:J,inputdataWeek!$D:$D,$B822,inputdataWeek!$A:$A,$A822)))</f>
        <v>0</v>
      </c>
      <c r="H822" s="235">
        <f t="shared" si="100"/>
        <v>1</v>
      </c>
      <c r="I822" s="234">
        <f>IF($A822&lt;=MonthDate,IF(RIGHT($B822,8)="Scotland",SUMIFS(inputdata!K:K,inputdata!$B:$B,$B822,inputdata!$A:$A,$A822),SUMIFS(inputdata!K:K,inputdata!$D:$D,$B822,inputdata!$A:$A,$A822)),IF(RIGHT(B822,8)="Scotland",SUMIFS(inputdataWeek!K:K,inputdataWeek!$B:$B,$B822,inputdataWeek!$A:$A,$A822),SUMIFS(inputdataWeek!K:K,inputdataWeek!$D:$D,$B822,inputdataWeek!$A:$A,$A822)))</f>
        <v>0</v>
      </c>
      <c r="J822" s="235">
        <f t="shared" si="101"/>
        <v>1</v>
      </c>
      <c r="K822" s="194" t="str">
        <f t="shared" si="103"/>
        <v>ISD A&amp;E Datamart</v>
      </c>
    </row>
    <row r="823" spans="1:11">
      <c r="A823" s="232">
        <f>A808+7</f>
        <v>42694</v>
      </c>
      <c r="B823" s="233" t="s">
        <v>141</v>
      </c>
      <c r="C823" s="234">
        <f>IF($A823&lt;=MonthDate,IF(RIGHT($B823,8)="Scotland",SUMIFS(inputdata!G:G,inputdata!$B:$B,$B823,inputdata!$A:$A,$A823),SUMIFS(inputdata!G:G,inputdata!$D:$D,$B823,inputdata!$A:$A,$A823)),IF(RIGHT($B823,8)="Scotland",SUMIFS(inputdataWeek!G:G,inputdataWeek!$B:$B,$B823,inputdataWeek!$A:$A,$A823),SUMIFS(inputdataWeek!G:G,inputdataWeek!$D:$D,$B823,inputdataWeek!$A:$A,$A823)))</f>
        <v>140</v>
      </c>
      <c r="D823" s="234">
        <f>IF($A823&lt;=MonthDate,IF(RIGHT($B823,8)="Scotland",SUMIFS(inputdata!H:H,inputdata!$B:$B,$B823,inputdata!$A:$A,$A823),SUMIFS(inputdata!H:H,inputdata!$D:$D,$B823,inputdata!$A:$A,$A823)),IF(RIGHT($B823,8)="Scotland",SUMIFS(inputdataWeek!H:H,inputdataWeek!$B:$B,$B823,inputdataWeek!$A:$A,$A823),SUMIFS(inputdataWeek!H:H,inputdataWeek!$D:$D,$B823,inputdataWeek!$A:$A,$A823)))</f>
        <v>137</v>
      </c>
      <c r="E823" s="234">
        <f>IF($A823&lt;=MonthDate,IF(RIGHT($B823,8)="Scotland",SUMIFS(inputdata!I:I,inputdata!$B:$B,$B823,inputdata!$A:$A,$A823),SUMIFS(inputdata!I:I,inputdata!$D:$D,$B823,inputdata!$A:$A,$A823)),IF(RIGHT($B823,8)="Scotland",SUMIFS(inputdataWeek!I:I,inputdataWeek!$B:$B,$B823,inputdataWeek!$A:$A,$A823),SUMIFS(inputdataWeek!I:I,inputdataWeek!$D:$D,$B823,inputdataWeek!$A:$A,$A823)))</f>
        <v>3</v>
      </c>
      <c r="F823" s="235">
        <f t="shared" si="99"/>
        <v>0.97857142857142854</v>
      </c>
      <c r="G823" s="234">
        <f>IF($A823&lt;=MonthDate,IF(RIGHT($B823,8)="Scotland",SUMIFS(inputdata!J:J,inputdata!$B:$B,$B823,inputdata!$A:$A,$A823),SUMIFS(inputdata!J:J,inputdata!$D:$D,$B823,inputdata!$A:$A,$A823)),IF(RIGHT($B823,8)="Scotland",SUMIFS(inputdataWeek!J:J,inputdataWeek!$B:$B,$B823,inputdataWeek!$A:$A,$A823),SUMIFS(inputdataWeek!J:J,inputdataWeek!$D:$D,$B823,inputdataWeek!$A:$A,$A823)))</f>
        <v>0</v>
      </c>
      <c r="H823" s="235">
        <f t="shared" si="100"/>
        <v>1</v>
      </c>
      <c r="I823" s="234">
        <f>IF($A823&lt;=MonthDate,IF(RIGHT($B823,8)="Scotland",SUMIFS(inputdata!K:K,inputdata!$B:$B,$B823,inputdata!$A:$A,$A823),SUMIFS(inputdata!K:K,inputdata!$D:$D,$B823,inputdata!$A:$A,$A823)),IF(RIGHT(B823,8)="Scotland",SUMIFS(inputdataWeek!K:K,inputdataWeek!$B:$B,$B823,inputdataWeek!$A:$A,$A823),SUMIFS(inputdataWeek!K:K,inputdataWeek!$D:$D,$B823,inputdataWeek!$A:$A,$A823)))</f>
        <v>0</v>
      </c>
      <c r="J823" s="235">
        <f t="shared" si="101"/>
        <v>1</v>
      </c>
      <c r="K823" s="194" t="str">
        <f t="shared" si="103"/>
        <v>ISD A&amp;E Datamart</v>
      </c>
    </row>
    <row r="824" spans="1:11">
      <c r="A824" s="232">
        <f t="shared" ref="A824" si="104">A809+7</f>
        <v>42694</v>
      </c>
      <c r="B824" s="233" t="s">
        <v>136</v>
      </c>
      <c r="C824" s="234">
        <f>IF($A824&lt;=MonthDate,IF(RIGHT($B824,8)="Scotland",SUMIFS(inputdata!G:G,inputdata!$B:$B,$B824,inputdata!$A:$A,$A824),SUMIFS(inputdata!G:G,inputdata!$D:$D,$B824,inputdata!$A:$A,$A824)),IF(RIGHT($B824,8)="Scotland",SUMIFS(inputdataWeek!G:G,inputdataWeek!$B:$B,$B824,inputdataWeek!$A:$A,$A824),SUMIFS(inputdataWeek!G:G,inputdataWeek!$D:$D,$B824,inputdataWeek!$A:$A,$A824)))</f>
        <v>1295</v>
      </c>
      <c r="D824" s="234">
        <f>IF($A824&lt;=MonthDate,IF(RIGHT($B824,8)="Scotland",SUMIFS(inputdata!H:H,inputdata!$B:$B,$B824,inputdata!$A:$A,$A824),SUMIFS(inputdata!H:H,inputdata!$D:$D,$B824,inputdata!$A:$A,$A824)),IF(RIGHT($B824,8)="Scotland",SUMIFS(inputdataWeek!H:H,inputdataWeek!$B:$B,$B824,inputdataWeek!$A:$A,$A824),SUMIFS(inputdataWeek!H:H,inputdataWeek!$D:$D,$B824,inputdataWeek!$A:$A,$A824)))</f>
        <v>1281</v>
      </c>
      <c r="E824" s="234">
        <f>IF($A824&lt;=MonthDate,IF(RIGHT($B824,8)="Scotland",SUMIFS(inputdata!I:I,inputdata!$B:$B,$B824,inputdata!$A:$A,$A824),SUMIFS(inputdata!I:I,inputdata!$D:$D,$B824,inputdata!$A:$A,$A824)),IF(RIGHT($B824,8)="Scotland",SUMIFS(inputdataWeek!I:I,inputdataWeek!$B:$B,$B824,inputdataWeek!$A:$A,$A824),SUMIFS(inputdataWeek!I:I,inputdataWeek!$D:$D,$B824,inputdataWeek!$A:$A,$A824)))</f>
        <v>14</v>
      </c>
      <c r="F824" s="235">
        <f t="shared" si="99"/>
        <v>0.98918918918918919</v>
      </c>
      <c r="G824" s="234">
        <f>IF($A824&lt;=MonthDate,IF(RIGHT($B824,8)="Scotland",SUMIFS(inputdata!J:J,inputdata!$B:$B,$B824,inputdata!$A:$A,$A824),SUMIFS(inputdata!J:J,inputdata!$D:$D,$B824,inputdata!$A:$A,$A824)),IF(RIGHT($B824,8)="Scotland",SUMIFS(inputdataWeek!J:J,inputdataWeek!$B:$B,$B824,inputdataWeek!$A:$A,$A824),SUMIFS(inputdataWeek!J:J,inputdataWeek!$D:$D,$B824,inputdataWeek!$A:$A,$A824)))</f>
        <v>0</v>
      </c>
      <c r="H824" s="235">
        <f t="shared" si="100"/>
        <v>1</v>
      </c>
      <c r="I824" s="234">
        <f>IF($A824&lt;=MonthDate,IF(RIGHT($B824,8)="Scotland",SUMIFS(inputdata!K:K,inputdata!$B:$B,$B824,inputdata!$A:$A,$A824),SUMIFS(inputdata!K:K,inputdata!$D:$D,$B824,inputdata!$A:$A,$A824)),IF(RIGHT(B824,8)="Scotland",SUMIFS(inputdataWeek!K:K,inputdataWeek!$B:$B,$B824,inputdataWeek!$A:$A,$A824),SUMIFS(inputdataWeek!K:K,inputdataWeek!$D:$D,$B824,inputdataWeek!$A:$A,$A824)))</f>
        <v>0</v>
      </c>
      <c r="J824" s="235">
        <f t="shared" si="101"/>
        <v>1</v>
      </c>
      <c r="K824" s="194" t="str">
        <f t="shared" si="103"/>
        <v>ISD A&amp;E Datamart</v>
      </c>
    </row>
    <row r="825" spans="1:11">
      <c r="A825" s="232">
        <f t="shared" ref="A825" si="105">A810+7</f>
        <v>42694</v>
      </c>
      <c r="B825" s="233" t="s">
        <v>139</v>
      </c>
      <c r="C825" s="234">
        <f>IF($A825&lt;=MonthDate,IF(RIGHT($B825,8)="Scotland",SUMIFS(inputdata!G:G,inputdata!$B:$B,$B825,inputdata!$A:$A,$A825),SUMIFS(inputdata!G:G,inputdata!$D:$D,$B825,inputdata!$A:$A,$A825)),IF(RIGHT($B825,8)="Scotland",SUMIFS(inputdataWeek!G:G,inputdataWeek!$B:$B,$B825,inputdataWeek!$A:$A,$A825),SUMIFS(inputdataWeek!G:G,inputdataWeek!$D:$D,$B825,inputdataWeek!$A:$A,$A825)))</f>
        <v>127</v>
      </c>
      <c r="D825" s="234">
        <f>IF($A825&lt;=MonthDate,IF(RIGHT($B825,8)="Scotland",SUMIFS(inputdata!H:H,inputdata!$B:$B,$B825,inputdata!$A:$A,$A825),SUMIFS(inputdata!H:H,inputdata!$D:$D,$B825,inputdata!$A:$A,$A825)),IF(RIGHT($B825,8)="Scotland",SUMIFS(inputdataWeek!H:H,inputdataWeek!$B:$B,$B825,inputdataWeek!$A:$A,$A825),SUMIFS(inputdataWeek!H:H,inputdataWeek!$D:$D,$B825,inputdataWeek!$A:$A,$A825)))</f>
        <v>125</v>
      </c>
      <c r="E825" s="234">
        <f>IF($A825&lt;=MonthDate,IF(RIGHT($B825,8)="Scotland",SUMIFS(inputdata!I:I,inputdata!$B:$B,$B825,inputdata!$A:$A,$A825),SUMIFS(inputdata!I:I,inputdata!$D:$D,$B825,inputdata!$A:$A,$A825)),IF(RIGHT($B825,8)="Scotland",SUMIFS(inputdataWeek!I:I,inputdataWeek!$B:$B,$B825,inputdataWeek!$A:$A,$A825),SUMIFS(inputdataWeek!I:I,inputdataWeek!$D:$D,$B825,inputdataWeek!$A:$A,$A825)))</f>
        <v>2</v>
      </c>
      <c r="F825" s="235">
        <f t="shared" si="99"/>
        <v>0.98425196850393704</v>
      </c>
      <c r="G825" s="234">
        <f>IF($A825&lt;=MonthDate,IF(RIGHT($B825,8)="Scotland",SUMIFS(inputdata!J:J,inputdata!$B:$B,$B825,inputdata!$A:$A,$A825),SUMIFS(inputdata!J:J,inputdata!$D:$D,$B825,inputdata!$A:$A,$A825)),IF(RIGHT($B825,8)="Scotland",SUMIFS(inputdataWeek!J:J,inputdataWeek!$B:$B,$B825,inputdataWeek!$A:$A,$A825),SUMIFS(inputdataWeek!J:J,inputdataWeek!$D:$D,$B825,inputdataWeek!$A:$A,$A825)))</f>
        <v>0</v>
      </c>
      <c r="H825" s="235">
        <f t="shared" si="100"/>
        <v>1</v>
      </c>
      <c r="I825" s="234">
        <f>IF($A825&lt;=MonthDate,IF(RIGHT($B825,8)="Scotland",SUMIFS(inputdata!K:K,inputdata!$B:$B,$B825,inputdata!$A:$A,$A825),SUMIFS(inputdata!K:K,inputdata!$D:$D,$B825,inputdata!$A:$A,$A825)),IF(RIGHT(B825,8)="Scotland",SUMIFS(inputdataWeek!K:K,inputdataWeek!$B:$B,$B825,inputdataWeek!$A:$A,$A825),SUMIFS(inputdataWeek!K:K,inputdataWeek!$D:$D,$B825,inputdataWeek!$A:$A,$A825)))</f>
        <v>0</v>
      </c>
      <c r="J825" s="235">
        <f t="shared" si="101"/>
        <v>1</v>
      </c>
      <c r="K825" s="194" t="str">
        <f t="shared" si="103"/>
        <v>ISD A&amp;E Datamart</v>
      </c>
    </row>
    <row r="826" spans="1:11">
      <c r="A826" s="232">
        <f t="shared" ref="A826" si="106">A811+7</f>
        <v>42694</v>
      </c>
      <c r="B826" s="233" t="s">
        <v>277</v>
      </c>
      <c r="C826" s="234">
        <f>IF($A826&lt;=MonthDate,IF(RIGHT($B826,8)="Scotland",SUMIFS(inputdata!G:G,inputdata!$B:$B,$B826,inputdata!$A:$A,$A826),SUMIFS(inputdata!G:G,inputdata!$D:$D,$B826,inputdata!$A:$A,$A826)),IF(RIGHT($B826,8)="Scotland",SUMIFS(inputdataWeek!G:G,inputdataWeek!$B:$B,$B826,inputdataWeek!$A:$A,$A826),SUMIFS(inputdataWeek!G:G,inputdataWeek!$D:$D,$B826,inputdataWeek!$A:$A,$A826)))</f>
        <v>25331</v>
      </c>
      <c r="D826" s="234">
        <f>IF($A826&lt;=MonthDate,IF(RIGHT($B826,8)="Scotland",SUMIFS(inputdata!H:H,inputdata!$B:$B,$B826,inputdata!$A:$A,$A826),SUMIFS(inputdata!H:H,inputdata!$D:$D,$B826,inputdata!$A:$A,$A826)),IF(RIGHT($B826,8)="Scotland",SUMIFS(inputdataWeek!H:H,inputdataWeek!$B:$B,$B826,inputdataWeek!$A:$A,$A826),SUMIFS(inputdataWeek!H:H,inputdataWeek!$D:$D,$B826,inputdataWeek!$A:$A,$A826)))</f>
        <v>23207</v>
      </c>
      <c r="E826" s="234">
        <f>IF($A826&lt;=MonthDate,IF(RIGHT($B826,8)="Scotland",SUMIFS(inputdata!I:I,inputdata!$B:$B,$B826,inputdata!$A:$A,$A826),SUMIFS(inputdata!I:I,inputdata!$D:$D,$B826,inputdata!$A:$A,$A826)),IF(RIGHT($B826,8)="Scotland",SUMIFS(inputdataWeek!I:I,inputdataWeek!$B:$B,$B826,inputdataWeek!$A:$A,$A826),SUMIFS(inputdataWeek!I:I,inputdataWeek!$D:$D,$B826,inputdataWeek!$A:$A,$A826)))</f>
        <v>2124</v>
      </c>
      <c r="F826" s="235">
        <f t="shared" si="99"/>
        <v>0.91615017172634317</v>
      </c>
      <c r="G826" s="234">
        <f>IF($A826&lt;=MonthDate,IF(RIGHT($B826,8)="Scotland",SUMIFS(inputdata!J:J,inputdata!$B:$B,$B826,inputdata!$A:$A,$A826),SUMIFS(inputdata!J:J,inputdata!$D:$D,$B826,inputdata!$A:$A,$A826)),IF(RIGHT($B826,8)="Scotland",SUMIFS(inputdataWeek!J:J,inputdataWeek!$B:$B,$B826,inputdataWeek!$A:$A,$A826),SUMIFS(inputdataWeek!J:J,inputdataWeek!$D:$D,$B826,inputdataWeek!$A:$A,$A826)))</f>
        <v>184</v>
      </c>
      <c r="H826" s="235">
        <f t="shared" si="100"/>
        <v>0.99273617306857209</v>
      </c>
      <c r="I826" s="234">
        <f>IF($A826&lt;=MonthDate,IF(RIGHT($B826,8)="Scotland",SUMIFS(inputdata!K:K,inputdata!$B:$B,$B826,inputdata!$A:$A,$A826),SUMIFS(inputdata!K:K,inputdata!$D:$D,$B826,inputdata!$A:$A,$A826)),IF(RIGHT(B826,8)="Scotland",SUMIFS(inputdataWeek!K:K,inputdataWeek!$B:$B,$B826,inputdataWeek!$A:$A,$A826),SUMIFS(inputdataWeek!K:K,inputdataWeek!$D:$D,$B826,inputdataWeek!$A:$A,$A826)))</f>
        <v>31</v>
      </c>
      <c r="J826" s="235">
        <f t="shared" si="101"/>
        <v>0.99877620307133552</v>
      </c>
      <c r="K826" s="194" t="str">
        <f t="shared" si="103"/>
        <v>ISD A&amp;E Datamart</v>
      </c>
    </row>
    <row r="827" spans="1:11">
      <c r="A827" s="232">
        <f>A812+7</f>
        <v>42701</v>
      </c>
      <c r="B827" s="233" t="s">
        <v>121</v>
      </c>
      <c r="C827" s="234">
        <f>IF($A827&lt;=MonthDate,IF(RIGHT($B827,8)="Scotland",SUMIFS(inputdata!G:G,inputdata!$B:$B,$B827,inputdata!$A:$A,$A827),SUMIFS(inputdata!G:G,inputdata!$D:$D,$B827,inputdata!$A:$A,$A827)),IF(RIGHT($B827,8)="Scotland",SUMIFS(inputdataWeek!G:G,inputdataWeek!$B:$B,$B827,inputdataWeek!$A:$A,$A827),SUMIFS(inputdataWeek!G:G,inputdataWeek!$D:$D,$B827,inputdataWeek!$A:$A,$A827)))</f>
        <v>2121</v>
      </c>
      <c r="D827" s="234">
        <f>IF($A827&lt;=MonthDate,IF(RIGHT($B827,8)="Scotland",SUMIFS(inputdata!H:H,inputdata!$B:$B,$B827,inputdata!$A:$A,$A827),SUMIFS(inputdata!H:H,inputdata!$D:$D,$B827,inputdata!$A:$A,$A827)),IF(RIGHT($B827,8)="Scotland",SUMIFS(inputdataWeek!H:H,inputdataWeek!$B:$B,$B827,inputdataWeek!$A:$A,$A827),SUMIFS(inputdataWeek!H:H,inputdataWeek!$D:$D,$B827,inputdataWeek!$A:$A,$A827)))</f>
        <v>1950</v>
      </c>
      <c r="E827" s="234">
        <f>IF($A827&lt;=MonthDate,IF(RIGHT($B827,8)="Scotland",SUMIFS(inputdata!I:I,inputdata!$B:$B,$B827,inputdata!$A:$A,$A827),SUMIFS(inputdata!I:I,inputdata!$D:$D,$B827,inputdata!$A:$A,$A827)),IF(RIGHT($B827,8)="Scotland",SUMIFS(inputdataWeek!I:I,inputdataWeek!$B:$B,$B827,inputdataWeek!$A:$A,$A827),SUMIFS(inputdataWeek!I:I,inputdataWeek!$D:$D,$B827,inputdataWeek!$A:$A,$A827)))</f>
        <v>171</v>
      </c>
      <c r="F827" s="235">
        <f t="shared" ref="F827:F841" si="107">1-E827/$C827</f>
        <v>0.91937765205091937</v>
      </c>
      <c r="G827" s="234">
        <f>IF($A827&lt;=MonthDate,IF(RIGHT($B827,8)="Scotland",SUMIFS(inputdata!J:J,inputdata!$B:$B,$B827,inputdata!$A:$A,$A827),SUMIFS(inputdata!J:J,inputdata!$D:$D,$B827,inputdata!$A:$A,$A827)),IF(RIGHT($B827,8)="Scotland",SUMIFS(inputdataWeek!J:J,inputdataWeek!$B:$B,$B827,inputdataWeek!$A:$A,$A827),SUMIFS(inputdataWeek!J:J,inputdataWeek!$D:$D,$B827,inputdataWeek!$A:$A,$A827)))</f>
        <v>39</v>
      </c>
      <c r="H827" s="235">
        <f t="shared" ref="H827:H841" si="108">1-G827/$C827</f>
        <v>0.98161244695898164</v>
      </c>
      <c r="I827" s="234">
        <f>IF($A827&lt;=MonthDate,IF(RIGHT($B827,8)="Scotland",SUMIFS(inputdata!K:K,inputdata!$B:$B,$B827,inputdata!$A:$A,$A827),SUMIFS(inputdata!K:K,inputdata!$D:$D,$B827,inputdata!$A:$A,$A827)),IF(RIGHT(B827,8)="Scotland",SUMIFS(inputdataWeek!K:K,inputdataWeek!$B:$B,$B827,inputdataWeek!$A:$A,$A827),SUMIFS(inputdataWeek!K:K,inputdataWeek!$D:$D,$B827,inputdataWeek!$A:$A,$A827)))</f>
        <v>16</v>
      </c>
      <c r="J827" s="235">
        <f t="shared" ref="J827:J841" si="109">1-I827/$C827</f>
        <v>0.99245638849599249</v>
      </c>
      <c r="K827" s="194" t="str">
        <f t="shared" si="103"/>
        <v>ISD A&amp;E Datamart</v>
      </c>
    </row>
    <row r="828" spans="1:11">
      <c r="A828" s="232">
        <f t="shared" ref="A828:A837" si="110">A813+7</f>
        <v>42701</v>
      </c>
      <c r="B828" s="233" t="s">
        <v>70</v>
      </c>
      <c r="C828" s="234">
        <f>IF($A828&lt;=MonthDate,IF(RIGHT($B828,8)="Scotland",SUMIFS(inputdata!G:G,inputdata!$B:$B,$B828,inputdata!$A:$A,$A828),SUMIFS(inputdata!G:G,inputdata!$D:$D,$B828,inputdata!$A:$A,$A828)),IF(RIGHT($B828,8)="Scotland",SUMIFS(inputdataWeek!G:G,inputdataWeek!$B:$B,$B828,inputdataWeek!$A:$A,$A828),SUMIFS(inputdataWeek!G:G,inputdataWeek!$D:$D,$B828,inputdataWeek!$A:$A,$A828)))</f>
        <v>523</v>
      </c>
      <c r="D828" s="234">
        <f>IF($A828&lt;=MonthDate,IF(RIGHT($B828,8)="Scotland",SUMIFS(inputdata!H:H,inputdata!$B:$B,$B828,inputdata!$A:$A,$A828),SUMIFS(inputdata!H:H,inputdata!$D:$D,$B828,inputdata!$A:$A,$A828)),IF(RIGHT($B828,8)="Scotland",SUMIFS(inputdataWeek!H:H,inputdataWeek!$B:$B,$B828,inputdataWeek!$A:$A,$A828),SUMIFS(inputdataWeek!H:H,inputdataWeek!$D:$D,$B828,inputdataWeek!$A:$A,$A828)))</f>
        <v>490</v>
      </c>
      <c r="E828" s="234">
        <f>IF($A828&lt;=MonthDate,IF(RIGHT($B828,8)="Scotland",SUMIFS(inputdata!I:I,inputdata!$B:$B,$B828,inputdata!$A:$A,$A828),SUMIFS(inputdata!I:I,inputdata!$D:$D,$B828,inputdata!$A:$A,$A828)),IF(RIGHT($B828,8)="Scotland",SUMIFS(inputdataWeek!I:I,inputdataWeek!$B:$B,$B828,inputdataWeek!$A:$A,$A828),SUMIFS(inputdataWeek!I:I,inputdataWeek!$D:$D,$B828,inputdataWeek!$A:$A,$A828)))</f>
        <v>33</v>
      </c>
      <c r="F828" s="235">
        <f t="shared" si="107"/>
        <v>0.93690248565965584</v>
      </c>
      <c r="G828" s="234">
        <f>IF($A828&lt;=MonthDate,IF(RIGHT($B828,8)="Scotland",SUMIFS(inputdata!J:J,inputdata!$B:$B,$B828,inputdata!$A:$A,$A828),SUMIFS(inputdata!J:J,inputdata!$D:$D,$B828,inputdata!$A:$A,$A828)),IF(RIGHT($B828,8)="Scotland",SUMIFS(inputdataWeek!J:J,inputdataWeek!$B:$B,$B828,inputdataWeek!$A:$A,$A828),SUMIFS(inputdataWeek!J:J,inputdataWeek!$D:$D,$B828,inputdataWeek!$A:$A,$A828)))</f>
        <v>4</v>
      </c>
      <c r="H828" s="235">
        <f t="shared" si="108"/>
        <v>0.9923518164435946</v>
      </c>
      <c r="I828" s="234">
        <f>IF($A828&lt;=MonthDate,IF(RIGHT($B828,8)="Scotland",SUMIFS(inputdata!K:K,inputdata!$B:$B,$B828,inputdata!$A:$A,$A828),SUMIFS(inputdata!K:K,inputdata!$D:$D,$B828,inputdata!$A:$A,$A828)),IF(RIGHT(B828,8)="Scotland",SUMIFS(inputdataWeek!K:K,inputdataWeek!$B:$B,$B828,inputdataWeek!$A:$A,$A828),SUMIFS(inputdataWeek!K:K,inputdataWeek!$D:$D,$B828,inputdataWeek!$A:$A,$A828)))</f>
        <v>3</v>
      </c>
      <c r="J828" s="235">
        <f t="shared" si="109"/>
        <v>0.99426386233269604</v>
      </c>
      <c r="K828" s="194" t="str">
        <f t="shared" si="103"/>
        <v>ISD A&amp;E Datamart</v>
      </c>
    </row>
    <row r="829" spans="1:11">
      <c r="A829" s="232">
        <f t="shared" si="110"/>
        <v>42701</v>
      </c>
      <c r="B829" s="233" t="s">
        <v>140</v>
      </c>
      <c r="C829" s="234">
        <f>IF($A829&lt;=MonthDate,IF(RIGHT($B829,8)="Scotland",SUMIFS(inputdata!G:G,inputdata!$B:$B,$B829,inputdata!$A:$A,$A829),SUMIFS(inputdata!G:G,inputdata!$D:$D,$B829,inputdata!$A:$A,$A829)),IF(RIGHT($B829,8)="Scotland",SUMIFS(inputdataWeek!G:G,inputdataWeek!$B:$B,$B829,inputdataWeek!$A:$A,$A829),SUMIFS(inputdataWeek!G:G,inputdataWeek!$D:$D,$B829,inputdataWeek!$A:$A,$A829)))</f>
        <v>932</v>
      </c>
      <c r="D829" s="234">
        <f>IF($A829&lt;=MonthDate,IF(RIGHT($B829,8)="Scotland",SUMIFS(inputdata!H:H,inputdata!$B:$B,$B829,inputdata!$A:$A,$A829),SUMIFS(inputdata!H:H,inputdata!$D:$D,$B829,inputdata!$A:$A,$A829)),IF(RIGHT($B829,8)="Scotland",SUMIFS(inputdataWeek!H:H,inputdataWeek!$B:$B,$B829,inputdataWeek!$A:$A,$A829),SUMIFS(inputdataWeek!H:H,inputdataWeek!$D:$D,$B829,inputdataWeek!$A:$A,$A829)))</f>
        <v>835</v>
      </c>
      <c r="E829" s="234">
        <f>IF($A829&lt;=MonthDate,IF(RIGHT($B829,8)="Scotland",SUMIFS(inputdata!I:I,inputdata!$B:$B,$B829,inputdata!$A:$A,$A829),SUMIFS(inputdata!I:I,inputdata!$D:$D,$B829,inputdata!$A:$A,$A829)),IF(RIGHT($B829,8)="Scotland",SUMIFS(inputdataWeek!I:I,inputdataWeek!$B:$B,$B829,inputdataWeek!$A:$A,$A829),SUMIFS(inputdataWeek!I:I,inputdataWeek!$D:$D,$B829,inputdataWeek!$A:$A,$A829)))</f>
        <v>97</v>
      </c>
      <c r="F829" s="235">
        <f t="shared" si="107"/>
        <v>0.89592274678111594</v>
      </c>
      <c r="G829" s="234">
        <f>IF($A829&lt;=MonthDate,IF(RIGHT($B829,8)="Scotland",SUMIFS(inputdata!J:J,inputdata!$B:$B,$B829,inputdata!$A:$A,$A829),SUMIFS(inputdata!J:J,inputdata!$D:$D,$B829,inputdata!$A:$A,$A829)),IF(RIGHT($B829,8)="Scotland",SUMIFS(inputdataWeek!J:J,inputdataWeek!$B:$B,$B829,inputdataWeek!$A:$A,$A829),SUMIFS(inputdataWeek!J:J,inputdataWeek!$D:$D,$B829,inputdataWeek!$A:$A,$A829)))</f>
        <v>1</v>
      </c>
      <c r="H829" s="235">
        <f t="shared" si="108"/>
        <v>0.99892703862660948</v>
      </c>
      <c r="I829" s="234">
        <f>IF($A829&lt;=MonthDate,IF(RIGHT($B829,8)="Scotland",SUMIFS(inputdata!K:K,inputdata!$B:$B,$B829,inputdata!$A:$A,$A829),SUMIFS(inputdata!K:K,inputdata!$D:$D,$B829,inputdata!$A:$A,$A829)),IF(RIGHT(B829,8)="Scotland",SUMIFS(inputdataWeek!K:K,inputdataWeek!$B:$B,$B829,inputdataWeek!$A:$A,$A829),SUMIFS(inputdataWeek!K:K,inputdataWeek!$D:$D,$B829,inputdataWeek!$A:$A,$A829)))</f>
        <v>0</v>
      </c>
      <c r="J829" s="235">
        <f t="shared" si="109"/>
        <v>1</v>
      </c>
      <c r="K829" s="194" t="str">
        <f t="shared" si="103"/>
        <v>ISD A&amp;E Datamart</v>
      </c>
    </row>
    <row r="830" spans="1:11">
      <c r="A830" s="232">
        <f t="shared" si="110"/>
        <v>42701</v>
      </c>
      <c r="B830" s="233" t="s">
        <v>71</v>
      </c>
      <c r="C830" s="234">
        <f>IF($A830&lt;=MonthDate,IF(RIGHT($B830,8)="Scotland",SUMIFS(inputdata!G:G,inputdata!$B:$B,$B830,inputdata!$A:$A,$A830),SUMIFS(inputdata!G:G,inputdata!$D:$D,$B830,inputdata!$A:$A,$A830)),IF(RIGHT($B830,8)="Scotland",SUMIFS(inputdataWeek!G:G,inputdataWeek!$B:$B,$B830,inputdataWeek!$A:$A,$A830),SUMIFS(inputdataWeek!G:G,inputdataWeek!$D:$D,$B830,inputdataWeek!$A:$A,$A830)))</f>
        <v>1196</v>
      </c>
      <c r="D830" s="234">
        <f>IF($A830&lt;=MonthDate,IF(RIGHT($B830,8)="Scotland",SUMIFS(inputdata!H:H,inputdata!$B:$B,$B830,inputdata!$A:$A,$A830),SUMIFS(inputdata!H:H,inputdata!$D:$D,$B830,inputdata!$A:$A,$A830)),IF(RIGHT($B830,8)="Scotland",SUMIFS(inputdataWeek!H:H,inputdataWeek!$B:$B,$B830,inputdataWeek!$A:$A,$A830),SUMIFS(inputdataWeek!H:H,inputdataWeek!$D:$D,$B830,inputdataWeek!$A:$A,$A830)))</f>
        <v>1115</v>
      </c>
      <c r="E830" s="234">
        <f>IF($A830&lt;=MonthDate,IF(RIGHT($B830,8)="Scotland",SUMIFS(inputdata!I:I,inputdata!$B:$B,$B830,inputdata!$A:$A,$A830),SUMIFS(inputdata!I:I,inputdata!$D:$D,$B830,inputdata!$A:$A,$A830)),IF(RIGHT($B830,8)="Scotland",SUMIFS(inputdataWeek!I:I,inputdataWeek!$B:$B,$B830,inputdataWeek!$A:$A,$A830),SUMIFS(inputdataWeek!I:I,inputdataWeek!$D:$D,$B830,inputdataWeek!$A:$A,$A830)))</f>
        <v>81</v>
      </c>
      <c r="F830" s="235">
        <f t="shared" si="107"/>
        <v>0.93227424749163879</v>
      </c>
      <c r="G830" s="234">
        <f>IF($A830&lt;=MonthDate,IF(RIGHT($B830,8)="Scotland",SUMIFS(inputdata!J:J,inputdata!$B:$B,$B830,inputdata!$A:$A,$A830),SUMIFS(inputdata!J:J,inputdata!$D:$D,$B830,inputdata!$A:$A,$A830)),IF(RIGHT($B830,8)="Scotland",SUMIFS(inputdataWeek!J:J,inputdataWeek!$B:$B,$B830,inputdataWeek!$A:$A,$A830),SUMIFS(inputdataWeek!J:J,inputdataWeek!$D:$D,$B830,inputdataWeek!$A:$A,$A830)))</f>
        <v>8</v>
      </c>
      <c r="H830" s="235">
        <f t="shared" si="108"/>
        <v>0.99331103678929766</v>
      </c>
      <c r="I830" s="234">
        <f>IF($A830&lt;=MonthDate,IF(RIGHT($B830,8)="Scotland",SUMIFS(inputdata!K:K,inputdata!$B:$B,$B830,inputdata!$A:$A,$A830),SUMIFS(inputdata!K:K,inputdata!$D:$D,$B830,inputdata!$A:$A,$A830)),IF(RIGHT(B830,8)="Scotland",SUMIFS(inputdataWeek!K:K,inputdataWeek!$B:$B,$B830,inputdataWeek!$A:$A,$A830),SUMIFS(inputdataWeek!K:K,inputdataWeek!$D:$D,$B830,inputdataWeek!$A:$A,$A830)))</f>
        <v>0</v>
      </c>
      <c r="J830" s="235">
        <f t="shared" si="109"/>
        <v>1</v>
      </c>
      <c r="K830" s="194" t="str">
        <f t="shared" si="103"/>
        <v>ISD A&amp;E Datamart</v>
      </c>
    </row>
    <row r="831" spans="1:11">
      <c r="A831" s="232">
        <f t="shared" si="110"/>
        <v>42701</v>
      </c>
      <c r="B831" s="233" t="s">
        <v>69</v>
      </c>
      <c r="C831" s="234">
        <f>IF($A831&lt;=MonthDate,IF(RIGHT($B831,8)="Scotland",SUMIFS(inputdata!G:G,inputdata!$B:$B,$B831,inputdata!$A:$A,$A831),SUMIFS(inputdata!G:G,inputdata!$D:$D,$B831,inputdata!$A:$A,$A831)),IF(RIGHT($B831,8)="Scotland",SUMIFS(inputdataWeek!G:G,inputdataWeek!$B:$B,$B831,inputdataWeek!$A:$A,$A831),SUMIFS(inputdataWeek!G:G,inputdataWeek!$D:$D,$B831,inputdataWeek!$A:$A,$A831)))</f>
        <v>1137</v>
      </c>
      <c r="D831" s="234">
        <f>IF($A831&lt;=MonthDate,IF(RIGHT($B831,8)="Scotland",SUMIFS(inputdata!H:H,inputdata!$B:$B,$B831,inputdata!$A:$A,$A831),SUMIFS(inputdata!H:H,inputdata!$D:$D,$B831,inputdata!$A:$A,$A831)),IF(RIGHT($B831,8)="Scotland",SUMIFS(inputdataWeek!H:H,inputdataWeek!$B:$B,$B831,inputdataWeek!$A:$A,$A831),SUMIFS(inputdataWeek!H:H,inputdataWeek!$D:$D,$B831,inputdataWeek!$A:$A,$A831)))</f>
        <v>1079</v>
      </c>
      <c r="E831" s="234">
        <f>IF($A831&lt;=MonthDate,IF(RIGHT($B831,8)="Scotland",SUMIFS(inputdata!I:I,inputdata!$B:$B,$B831,inputdata!$A:$A,$A831),SUMIFS(inputdata!I:I,inputdata!$D:$D,$B831,inputdata!$A:$A,$A831)),IF(RIGHT($B831,8)="Scotland",SUMIFS(inputdataWeek!I:I,inputdataWeek!$B:$B,$B831,inputdataWeek!$A:$A,$A831),SUMIFS(inputdataWeek!I:I,inputdataWeek!$D:$D,$B831,inputdataWeek!$A:$A,$A831)))</f>
        <v>58</v>
      </c>
      <c r="F831" s="235">
        <f t="shared" si="107"/>
        <v>0.94898856640281437</v>
      </c>
      <c r="G831" s="234">
        <f>IF($A831&lt;=MonthDate,IF(RIGHT($B831,8)="Scotland",SUMIFS(inputdata!J:J,inputdata!$B:$B,$B831,inputdata!$A:$A,$A831),SUMIFS(inputdata!J:J,inputdata!$D:$D,$B831,inputdata!$A:$A,$A831)),IF(RIGHT($B831,8)="Scotland",SUMIFS(inputdataWeek!J:J,inputdataWeek!$B:$B,$B831,inputdataWeek!$A:$A,$A831),SUMIFS(inputdataWeek!J:J,inputdataWeek!$D:$D,$B831,inputdataWeek!$A:$A,$A831)))</f>
        <v>2</v>
      </c>
      <c r="H831" s="235">
        <f t="shared" si="108"/>
        <v>0.99824098504837289</v>
      </c>
      <c r="I831" s="234">
        <f>IF($A831&lt;=MonthDate,IF(RIGHT($B831,8)="Scotland",SUMIFS(inputdata!K:K,inputdata!$B:$B,$B831,inputdata!$A:$A,$A831),SUMIFS(inputdata!K:K,inputdata!$D:$D,$B831,inputdata!$A:$A,$A831)),IF(RIGHT(B831,8)="Scotland",SUMIFS(inputdataWeek!K:K,inputdataWeek!$B:$B,$B831,inputdataWeek!$A:$A,$A831),SUMIFS(inputdataWeek!K:K,inputdataWeek!$D:$D,$B831,inputdataWeek!$A:$A,$A831)))</f>
        <v>0</v>
      </c>
      <c r="J831" s="235">
        <f t="shared" si="109"/>
        <v>1</v>
      </c>
      <c r="K831" s="194" t="str">
        <f t="shared" si="103"/>
        <v>ISD A&amp;E Datamart</v>
      </c>
    </row>
    <row r="832" spans="1:11">
      <c r="A832" s="232">
        <f t="shared" si="110"/>
        <v>42701</v>
      </c>
      <c r="B832" s="233" t="s">
        <v>122</v>
      </c>
      <c r="C832" s="234">
        <f>IF($A832&lt;=MonthDate,IF(RIGHT($B832,8)="Scotland",SUMIFS(inputdata!G:G,inputdata!$B:$B,$B832,inputdata!$A:$A,$A832),SUMIFS(inputdata!G:G,inputdata!$D:$D,$B832,inputdata!$A:$A,$A832)),IF(RIGHT($B832,8)="Scotland",SUMIFS(inputdataWeek!G:G,inputdataWeek!$B:$B,$B832,inputdataWeek!$A:$A,$A832),SUMIFS(inputdataWeek!G:G,inputdataWeek!$D:$D,$B832,inputdataWeek!$A:$A,$A832)))</f>
        <v>1810</v>
      </c>
      <c r="D832" s="234">
        <f>IF($A832&lt;=MonthDate,IF(RIGHT($B832,8)="Scotland",SUMIFS(inputdata!H:H,inputdata!$B:$B,$B832,inputdata!$A:$A,$A832),SUMIFS(inputdata!H:H,inputdata!$D:$D,$B832,inputdata!$A:$A,$A832)),IF(RIGHT($B832,8)="Scotland",SUMIFS(inputdataWeek!H:H,inputdataWeek!$B:$B,$B832,inputdataWeek!$A:$A,$A832),SUMIFS(inputdataWeek!H:H,inputdataWeek!$D:$D,$B832,inputdataWeek!$A:$A,$A832)))</f>
        <v>1725</v>
      </c>
      <c r="E832" s="234">
        <f>IF($A832&lt;=MonthDate,IF(RIGHT($B832,8)="Scotland",SUMIFS(inputdata!I:I,inputdata!$B:$B,$B832,inputdata!$A:$A,$A832),SUMIFS(inputdata!I:I,inputdata!$D:$D,$B832,inputdata!$A:$A,$A832)),IF(RIGHT($B832,8)="Scotland",SUMIFS(inputdataWeek!I:I,inputdataWeek!$B:$B,$B832,inputdataWeek!$A:$A,$A832),SUMIFS(inputdataWeek!I:I,inputdataWeek!$D:$D,$B832,inputdataWeek!$A:$A,$A832)))</f>
        <v>85</v>
      </c>
      <c r="F832" s="235">
        <f t="shared" si="107"/>
        <v>0.95303867403314912</v>
      </c>
      <c r="G832" s="234">
        <f>IF($A832&lt;=MonthDate,IF(RIGHT($B832,8)="Scotland",SUMIFS(inputdata!J:J,inputdata!$B:$B,$B832,inputdata!$A:$A,$A832),SUMIFS(inputdata!J:J,inputdata!$D:$D,$B832,inputdata!$A:$A,$A832)),IF(RIGHT($B832,8)="Scotland",SUMIFS(inputdataWeek!J:J,inputdataWeek!$B:$B,$B832,inputdataWeek!$A:$A,$A832),SUMIFS(inputdataWeek!J:J,inputdataWeek!$D:$D,$B832,inputdataWeek!$A:$A,$A832)))</f>
        <v>0</v>
      </c>
      <c r="H832" s="235">
        <f t="shared" si="108"/>
        <v>1</v>
      </c>
      <c r="I832" s="234">
        <f>IF($A832&lt;=MonthDate,IF(RIGHT($B832,8)="Scotland",SUMIFS(inputdata!K:K,inputdata!$B:$B,$B832,inputdata!$A:$A,$A832),SUMIFS(inputdata!K:K,inputdata!$D:$D,$B832,inputdata!$A:$A,$A832)),IF(RIGHT(B832,8)="Scotland",SUMIFS(inputdataWeek!K:K,inputdataWeek!$B:$B,$B832,inputdataWeek!$A:$A,$A832),SUMIFS(inputdataWeek!K:K,inputdataWeek!$D:$D,$B832,inputdataWeek!$A:$A,$A832)))</f>
        <v>0</v>
      </c>
      <c r="J832" s="235">
        <f t="shared" si="109"/>
        <v>1</v>
      </c>
      <c r="K832" s="194" t="str">
        <f t="shared" si="103"/>
        <v>ISD A&amp;E Datamart</v>
      </c>
    </row>
    <row r="833" spans="1:11">
      <c r="A833" s="232">
        <f t="shared" si="110"/>
        <v>42701</v>
      </c>
      <c r="B833" s="233" t="s">
        <v>72</v>
      </c>
      <c r="C833" s="234">
        <f>IF($A833&lt;=MonthDate,IF(RIGHT($B833,8)="Scotland",SUMIFS(inputdata!G:G,inputdata!$B:$B,$B833,inputdata!$A:$A,$A833),SUMIFS(inputdata!G:G,inputdata!$D:$D,$B833,inputdata!$A:$A,$A833)),IF(RIGHT($B833,8)="Scotland",SUMIFS(inputdataWeek!G:G,inputdataWeek!$B:$B,$B833,inputdataWeek!$A:$A,$A833),SUMIFS(inputdataWeek!G:G,inputdataWeek!$D:$D,$B833,inputdataWeek!$A:$A,$A833)))</f>
        <v>6383</v>
      </c>
      <c r="D833" s="234">
        <f>IF($A833&lt;=MonthDate,IF(RIGHT($B833,8)="Scotland",SUMIFS(inputdata!H:H,inputdata!$B:$B,$B833,inputdata!$A:$A,$A833),SUMIFS(inputdata!H:H,inputdata!$D:$D,$B833,inputdata!$A:$A,$A833)),IF(RIGHT($B833,8)="Scotland",SUMIFS(inputdataWeek!H:H,inputdataWeek!$B:$B,$B833,inputdataWeek!$A:$A,$A833),SUMIFS(inputdataWeek!H:H,inputdataWeek!$D:$D,$B833,inputdataWeek!$A:$A,$A833)))</f>
        <v>5729</v>
      </c>
      <c r="E833" s="234">
        <f>IF($A833&lt;=MonthDate,IF(RIGHT($B833,8)="Scotland",SUMIFS(inputdata!I:I,inputdata!$B:$B,$B833,inputdata!$A:$A,$A833),SUMIFS(inputdata!I:I,inputdata!$D:$D,$B833,inputdata!$A:$A,$A833)),IF(RIGHT($B833,8)="Scotland",SUMIFS(inputdataWeek!I:I,inputdataWeek!$B:$B,$B833,inputdataWeek!$A:$A,$A833),SUMIFS(inputdataWeek!I:I,inputdataWeek!$D:$D,$B833,inputdataWeek!$A:$A,$A833)))</f>
        <v>654</v>
      </c>
      <c r="F833" s="235">
        <f t="shared" si="107"/>
        <v>0.89754034153219486</v>
      </c>
      <c r="G833" s="234">
        <f>IF($A833&lt;=MonthDate,IF(RIGHT($B833,8)="Scotland",SUMIFS(inputdata!J:J,inputdata!$B:$B,$B833,inputdata!$A:$A,$A833),SUMIFS(inputdata!J:J,inputdata!$D:$D,$B833,inputdata!$A:$A,$A833)),IF(RIGHT($B833,8)="Scotland",SUMIFS(inputdataWeek!J:J,inputdataWeek!$B:$B,$B833,inputdataWeek!$A:$A,$A833),SUMIFS(inputdataWeek!J:J,inputdataWeek!$D:$D,$B833,inputdataWeek!$A:$A,$A833)))</f>
        <v>42</v>
      </c>
      <c r="H833" s="235">
        <f t="shared" si="108"/>
        <v>0.99342002193326018</v>
      </c>
      <c r="I833" s="234">
        <f>IF($A833&lt;=MonthDate,IF(RIGHT($B833,8)="Scotland",SUMIFS(inputdata!K:K,inputdata!$B:$B,$B833,inputdata!$A:$A,$A833),SUMIFS(inputdata!K:K,inputdata!$D:$D,$B833,inputdata!$A:$A,$A833)),IF(RIGHT(B833,8)="Scotland",SUMIFS(inputdataWeek!K:K,inputdataWeek!$B:$B,$B833,inputdataWeek!$A:$A,$A833),SUMIFS(inputdataWeek!K:K,inputdataWeek!$D:$D,$B833,inputdataWeek!$A:$A,$A833)))</f>
        <v>0</v>
      </c>
      <c r="J833" s="235">
        <f t="shared" si="109"/>
        <v>1</v>
      </c>
      <c r="K833" s="194" t="str">
        <f t="shared" si="103"/>
        <v>ISD A&amp;E Datamart</v>
      </c>
    </row>
    <row r="834" spans="1:11">
      <c r="A834" s="232">
        <f t="shared" si="110"/>
        <v>42701</v>
      </c>
      <c r="B834" s="233" t="s">
        <v>129</v>
      </c>
      <c r="C834" s="234">
        <f>IF($A834&lt;=MonthDate,IF(RIGHT($B834,8)="Scotland",SUMIFS(inputdata!G:G,inputdata!$B:$B,$B834,inputdata!$A:$A,$A834),SUMIFS(inputdata!G:G,inputdata!$D:$D,$B834,inputdata!$A:$A,$A834)),IF(RIGHT($B834,8)="Scotland",SUMIFS(inputdataWeek!G:G,inputdataWeek!$B:$B,$B834,inputdataWeek!$A:$A,$A834),SUMIFS(inputdataWeek!G:G,inputdataWeek!$D:$D,$B834,inputdataWeek!$A:$A,$A834)))</f>
        <v>973</v>
      </c>
      <c r="D834" s="234">
        <f>IF($A834&lt;=MonthDate,IF(RIGHT($B834,8)="Scotland",SUMIFS(inputdata!H:H,inputdata!$B:$B,$B834,inputdata!$A:$A,$A834),SUMIFS(inputdata!H:H,inputdata!$D:$D,$B834,inputdata!$A:$A,$A834)),IF(RIGHT($B834,8)="Scotland",SUMIFS(inputdataWeek!H:H,inputdataWeek!$B:$B,$B834,inputdataWeek!$A:$A,$A834),SUMIFS(inputdataWeek!H:H,inputdataWeek!$D:$D,$B834,inputdataWeek!$A:$A,$A834)))</f>
        <v>939</v>
      </c>
      <c r="E834" s="234">
        <f>IF($A834&lt;=MonthDate,IF(RIGHT($B834,8)="Scotland",SUMIFS(inputdata!I:I,inputdata!$B:$B,$B834,inputdata!$A:$A,$A834),SUMIFS(inputdata!I:I,inputdata!$D:$D,$B834,inputdata!$A:$A,$A834)),IF(RIGHT($B834,8)="Scotland",SUMIFS(inputdataWeek!I:I,inputdataWeek!$B:$B,$B834,inputdataWeek!$A:$A,$A834),SUMIFS(inputdataWeek!I:I,inputdataWeek!$D:$D,$B834,inputdataWeek!$A:$A,$A834)))</f>
        <v>34</v>
      </c>
      <c r="F834" s="235">
        <f t="shared" si="107"/>
        <v>0.9650565262076054</v>
      </c>
      <c r="G834" s="234">
        <f>IF($A834&lt;=MonthDate,IF(RIGHT($B834,8)="Scotland",SUMIFS(inputdata!J:J,inputdata!$B:$B,$B834,inputdata!$A:$A,$A834),SUMIFS(inputdata!J:J,inputdata!$D:$D,$B834,inputdata!$A:$A,$A834)),IF(RIGHT($B834,8)="Scotland",SUMIFS(inputdataWeek!J:J,inputdataWeek!$B:$B,$B834,inputdataWeek!$A:$A,$A834),SUMIFS(inputdataWeek!J:J,inputdataWeek!$D:$D,$B834,inputdataWeek!$A:$A,$A834)))</f>
        <v>1</v>
      </c>
      <c r="H834" s="235">
        <f t="shared" si="108"/>
        <v>0.99897225077081198</v>
      </c>
      <c r="I834" s="234">
        <f>IF($A834&lt;=MonthDate,IF(RIGHT($B834,8)="Scotland",SUMIFS(inputdata!K:K,inputdata!$B:$B,$B834,inputdata!$A:$A,$A834),SUMIFS(inputdata!K:K,inputdata!$D:$D,$B834,inputdata!$A:$A,$A834)),IF(RIGHT(B834,8)="Scotland",SUMIFS(inputdataWeek!K:K,inputdataWeek!$B:$B,$B834,inputdataWeek!$A:$A,$A834),SUMIFS(inputdataWeek!K:K,inputdataWeek!$D:$D,$B834,inputdataWeek!$A:$A,$A834)))</f>
        <v>0</v>
      </c>
      <c r="J834" s="235">
        <f t="shared" si="109"/>
        <v>1</v>
      </c>
      <c r="K834" s="194" t="str">
        <f t="shared" si="103"/>
        <v>ISD A&amp;E Datamart</v>
      </c>
    </row>
    <row r="835" spans="1:11">
      <c r="A835" s="232">
        <f t="shared" si="110"/>
        <v>42701</v>
      </c>
      <c r="B835" s="233" t="s">
        <v>73</v>
      </c>
      <c r="C835" s="234">
        <f>IF($A835&lt;=MonthDate,IF(RIGHT($B835,8)="Scotland",SUMIFS(inputdata!G:G,inputdata!$B:$B,$B835,inputdata!$A:$A,$A835),SUMIFS(inputdata!G:G,inputdata!$D:$D,$B835,inputdata!$A:$A,$A835)),IF(RIGHT($B835,8)="Scotland",SUMIFS(inputdataWeek!G:G,inputdataWeek!$B:$B,$B835,inputdataWeek!$A:$A,$A835),SUMIFS(inputdataWeek!G:G,inputdataWeek!$D:$D,$B835,inputdataWeek!$A:$A,$A835)))</f>
        <v>3551</v>
      </c>
      <c r="D835" s="234">
        <f>IF($A835&lt;=MonthDate,IF(RIGHT($B835,8)="Scotland",SUMIFS(inputdata!H:H,inputdata!$B:$B,$B835,inputdata!$A:$A,$A835),SUMIFS(inputdata!H:H,inputdata!$D:$D,$B835,inputdata!$A:$A,$A835)),IF(RIGHT($B835,8)="Scotland",SUMIFS(inputdataWeek!H:H,inputdataWeek!$B:$B,$B835,inputdataWeek!$A:$A,$A835),SUMIFS(inputdataWeek!H:H,inputdataWeek!$D:$D,$B835,inputdataWeek!$A:$A,$A835)))</f>
        <v>3236</v>
      </c>
      <c r="E835" s="234">
        <f>IF($A835&lt;=MonthDate,IF(RIGHT($B835,8)="Scotland",SUMIFS(inputdata!I:I,inputdata!$B:$B,$B835,inputdata!$A:$A,$A835),SUMIFS(inputdata!I:I,inputdata!$D:$D,$B835,inputdata!$A:$A,$A835)),IF(RIGHT($B835,8)="Scotland",SUMIFS(inputdataWeek!I:I,inputdataWeek!$B:$B,$B835,inputdataWeek!$A:$A,$A835),SUMIFS(inputdataWeek!I:I,inputdataWeek!$D:$D,$B835,inputdataWeek!$A:$A,$A835)))</f>
        <v>315</v>
      </c>
      <c r="F835" s="235">
        <f t="shared" si="107"/>
        <v>0.91129259363559556</v>
      </c>
      <c r="G835" s="234">
        <f>IF($A835&lt;=MonthDate,IF(RIGHT($B835,8)="Scotland",SUMIFS(inputdata!J:J,inputdata!$B:$B,$B835,inputdata!$A:$A,$A835),SUMIFS(inputdata!J:J,inputdata!$D:$D,$B835,inputdata!$A:$A,$A835)),IF(RIGHT($B835,8)="Scotland",SUMIFS(inputdataWeek!J:J,inputdataWeek!$B:$B,$B835,inputdataWeek!$A:$A,$A835),SUMIFS(inputdataWeek!J:J,inputdataWeek!$D:$D,$B835,inputdataWeek!$A:$A,$A835)))</f>
        <v>30</v>
      </c>
      <c r="H835" s="235">
        <f t="shared" si="108"/>
        <v>0.99155167558434243</v>
      </c>
      <c r="I835" s="234">
        <f>IF($A835&lt;=MonthDate,IF(RIGHT($B835,8)="Scotland",SUMIFS(inputdata!K:K,inputdata!$B:$B,$B835,inputdata!$A:$A,$A835),SUMIFS(inputdata!K:K,inputdata!$D:$D,$B835,inputdata!$A:$A,$A835)),IF(RIGHT(B835,8)="Scotland",SUMIFS(inputdataWeek!K:K,inputdataWeek!$B:$B,$B835,inputdataWeek!$A:$A,$A835),SUMIFS(inputdataWeek!K:K,inputdataWeek!$D:$D,$B835,inputdataWeek!$A:$A,$A835)))</f>
        <v>7</v>
      </c>
      <c r="J835" s="235">
        <f t="shared" si="109"/>
        <v>0.99802872430301326</v>
      </c>
      <c r="K835" s="194" t="str">
        <f t="shared" si="103"/>
        <v>ISD A&amp;E Datamart</v>
      </c>
    </row>
    <row r="836" spans="1:11">
      <c r="A836" s="232">
        <f t="shared" si="110"/>
        <v>42701</v>
      </c>
      <c r="B836" s="233" t="s">
        <v>123</v>
      </c>
      <c r="C836" s="234">
        <f>IF($A836&lt;=MonthDate,IF(RIGHT($B836,8)="Scotland",SUMIFS(inputdata!G:G,inputdata!$B:$B,$B836,inputdata!$A:$A,$A836),SUMIFS(inputdata!G:G,inputdata!$D:$D,$B836,inputdata!$A:$A,$A836)),IF(RIGHT($B836,8)="Scotland",SUMIFS(inputdataWeek!G:G,inputdataWeek!$B:$B,$B836,inputdataWeek!$A:$A,$A836),SUMIFS(inputdataWeek!G:G,inputdataWeek!$D:$D,$B836,inputdataWeek!$A:$A,$A836)))</f>
        <v>4156</v>
      </c>
      <c r="D836" s="234">
        <f>IF($A836&lt;=MonthDate,IF(RIGHT($B836,8)="Scotland",SUMIFS(inputdata!H:H,inputdata!$B:$B,$B836,inputdata!$A:$A,$A836),SUMIFS(inputdata!H:H,inputdata!$D:$D,$B836,inputdata!$A:$A,$A836)),IF(RIGHT($B836,8)="Scotland",SUMIFS(inputdataWeek!H:H,inputdataWeek!$B:$B,$B836,inputdataWeek!$A:$A,$A836),SUMIFS(inputdataWeek!H:H,inputdataWeek!$D:$D,$B836,inputdataWeek!$A:$A,$A836)))</f>
        <v>3975</v>
      </c>
      <c r="E836" s="234">
        <f>IF($A836&lt;=MonthDate,IF(RIGHT($B836,8)="Scotland",SUMIFS(inputdata!I:I,inputdata!$B:$B,$B836,inputdata!$A:$A,$A836),SUMIFS(inputdata!I:I,inputdata!$D:$D,$B836,inputdata!$A:$A,$A836)),IF(RIGHT($B836,8)="Scotland",SUMIFS(inputdataWeek!I:I,inputdataWeek!$B:$B,$B836,inputdataWeek!$A:$A,$A836),SUMIFS(inputdataWeek!I:I,inputdataWeek!$D:$D,$B836,inputdataWeek!$A:$A,$A836)))</f>
        <v>181</v>
      </c>
      <c r="F836" s="235">
        <f t="shared" si="107"/>
        <v>0.95644850818094318</v>
      </c>
      <c r="G836" s="234">
        <f>IF($A836&lt;=MonthDate,IF(RIGHT($B836,8)="Scotland",SUMIFS(inputdata!J:J,inputdata!$B:$B,$B836,inputdata!$A:$A,$A836),SUMIFS(inputdata!J:J,inputdata!$D:$D,$B836,inputdata!$A:$A,$A836)),IF(RIGHT($B836,8)="Scotland",SUMIFS(inputdataWeek!J:J,inputdataWeek!$B:$B,$B836,inputdataWeek!$A:$A,$A836),SUMIFS(inputdataWeek!J:J,inputdataWeek!$D:$D,$B836,inputdataWeek!$A:$A,$A836)))</f>
        <v>17</v>
      </c>
      <c r="H836" s="235">
        <f t="shared" si="108"/>
        <v>0.99590952839268532</v>
      </c>
      <c r="I836" s="234">
        <f>IF($A836&lt;=MonthDate,IF(RIGHT($B836,8)="Scotland",SUMIFS(inputdata!K:K,inputdata!$B:$B,$B836,inputdata!$A:$A,$A836),SUMIFS(inputdata!K:K,inputdata!$D:$D,$B836,inputdata!$A:$A,$A836)),IF(RIGHT(B836,8)="Scotland",SUMIFS(inputdataWeek!K:K,inputdataWeek!$B:$B,$B836,inputdataWeek!$A:$A,$A836),SUMIFS(inputdataWeek!K:K,inputdataWeek!$D:$D,$B836,inputdataWeek!$A:$A,$A836)))</f>
        <v>0</v>
      </c>
      <c r="J836" s="235">
        <f t="shared" si="109"/>
        <v>1</v>
      </c>
      <c r="K836" s="194" t="str">
        <f t="shared" si="103"/>
        <v>ISD A&amp;E Datamart</v>
      </c>
    </row>
    <row r="837" spans="1:11">
      <c r="A837" s="232">
        <f t="shared" si="110"/>
        <v>42701</v>
      </c>
      <c r="B837" s="233" t="s">
        <v>117</v>
      </c>
      <c r="C837" s="234">
        <f>IF($A837&lt;=MonthDate,IF(RIGHT($B837,8)="Scotland",SUMIFS(inputdata!G:G,inputdata!$B:$B,$B837,inputdata!$A:$A,$A837),SUMIFS(inputdata!G:G,inputdata!$D:$D,$B837,inputdata!$A:$A,$A837)),IF(RIGHT($B837,8)="Scotland",SUMIFS(inputdataWeek!G:G,inputdataWeek!$B:$B,$B837,inputdataWeek!$A:$A,$A837),SUMIFS(inputdataWeek!G:G,inputdataWeek!$D:$D,$B837,inputdataWeek!$A:$A,$A837)))</f>
        <v>99</v>
      </c>
      <c r="D837" s="234">
        <f>IF($A837&lt;=MonthDate,IF(RIGHT($B837,8)="Scotland",SUMIFS(inputdata!H:H,inputdata!$B:$B,$B837,inputdata!$A:$A,$A837),SUMIFS(inputdata!H:H,inputdata!$D:$D,$B837,inputdata!$A:$A,$A837)),IF(RIGHT($B837,8)="Scotland",SUMIFS(inputdataWeek!H:H,inputdataWeek!$B:$B,$B837,inputdataWeek!$A:$A,$A837),SUMIFS(inputdataWeek!H:H,inputdataWeek!$D:$D,$B837,inputdataWeek!$A:$A,$A837)))</f>
        <v>99</v>
      </c>
      <c r="E837" s="234">
        <f>IF($A837&lt;=MonthDate,IF(RIGHT($B837,8)="Scotland",SUMIFS(inputdata!I:I,inputdata!$B:$B,$B837,inputdata!$A:$A,$A837),SUMIFS(inputdata!I:I,inputdata!$D:$D,$B837,inputdata!$A:$A,$A837)),IF(RIGHT($B837,8)="Scotland",SUMIFS(inputdataWeek!I:I,inputdataWeek!$B:$B,$B837,inputdataWeek!$A:$A,$A837),SUMIFS(inputdataWeek!I:I,inputdataWeek!$D:$D,$B837,inputdataWeek!$A:$A,$A837)))</f>
        <v>0</v>
      </c>
      <c r="F837" s="235">
        <f t="shared" si="107"/>
        <v>1</v>
      </c>
      <c r="G837" s="234">
        <f>IF($A837&lt;=MonthDate,IF(RIGHT($B837,8)="Scotland",SUMIFS(inputdata!J:J,inputdata!$B:$B,$B837,inputdata!$A:$A,$A837),SUMIFS(inputdata!J:J,inputdata!$D:$D,$B837,inputdata!$A:$A,$A837)),IF(RIGHT($B837,8)="Scotland",SUMIFS(inputdataWeek!J:J,inputdataWeek!$B:$B,$B837,inputdataWeek!$A:$A,$A837),SUMIFS(inputdataWeek!J:J,inputdataWeek!$D:$D,$B837,inputdataWeek!$A:$A,$A837)))</f>
        <v>0</v>
      </c>
      <c r="H837" s="235">
        <f t="shared" si="108"/>
        <v>1</v>
      </c>
      <c r="I837" s="234">
        <f>IF($A837&lt;=MonthDate,IF(RIGHT($B837,8)="Scotland",SUMIFS(inputdata!K:K,inputdata!$B:$B,$B837,inputdata!$A:$A,$A837),SUMIFS(inputdata!K:K,inputdata!$D:$D,$B837,inputdata!$A:$A,$A837)),IF(RIGHT(B837,8)="Scotland",SUMIFS(inputdataWeek!K:K,inputdataWeek!$B:$B,$B837,inputdataWeek!$A:$A,$A837),SUMIFS(inputdataWeek!K:K,inputdataWeek!$D:$D,$B837,inputdataWeek!$A:$A,$A837)))</f>
        <v>0</v>
      </c>
      <c r="J837" s="235">
        <f t="shared" si="109"/>
        <v>1</v>
      </c>
      <c r="K837" s="194" t="str">
        <f t="shared" si="103"/>
        <v>ISD A&amp;E Datamart</v>
      </c>
    </row>
    <row r="838" spans="1:11">
      <c r="A838" s="232">
        <f>A823+7</f>
        <v>42701</v>
      </c>
      <c r="B838" s="233" t="s">
        <v>141</v>
      </c>
      <c r="C838" s="234">
        <f>IF($A838&lt;=MonthDate,IF(RIGHT($B838,8)="Scotland",SUMIFS(inputdata!G:G,inputdata!$B:$B,$B838,inputdata!$A:$A,$A838),SUMIFS(inputdata!G:G,inputdata!$D:$D,$B838,inputdata!$A:$A,$A838)),IF(RIGHT($B838,8)="Scotland",SUMIFS(inputdataWeek!G:G,inputdataWeek!$B:$B,$B838,inputdataWeek!$A:$A,$A838),SUMIFS(inputdataWeek!G:G,inputdataWeek!$D:$D,$B838,inputdataWeek!$A:$A,$A838)))</f>
        <v>138</v>
      </c>
      <c r="D838" s="234">
        <f>IF($A838&lt;=MonthDate,IF(RIGHT($B838,8)="Scotland",SUMIFS(inputdata!H:H,inputdata!$B:$B,$B838,inputdata!$A:$A,$A838),SUMIFS(inputdata!H:H,inputdata!$D:$D,$B838,inputdata!$A:$A,$A838)),IF(RIGHT($B838,8)="Scotland",SUMIFS(inputdataWeek!H:H,inputdataWeek!$B:$B,$B838,inputdataWeek!$A:$A,$A838),SUMIFS(inputdataWeek!H:H,inputdataWeek!$D:$D,$B838,inputdataWeek!$A:$A,$A838)))</f>
        <v>138</v>
      </c>
      <c r="E838" s="234">
        <f>IF($A838&lt;=MonthDate,IF(RIGHT($B838,8)="Scotland",SUMIFS(inputdata!I:I,inputdata!$B:$B,$B838,inputdata!$A:$A,$A838),SUMIFS(inputdata!I:I,inputdata!$D:$D,$B838,inputdata!$A:$A,$A838)),IF(RIGHT($B838,8)="Scotland",SUMIFS(inputdataWeek!I:I,inputdataWeek!$B:$B,$B838,inputdataWeek!$A:$A,$A838),SUMIFS(inputdataWeek!I:I,inputdataWeek!$D:$D,$B838,inputdataWeek!$A:$A,$A838)))</f>
        <v>0</v>
      </c>
      <c r="F838" s="235">
        <f t="shared" si="107"/>
        <v>1</v>
      </c>
      <c r="G838" s="234">
        <f>IF($A838&lt;=MonthDate,IF(RIGHT($B838,8)="Scotland",SUMIFS(inputdata!J:J,inputdata!$B:$B,$B838,inputdata!$A:$A,$A838),SUMIFS(inputdata!J:J,inputdata!$D:$D,$B838,inputdata!$A:$A,$A838)),IF(RIGHT($B838,8)="Scotland",SUMIFS(inputdataWeek!J:J,inputdataWeek!$B:$B,$B838,inputdataWeek!$A:$A,$A838),SUMIFS(inputdataWeek!J:J,inputdataWeek!$D:$D,$B838,inputdataWeek!$A:$A,$A838)))</f>
        <v>0</v>
      </c>
      <c r="H838" s="235">
        <f t="shared" si="108"/>
        <v>1</v>
      </c>
      <c r="I838" s="234">
        <f>IF($A838&lt;=MonthDate,IF(RIGHT($B838,8)="Scotland",SUMIFS(inputdata!K:K,inputdata!$B:$B,$B838,inputdata!$A:$A,$A838),SUMIFS(inputdata!K:K,inputdata!$D:$D,$B838,inputdata!$A:$A,$A838)),IF(RIGHT(B838,8)="Scotland",SUMIFS(inputdataWeek!K:K,inputdataWeek!$B:$B,$B838,inputdataWeek!$A:$A,$A838),SUMIFS(inputdataWeek!K:K,inputdataWeek!$D:$D,$B838,inputdataWeek!$A:$A,$A838)))</f>
        <v>0</v>
      </c>
      <c r="J838" s="235">
        <f t="shared" si="109"/>
        <v>1</v>
      </c>
      <c r="K838" s="194" t="str">
        <f t="shared" si="103"/>
        <v>ISD A&amp;E Datamart</v>
      </c>
    </row>
    <row r="839" spans="1:11">
      <c r="A839" s="232">
        <f t="shared" ref="A839:A841" si="111">A824+7</f>
        <v>42701</v>
      </c>
      <c r="B839" s="233" t="s">
        <v>136</v>
      </c>
      <c r="C839" s="234">
        <f>IF($A839&lt;=MonthDate,IF(RIGHT($B839,8)="Scotland",SUMIFS(inputdata!G:G,inputdata!$B:$B,$B839,inputdata!$A:$A,$A839),SUMIFS(inputdata!G:G,inputdata!$D:$D,$B839,inputdata!$A:$A,$A839)),IF(RIGHT($B839,8)="Scotland",SUMIFS(inputdataWeek!G:G,inputdataWeek!$B:$B,$B839,inputdataWeek!$A:$A,$A839),SUMIFS(inputdataWeek!G:G,inputdataWeek!$D:$D,$B839,inputdataWeek!$A:$A,$A839)))</f>
        <v>1370</v>
      </c>
      <c r="D839" s="234">
        <f>IF($A839&lt;=MonthDate,IF(RIGHT($B839,8)="Scotland",SUMIFS(inputdata!H:H,inputdata!$B:$B,$B839,inputdata!$A:$A,$A839),SUMIFS(inputdata!H:H,inputdata!$D:$D,$B839,inputdata!$A:$A,$A839)),IF(RIGHT($B839,8)="Scotland",SUMIFS(inputdataWeek!H:H,inputdataWeek!$B:$B,$B839,inputdataWeek!$A:$A,$A839),SUMIFS(inputdataWeek!H:H,inputdataWeek!$D:$D,$B839,inputdataWeek!$A:$A,$A839)))</f>
        <v>1317</v>
      </c>
      <c r="E839" s="234">
        <f>IF($A839&lt;=MonthDate,IF(RIGHT($B839,8)="Scotland",SUMIFS(inputdata!I:I,inputdata!$B:$B,$B839,inputdata!$A:$A,$A839),SUMIFS(inputdata!I:I,inputdata!$D:$D,$B839,inputdata!$A:$A,$A839)),IF(RIGHT($B839,8)="Scotland",SUMIFS(inputdataWeek!I:I,inputdataWeek!$B:$B,$B839,inputdataWeek!$A:$A,$A839),SUMIFS(inputdataWeek!I:I,inputdataWeek!$D:$D,$B839,inputdataWeek!$A:$A,$A839)))</f>
        <v>53</v>
      </c>
      <c r="F839" s="235">
        <f t="shared" si="107"/>
        <v>0.96131386861313872</v>
      </c>
      <c r="G839" s="234">
        <f>IF($A839&lt;=MonthDate,IF(RIGHT($B839,8)="Scotland",SUMIFS(inputdata!J:J,inputdata!$B:$B,$B839,inputdata!$A:$A,$A839),SUMIFS(inputdata!J:J,inputdata!$D:$D,$B839,inputdata!$A:$A,$A839)),IF(RIGHT($B839,8)="Scotland",SUMIFS(inputdataWeek!J:J,inputdataWeek!$B:$B,$B839,inputdataWeek!$A:$A,$A839),SUMIFS(inputdataWeek!J:J,inputdataWeek!$D:$D,$B839,inputdataWeek!$A:$A,$A839)))</f>
        <v>0</v>
      </c>
      <c r="H839" s="235">
        <f t="shared" si="108"/>
        <v>1</v>
      </c>
      <c r="I839" s="234">
        <f>IF($A839&lt;=MonthDate,IF(RIGHT($B839,8)="Scotland",SUMIFS(inputdata!K:K,inputdata!$B:$B,$B839,inputdata!$A:$A,$A839),SUMIFS(inputdata!K:K,inputdata!$D:$D,$B839,inputdata!$A:$A,$A839)),IF(RIGHT(B839,8)="Scotland",SUMIFS(inputdataWeek!K:K,inputdataWeek!$B:$B,$B839,inputdataWeek!$A:$A,$A839),SUMIFS(inputdataWeek!K:K,inputdataWeek!$D:$D,$B839,inputdataWeek!$A:$A,$A839)))</f>
        <v>0</v>
      </c>
      <c r="J839" s="235">
        <f t="shared" si="109"/>
        <v>1</v>
      </c>
      <c r="K839" s="194" t="str">
        <f t="shared" si="103"/>
        <v>ISD A&amp;E Datamart</v>
      </c>
    </row>
    <row r="840" spans="1:11">
      <c r="A840" s="232">
        <f t="shared" si="111"/>
        <v>42701</v>
      </c>
      <c r="B840" s="233" t="s">
        <v>139</v>
      </c>
      <c r="C840" s="234">
        <f>IF($A840&lt;=MonthDate,IF(RIGHT($B840,8)="Scotland",SUMIFS(inputdata!G:G,inputdata!$B:$B,$B840,inputdata!$A:$A,$A840),SUMIFS(inputdata!G:G,inputdata!$D:$D,$B840,inputdata!$A:$A,$A840)),IF(RIGHT($B840,8)="Scotland",SUMIFS(inputdataWeek!G:G,inputdataWeek!$B:$B,$B840,inputdataWeek!$A:$A,$A840),SUMIFS(inputdataWeek!G:G,inputdataWeek!$D:$D,$B840,inputdataWeek!$A:$A,$A840)))</f>
        <v>105</v>
      </c>
      <c r="D840" s="234">
        <f>IF($A840&lt;=MonthDate,IF(RIGHT($B840,8)="Scotland",SUMIFS(inputdata!H:H,inputdata!$B:$B,$B840,inputdata!$A:$A,$A840),SUMIFS(inputdata!H:H,inputdata!$D:$D,$B840,inputdata!$A:$A,$A840)),IF(RIGHT($B840,8)="Scotland",SUMIFS(inputdataWeek!H:H,inputdataWeek!$B:$B,$B840,inputdataWeek!$A:$A,$A840),SUMIFS(inputdataWeek!H:H,inputdataWeek!$D:$D,$B840,inputdataWeek!$A:$A,$A840)))</f>
        <v>105</v>
      </c>
      <c r="E840" s="234">
        <f>IF($A840&lt;=MonthDate,IF(RIGHT($B840,8)="Scotland",SUMIFS(inputdata!I:I,inputdata!$B:$B,$B840,inputdata!$A:$A,$A840),SUMIFS(inputdata!I:I,inputdata!$D:$D,$B840,inputdata!$A:$A,$A840)),IF(RIGHT($B840,8)="Scotland",SUMIFS(inputdataWeek!I:I,inputdataWeek!$B:$B,$B840,inputdataWeek!$A:$A,$A840),SUMIFS(inputdataWeek!I:I,inputdataWeek!$D:$D,$B840,inputdataWeek!$A:$A,$A840)))</f>
        <v>0</v>
      </c>
      <c r="F840" s="235">
        <f t="shared" si="107"/>
        <v>1</v>
      </c>
      <c r="G840" s="234">
        <f>IF($A840&lt;=MonthDate,IF(RIGHT($B840,8)="Scotland",SUMIFS(inputdata!J:J,inputdata!$B:$B,$B840,inputdata!$A:$A,$A840),SUMIFS(inputdata!J:J,inputdata!$D:$D,$B840,inputdata!$A:$A,$A840)),IF(RIGHT($B840,8)="Scotland",SUMIFS(inputdataWeek!J:J,inputdataWeek!$B:$B,$B840,inputdataWeek!$A:$A,$A840),SUMIFS(inputdataWeek!J:J,inputdataWeek!$D:$D,$B840,inputdataWeek!$A:$A,$A840)))</f>
        <v>0</v>
      </c>
      <c r="H840" s="235">
        <f t="shared" si="108"/>
        <v>1</v>
      </c>
      <c r="I840" s="234">
        <f>IF($A840&lt;=MonthDate,IF(RIGHT($B840,8)="Scotland",SUMIFS(inputdata!K:K,inputdata!$B:$B,$B840,inputdata!$A:$A,$A840),SUMIFS(inputdata!K:K,inputdata!$D:$D,$B840,inputdata!$A:$A,$A840)),IF(RIGHT(B840,8)="Scotland",SUMIFS(inputdataWeek!K:K,inputdataWeek!$B:$B,$B840,inputdataWeek!$A:$A,$A840),SUMIFS(inputdataWeek!K:K,inputdataWeek!$D:$D,$B840,inputdataWeek!$A:$A,$A840)))</f>
        <v>0</v>
      </c>
      <c r="J840" s="235">
        <f t="shared" si="109"/>
        <v>1</v>
      </c>
      <c r="K840" s="194" t="str">
        <f t="shared" si="103"/>
        <v>ISD A&amp;E Datamart</v>
      </c>
    </row>
    <row r="841" spans="1:11" ht="15.75" thickBot="1">
      <c r="A841" s="237">
        <f t="shared" si="111"/>
        <v>42701</v>
      </c>
      <c r="B841" s="238" t="s">
        <v>277</v>
      </c>
      <c r="C841" s="239">
        <f>IF($A841&lt;=MonthDate,IF(RIGHT($B841,8)="Scotland",SUMIFS(inputdata!G:G,inputdata!$B:$B,$B841,inputdata!$A:$A,$A841),SUMIFS(inputdata!G:G,inputdata!$D:$D,$B841,inputdata!$A:$A,$A841)),IF(RIGHT($B841,8)="Scotland",SUMIFS(inputdataWeek!G:G,inputdataWeek!$B:$B,$B841,inputdataWeek!$A:$A,$A841),SUMIFS(inputdataWeek!G:G,inputdataWeek!$D:$D,$B841,inputdataWeek!$A:$A,$A841)))</f>
        <v>24494</v>
      </c>
      <c r="D841" s="239">
        <f>IF($A841&lt;=MonthDate,IF(RIGHT($B841,8)="Scotland",SUMIFS(inputdata!H:H,inputdata!$B:$B,$B841,inputdata!$A:$A,$A841),SUMIFS(inputdata!H:H,inputdata!$D:$D,$B841,inputdata!$A:$A,$A841)),IF(RIGHT($B841,8)="Scotland",SUMIFS(inputdataWeek!H:H,inputdataWeek!$B:$B,$B841,inputdataWeek!$A:$A,$A841),SUMIFS(inputdataWeek!H:H,inputdataWeek!$D:$D,$B841,inputdataWeek!$A:$A,$A841)))</f>
        <v>22732</v>
      </c>
      <c r="E841" s="239">
        <f>IF($A841&lt;=MonthDate,IF(RIGHT($B841,8)="Scotland",SUMIFS(inputdata!I:I,inputdata!$B:$B,$B841,inputdata!$A:$A,$A841),SUMIFS(inputdata!I:I,inputdata!$D:$D,$B841,inputdata!$A:$A,$A841)),IF(RIGHT($B841,8)="Scotland",SUMIFS(inputdataWeek!I:I,inputdataWeek!$B:$B,$B841,inputdataWeek!$A:$A,$A841),SUMIFS(inputdataWeek!I:I,inputdataWeek!$D:$D,$B841,inputdataWeek!$A:$A,$A841)))</f>
        <v>1762</v>
      </c>
      <c r="F841" s="240">
        <f t="shared" si="107"/>
        <v>0.92806401567730878</v>
      </c>
      <c r="G841" s="239">
        <f>IF($A841&lt;=MonthDate,IF(RIGHT($B841,8)="Scotland",SUMIFS(inputdata!J:J,inputdata!$B:$B,$B841,inputdata!$A:$A,$A841),SUMIFS(inputdata!J:J,inputdata!$D:$D,$B841,inputdata!$A:$A,$A841)),IF(RIGHT($B841,8)="Scotland",SUMIFS(inputdataWeek!J:J,inputdataWeek!$B:$B,$B841,inputdataWeek!$A:$A,$A841),SUMIFS(inputdataWeek!J:J,inputdataWeek!$D:$D,$B841,inputdataWeek!$A:$A,$A841)))</f>
        <v>144</v>
      </c>
      <c r="H841" s="240">
        <f t="shared" si="108"/>
        <v>0.9941210092267494</v>
      </c>
      <c r="I841" s="239">
        <f>IF($A841&lt;=MonthDate,IF(RIGHT($B841,8)="Scotland",SUMIFS(inputdata!K:K,inputdata!$B:$B,$B841,inputdata!$A:$A,$A841),SUMIFS(inputdata!K:K,inputdata!$D:$D,$B841,inputdata!$A:$A,$A841)),IF(RIGHT(B841,8)="Scotland",SUMIFS(inputdataWeek!K:K,inputdataWeek!$B:$B,$B841,inputdataWeek!$A:$A,$A841),SUMIFS(inputdataWeek!K:K,inputdataWeek!$D:$D,$B841,inputdataWeek!$A:$A,$A841)))</f>
        <v>26</v>
      </c>
      <c r="J841" s="240">
        <f t="shared" si="109"/>
        <v>0.99893851555482971</v>
      </c>
      <c r="K841" s="241" t="str">
        <f t="shared" si="103"/>
        <v>ISD A&amp;E Datamart</v>
      </c>
    </row>
    <row r="842" spans="1:11">
      <c r="A842" s="213">
        <f>A827+7</f>
        <v>42708</v>
      </c>
      <c r="B842" s="214" t="s">
        <v>121</v>
      </c>
      <c r="C842" s="215">
        <f>IF($A842&lt;=MonthDate,IF(RIGHT($B842,8)="Scotland",SUMIFS(inputdata!G:G,inputdata!$B:$B,$B842,inputdata!$A:$A,$A842),SUMIFS(inputdata!G:G,inputdata!$D:$D,$B842,inputdata!$A:$A,$A842)),IF(RIGHT($B842,8)="Scotland",SUMIFS(inputdataWeek!G:G,inputdataWeek!$B:$B,$B842,inputdataWeek!$A:$A,$A842),SUMIFS(inputdataWeek!G:G,inputdataWeek!$D:$D,$B842,inputdataWeek!$A:$A,$A842)))</f>
        <v>2152</v>
      </c>
      <c r="D842" s="215">
        <f>IF($A842&lt;=MonthDate,IF(RIGHT($B842,8)="Scotland",SUMIFS(inputdata!H:H,inputdata!$B:$B,$B842,inputdata!$A:$A,$A842),SUMIFS(inputdata!H:H,inputdata!$D:$D,$B842,inputdata!$A:$A,$A842)),IF(RIGHT($B842,8)="Scotland",SUMIFS(inputdataWeek!H:H,inputdataWeek!$B:$B,$B842,inputdataWeek!$A:$A,$A842),SUMIFS(inputdataWeek!H:H,inputdataWeek!$D:$D,$B842,inputdataWeek!$A:$A,$A842)))</f>
        <v>1984</v>
      </c>
      <c r="E842" s="215">
        <f>IF($A842&lt;=MonthDate,IF(RIGHT($B842,8)="Scotland",SUMIFS(inputdata!I:I,inputdata!$B:$B,$B842,inputdata!$A:$A,$A842),SUMIFS(inputdata!I:I,inputdata!$D:$D,$B842,inputdata!$A:$A,$A842)),IF(RIGHT($B842,8)="Scotland",SUMIFS(inputdataWeek!I:I,inputdataWeek!$B:$B,$B842,inputdataWeek!$A:$A,$A842),SUMIFS(inputdataWeek!I:I,inputdataWeek!$D:$D,$B842,inputdataWeek!$A:$A,$A842)))</f>
        <v>168</v>
      </c>
      <c r="F842" s="216">
        <f t="shared" ref="F842:F856" si="112">1-E842/$C842</f>
        <v>0.92193308550185871</v>
      </c>
      <c r="G842" s="215">
        <f>IF($A842&lt;=MonthDate,IF(RIGHT($B842,8)="Scotland",SUMIFS(inputdata!J:J,inputdata!$B:$B,$B842,inputdata!$A:$A,$A842),SUMIFS(inputdata!J:J,inputdata!$D:$D,$B842,inputdata!$A:$A,$A842)),IF(RIGHT($B842,8)="Scotland",SUMIFS(inputdataWeek!J:J,inputdataWeek!$B:$B,$B842,inputdataWeek!$A:$A,$A842),SUMIFS(inputdataWeek!J:J,inputdataWeek!$D:$D,$B842,inputdataWeek!$A:$A,$A842)))</f>
        <v>38</v>
      </c>
      <c r="H842" s="216">
        <f t="shared" ref="H842:H856" si="113">1-G842/$C842</f>
        <v>0.98234200743494426</v>
      </c>
      <c r="I842" s="215">
        <f>IF($A842&lt;=MonthDate,IF(RIGHT($B842,8)="Scotland",SUMIFS(inputdata!K:K,inputdata!$B:$B,$B842,inputdata!$A:$A,$A842),SUMIFS(inputdata!K:K,inputdata!$D:$D,$B842,inputdata!$A:$A,$A842)),IF(RIGHT(B842,8)="Scotland",SUMIFS(inputdataWeek!K:K,inputdataWeek!$B:$B,$B842,inputdataWeek!$A:$A,$A842),SUMIFS(inputdataWeek!K:K,inputdataWeek!$D:$D,$B842,inputdataWeek!$A:$A,$A842)))</f>
        <v>9</v>
      </c>
      <c r="J842" s="216">
        <f t="shared" ref="J842:J856" si="114">1-I842/$C842</f>
        <v>0.995817843866171</v>
      </c>
      <c r="K842" s="193" t="str">
        <f t="shared" si="103"/>
        <v>Weekly aggregate data</v>
      </c>
    </row>
    <row r="843" spans="1:11">
      <c r="A843" s="182">
        <f t="shared" ref="A843:A852" si="115">A828+7</f>
        <v>42708</v>
      </c>
      <c r="B843" s="183" t="s">
        <v>70</v>
      </c>
      <c r="C843" s="184">
        <f>IF($A843&lt;=MonthDate,IF(RIGHT($B843,8)="Scotland",SUMIFS(inputdata!G:G,inputdata!$B:$B,$B843,inputdata!$A:$A,$A843),SUMIFS(inputdata!G:G,inputdata!$D:$D,$B843,inputdata!$A:$A,$A843)),IF(RIGHT($B843,8)="Scotland",SUMIFS(inputdataWeek!G:G,inputdataWeek!$B:$B,$B843,inputdataWeek!$A:$A,$A843),SUMIFS(inputdataWeek!G:G,inputdataWeek!$D:$D,$B843,inputdataWeek!$A:$A,$A843)))</f>
        <v>545</v>
      </c>
      <c r="D843" s="184">
        <f>IF($A843&lt;=MonthDate,IF(RIGHT($B843,8)="Scotland",SUMIFS(inputdata!H:H,inputdata!$B:$B,$B843,inputdata!$A:$A,$A843),SUMIFS(inputdata!H:H,inputdata!$D:$D,$B843,inputdata!$A:$A,$A843)),IF(RIGHT($B843,8)="Scotland",SUMIFS(inputdataWeek!H:H,inputdataWeek!$B:$B,$B843,inputdataWeek!$A:$A,$A843),SUMIFS(inputdataWeek!H:H,inputdataWeek!$D:$D,$B843,inputdataWeek!$A:$A,$A843)))</f>
        <v>537</v>
      </c>
      <c r="E843" s="184">
        <f>IF($A843&lt;=MonthDate,IF(RIGHT($B843,8)="Scotland",SUMIFS(inputdata!I:I,inputdata!$B:$B,$B843,inputdata!$A:$A,$A843),SUMIFS(inputdata!I:I,inputdata!$D:$D,$B843,inputdata!$A:$A,$A843)),IF(RIGHT($B843,8)="Scotland",SUMIFS(inputdataWeek!I:I,inputdataWeek!$B:$B,$B843,inputdataWeek!$A:$A,$A843),SUMIFS(inputdataWeek!I:I,inputdataWeek!$D:$D,$B843,inputdataWeek!$A:$A,$A843)))</f>
        <v>8</v>
      </c>
      <c r="F843" s="185">
        <f t="shared" si="112"/>
        <v>0.98532110091743119</v>
      </c>
      <c r="G843" s="184">
        <f>IF($A843&lt;=MonthDate,IF(RIGHT($B843,8)="Scotland",SUMIFS(inputdata!J:J,inputdata!$B:$B,$B843,inputdata!$A:$A,$A843),SUMIFS(inputdata!J:J,inputdata!$D:$D,$B843,inputdata!$A:$A,$A843)),IF(RIGHT($B843,8)="Scotland",SUMIFS(inputdataWeek!J:J,inputdataWeek!$B:$B,$B843,inputdataWeek!$A:$A,$A843),SUMIFS(inputdataWeek!J:J,inputdataWeek!$D:$D,$B843,inputdataWeek!$A:$A,$A843)))</f>
        <v>0</v>
      </c>
      <c r="H843" s="185">
        <f t="shared" si="113"/>
        <v>1</v>
      </c>
      <c r="I843" s="184">
        <f>IF($A843&lt;=MonthDate,IF(RIGHT($B843,8)="Scotland",SUMIFS(inputdata!K:K,inputdata!$B:$B,$B843,inputdata!$A:$A,$A843),SUMIFS(inputdata!K:K,inputdata!$D:$D,$B843,inputdata!$A:$A,$A843)),IF(RIGHT(B843,8)="Scotland",SUMIFS(inputdataWeek!K:K,inputdataWeek!$B:$B,$B843,inputdataWeek!$A:$A,$A843),SUMIFS(inputdataWeek!K:K,inputdataWeek!$D:$D,$B843,inputdataWeek!$A:$A,$A843)))</f>
        <v>0</v>
      </c>
      <c r="J843" s="185">
        <f t="shared" si="114"/>
        <v>1</v>
      </c>
      <c r="K843" s="193" t="str">
        <f t="shared" si="103"/>
        <v>Weekly aggregate data</v>
      </c>
    </row>
    <row r="844" spans="1:11">
      <c r="A844" s="182">
        <f t="shared" si="115"/>
        <v>42708</v>
      </c>
      <c r="B844" s="183" t="s">
        <v>140</v>
      </c>
      <c r="C844" s="184">
        <f>IF($A844&lt;=MonthDate,IF(RIGHT($B844,8)="Scotland",SUMIFS(inputdata!G:G,inputdata!$B:$B,$B844,inputdata!$A:$A,$A844),SUMIFS(inputdata!G:G,inputdata!$D:$D,$B844,inputdata!$A:$A,$A844)),IF(RIGHT($B844,8)="Scotland",SUMIFS(inputdataWeek!G:G,inputdataWeek!$B:$B,$B844,inputdataWeek!$A:$A,$A844),SUMIFS(inputdataWeek!G:G,inputdataWeek!$D:$D,$B844,inputdataWeek!$A:$A,$A844)))</f>
        <v>936</v>
      </c>
      <c r="D844" s="184">
        <f>IF($A844&lt;=MonthDate,IF(RIGHT($B844,8)="Scotland",SUMIFS(inputdata!H:H,inputdata!$B:$B,$B844,inputdata!$A:$A,$A844),SUMIFS(inputdata!H:H,inputdata!$D:$D,$B844,inputdata!$A:$A,$A844)),IF(RIGHT($B844,8)="Scotland",SUMIFS(inputdataWeek!H:H,inputdataWeek!$B:$B,$B844,inputdataWeek!$A:$A,$A844),SUMIFS(inputdataWeek!H:H,inputdataWeek!$D:$D,$B844,inputdataWeek!$A:$A,$A844)))</f>
        <v>885</v>
      </c>
      <c r="E844" s="184">
        <f>IF($A844&lt;=MonthDate,IF(RIGHT($B844,8)="Scotland",SUMIFS(inputdata!I:I,inputdata!$B:$B,$B844,inputdata!$A:$A,$A844),SUMIFS(inputdata!I:I,inputdata!$D:$D,$B844,inputdata!$A:$A,$A844)),IF(RIGHT($B844,8)="Scotland",SUMIFS(inputdataWeek!I:I,inputdataWeek!$B:$B,$B844,inputdataWeek!$A:$A,$A844),SUMIFS(inputdataWeek!I:I,inputdataWeek!$D:$D,$B844,inputdataWeek!$A:$A,$A844)))</f>
        <v>51</v>
      </c>
      <c r="F844" s="185">
        <f t="shared" si="112"/>
        <v>0.94551282051282048</v>
      </c>
      <c r="G844" s="184">
        <f>IF($A844&lt;=MonthDate,IF(RIGHT($B844,8)="Scotland",SUMIFS(inputdata!J:J,inputdata!$B:$B,$B844,inputdata!$A:$A,$A844),SUMIFS(inputdata!J:J,inputdata!$D:$D,$B844,inputdata!$A:$A,$A844)),IF(RIGHT($B844,8)="Scotland",SUMIFS(inputdataWeek!J:J,inputdataWeek!$B:$B,$B844,inputdataWeek!$A:$A,$A844),SUMIFS(inputdataWeek!J:J,inputdataWeek!$D:$D,$B844,inputdataWeek!$A:$A,$A844)))</f>
        <v>0</v>
      </c>
      <c r="H844" s="185">
        <f t="shared" si="113"/>
        <v>1</v>
      </c>
      <c r="I844" s="184">
        <f>IF($A844&lt;=MonthDate,IF(RIGHT($B844,8)="Scotland",SUMIFS(inputdata!K:K,inputdata!$B:$B,$B844,inputdata!$A:$A,$A844),SUMIFS(inputdata!K:K,inputdata!$D:$D,$B844,inputdata!$A:$A,$A844)),IF(RIGHT(B844,8)="Scotland",SUMIFS(inputdataWeek!K:K,inputdataWeek!$B:$B,$B844,inputdataWeek!$A:$A,$A844),SUMIFS(inputdataWeek!K:K,inputdataWeek!$D:$D,$B844,inputdataWeek!$A:$A,$A844)))</f>
        <v>0</v>
      </c>
      <c r="J844" s="185">
        <f t="shared" si="114"/>
        <v>1</v>
      </c>
      <c r="K844" s="193" t="str">
        <f t="shared" si="103"/>
        <v>Weekly aggregate data</v>
      </c>
    </row>
    <row r="845" spans="1:11">
      <c r="A845" s="182">
        <f t="shared" si="115"/>
        <v>42708</v>
      </c>
      <c r="B845" s="183" t="s">
        <v>71</v>
      </c>
      <c r="C845" s="184">
        <f>IF($A845&lt;=MonthDate,IF(RIGHT($B845,8)="Scotland",SUMIFS(inputdata!G:G,inputdata!$B:$B,$B845,inputdata!$A:$A,$A845),SUMIFS(inputdata!G:G,inputdata!$D:$D,$B845,inputdata!$A:$A,$A845)),IF(RIGHT($B845,8)="Scotland",SUMIFS(inputdataWeek!G:G,inputdataWeek!$B:$B,$B845,inputdataWeek!$A:$A,$A845),SUMIFS(inputdataWeek!G:G,inputdataWeek!$D:$D,$B845,inputdataWeek!$A:$A,$A845)))</f>
        <v>1218</v>
      </c>
      <c r="D845" s="184">
        <f>IF($A845&lt;=MonthDate,IF(RIGHT($B845,8)="Scotland",SUMIFS(inputdata!H:H,inputdata!$B:$B,$B845,inputdata!$A:$A,$A845),SUMIFS(inputdata!H:H,inputdata!$D:$D,$B845,inputdata!$A:$A,$A845)),IF(RIGHT($B845,8)="Scotland",SUMIFS(inputdataWeek!H:H,inputdataWeek!$B:$B,$B845,inputdataWeek!$A:$A,$A845),SUMIFS(inputdataWeek!H:H,inputdataWeek!$D:$D,$B845,inputdataWeek!$A:$A,$A845)))</f>
        <v>1091</v>
      </c>
      <c r="E845" s="184">
        <f>IF($A845&lt;=MonthDate,IF(RIGHT($B845,8)="Scotland",SUMIFS(inputdata!I:I,inputdata!$B:$B,$B845,inputdata!$A:$A,$A845),SUMIFS(inputdata!I:I,inputdata!$D:$D,$B845,inputdata!$A:$A,$A845)),IF(RIGHT($B845,8)="Scotland",SUMIFS(inputdataWeek!I:I,inputdataWeek!$B:$B,$B845,inputdataWeek!$A:$A,$A845),SUMIFS(inputdataWeek!I:I,inputdataWeek!$D:$D,$B845,inputdataWeek!$A:$A,$A845)))</f>
        <v>127</v>
      </c>
      <c r="F845" s="185">
        <f t="shared" si="112"/>
        <v>0.89573070607553362</v>
      </c>
      <c r="G845" s="184">
        <f>IF($A845&lt;=MonthDate,IF(RIGHT($B845,8)="Scotland",SUMIFS(inputdata!J:J,inputdata!$B:$B,$B845,inputdata!$A:$A,$A845),SUMIFS(inputdata!J:J,inputdata!$D:$D,$B845,inputdata!$A:$A,$A845)),IF(RIGHT($B845,8)="Scotland",SUMIFS(inputdataWeek!J:J,inputdataWeek!$B:$B,$B845,inputdataWeek!$A:$A,$A845),SUMIFS(inputdataWeek!J:J,inputdataWeek!$D:$D,$B845,inputdataWeek!$A:$A,$A845)))</f>
        <v>9</v>
      </c>
      <c r="H845" s="185">
        <f t="shared" si="113"/>
        <v>0.9926108374384236</v>
      </c>
      <c r="I845" s="184">
        <f>IF($A845&lt;=MonthDate,IF(RIGHT($B845,8)="Scotland",SUMIFS(inputdata!K:K,inputdata!$B:$B,$B845,inputdata!$A:$A,$A845),SUMIFS(inputdata!K:K,inputdata!$D:$D,$B845,inputdata!$A:$A,$A845)),IF(RIGHT(B845,8)="Scotland",SUMIFS(inputdataWeek!K:K,inputdataWeek!$B:$B,$B845,inputdataWeek!$A:$A,$A845),SUMIFS(inputdataWeek!K:K,inputdataWeek!$D:$D,$B845,inputdataWeek!$A:$A,$A845)))</f>
        <v>0</v>
      </c>
      <c r="J845" s="185">
        <f t="shared" si="114"/>
        <v>1</v>
      </c>
      <c r="K845" s="193" t="str">
        <f t="shared" si="103"/>
        <v>Weekly aggregate data</v>
      </c>
    </row>
    <row r="846" spans="1:11">
      <c r="A846" s="182">
        <f t="shared" si="115"/>
        <v>42708</v>
      </c>
      <c r="B846" s="183" t="s">
        <v>69</v>
      </c>
      <c r="C846" s="184">
        <f>IF($A846&lt;=MonthDate,IF(RIGHT($B846,8)="Scotland",SUMIFS(inputdata!G:G,inputdata!$B:$B,$B846,inputdata!$A:$A,$A846),SUMIFS(inputdata!G:G,inputdata!$D:$D,$B846,inputdata!$A:$A,$A846)),IF(RIGHT($B846,8)="Scotland",SUMIFS(inputdataWeek!G:G,inputdataWeek!$B:$B,$B846,inputdataWeek!$A:$A,$A846),SUMIFS(inputdataWeek!G:G,inputdataWeek!$D:$D,$B846,inputdataWeek!$A:$A,$A846)))</f>
        <v>1120</v>
      </c>
      <c r="D846" s="184">
        <f>IF($A846&lt;=MonthDate,IF(RIGHT($B846,8)="Scotland",SUMIFS(inputdata!H:H,inputdata!$B:$B,$B846,inputdata!$A:$A,$A846),SUMIFS(inputdata!H:H,inputdata!$D:$D,$B846,inputdata!$A:$A,$A846)),IF(RIGHT($B846,8)="Scotland",SUMIFS(inputdataWeek!H:H,inputdataWeek!$B:$B,$B846,inputdataWeek!$A:$A,$A846),SUMIFS(inputdataWeek!H:H,inputdataWeek!$D:$D,$B846,inputdataWeek!$A:$A,$A846)))</f>
        <v>1004</v>
      </c>
      <c r="E846" s="184">
        <f>IF($A846&lt;=MonthDate,IF(RIGHT($B846,8)="Scotland",SUMIFS(inputdata!I:I,inputdata!$B:$B,$B846,inputdata!$A:$A,$A846),SUMIFS(inputdata!I:I,inputdata!$D:$D,$B846,inputdata!$A:$A,$A846)),IF(RIGHT($B846,8)="Scotland",SUMIFS(inputdataWeek!I:I,inputdataWeek!$B:$B,$B846,inputdataWeek!$A:$A,$A846),SUMIFS(inputdataWeek!I:I,inputdataWeek!$D:$D,$B846,inputdataWeek!$A:$A,$A846)))</f>
        <v>116</v>
      </c>
      <c r="F846" s="185">
        <f t="shared" si="112"/>
        <v>0.89642857142857146</v>
      </c>
      <c r="G846" s="184">
        <f>IF($A846&lt;=MonthDate,IF(RIGHT($B846,8)="Scotland",SUMIFS(inputdata!J:J,inputdata!$B:$B,$B846,inputdata!$A:$A,$A846),SUMIFS(inputdata!J:J,inputdata!$D:$D,$B846,inputdata!$A:$A,$A846)),IF(RIGHT($B846,8)="Scotland",SUMIFS(inputdataWeek!J:J,inputdataWeek!$B:$B,$B846,inputdataWeek!$A:$A,$A846),SUMIFS(inputdataWeek!J:J,inputdataWeek!$D:$D,$B846,inputdataWeek!$A:$A,$A846)))</f>
        <v>7</v>
      </c>
      <c r="H846" s="185">
        <f t="shared" si="113"/>
        <v>0.99375000000000002</v>
      </c>
      <c r="I846" s="184">
        <f>IF($A846&lt;=MonthDate,IF(RIGHT($B846,8)="Scotland",SUMIFS(inputdata!K:K,inputdata!$B:$B,$B846,inputdata!$A:$A,$A846),SUMIFS(inputdata!K:K,inputdata!$D:$D,$B846,inputdata!$A:$A,$A846)),IF(RIGHT(B846,8)="Scotland",SUMIFS(inputdataWeek!K:K,inputdataWeek!$B:$B,$B846,inputdataWeek!$A:$A,$A846),SUMIFS(inputdataWeek!K:K,inputdataWeek!$D:$D,$B846,inputdataWeek!$A:$A,$A846)))</f>
        <v>1</v>
      </c>
      <c r="J846" s="185">
        <f t="shared" si="114"/>
        <v>0.99910714285714286</v>
      </c>
      <c r="K846" s="193" t="str">
        <f t="shared" si="103"/>
        <v>Weekly aggregate data</v>
      </c>
    </row>
    <row r="847" spans="1:11">
      <c r="A847" s="182">
        <f t="shared" si="115"/>
        <v>42708</v>
      </c>
      <c r="B847" s="183" t="s">
        <v>122</v>
      </c>
      <c r="C847" s="184">
        <f>IF($A847&lt;=MonthDate,IF(RIGHT($B847,8)="Scotland",SUMIFS(inputdata!G:G,inputdata!$B:$B,$B847,inputdata!$A:$A,$A847),SUMIFS(inputdata!G:G,inputdata!$D:$D,$B847,inputdata!$A:$A,$A847)),IF(RIGHT($B847,8)="Scotland",SUMIFS(inputdataWeek!G:G,inputdataWeek!$B:$B,$B847,inputdataWeek!$A:$A,$A847),SUMIFS(inputdataWeek!G:G,inputdataWeek!$D:$D,$B847,inputdataWeek!$A:$A,$A847)))</f>
        <v>1972</v>
      </c>
      <c r="D847" s="184">
        <f>IF($A847&lt;=MonthDate,IF(RIGHT($B847,8)="Scotland",SUMIFS(inputdata!H:H,inputdata!$B:$B,$B847,inputdata!$A:$A,$A847),SUMIFS(inputdata!H:H,inputdata!$D:$D,$B847,inputdata!$A:$A,$A847)),IF(RIGHT($B847,8)="Scotland",SUMIFS(inputdataWeek!H:H,inputdataWeek!$B:$B,$B847,inputdataWeek!$A:$A,$A847),SUMIFS(inputdataWeek!H:H,inputdataWeek!$D:$D,$B847,inputdataWeek!$A:$A,$A847)))</f>
        <v>1849</v>
      </c>
      <c r="E847" s="184">
        <f>IF($A847&lt;=MonthDate,IF(RIGHT($B847,8)="Scotland",SUMIFS(inputdata!I:I,inputdata!$B:$B,$B847,inputdata!$A:$A,$A847),SUMIFS(inputdata!I:I,inputdata!$D:$D,$B847,inputdata!$A:$A,$A847)),IF(RIGHT($B847,8)="Scotland",SUMIFS(inputdataWeek!I:I,inputdataWeek!$B:$B,$B847,inputdataWeek!$A:$A,$A847),SUMIFS(inputdataWeek!I:I,inputdataWeek!$D:$D,$B847,inputdataWeek!$A:$A,$A847)))</f>
        <v>123</v>
      </c>
      <c r="F847" s="185">
        <f t="shared" si="112"/>
        <v>0.93762677484787016</v>
      </c>
      <c r="G847" s="184">
        <f>IF($A847&lt;=MonthDate,IF(RIGHT($B847,8)="Scotland",SUMIFS(inputdata!J:J,inputdata!$B:$B,$B847,inputdata!$A:$A,$A847),SUMIFS(inputdata!J:J,inputdata!$D:$D,$B847,inputdata!$A:$A,$A847)),IF(RIGHT($B847,8)="Scotland",SUMIFS(inputdataWeek!J:J,inputdataWeek!$B:$B,$B847,inputdataWeek!$A:$A,$A847),SUMIFS(inputdataWeek!J:J,inputdataWeek!$D:$D,$B847,inputdataWeek!$A:$A,$A847)))</f>
        <v>3</v>
      </c>
      <c r="H847" s="185">
        <f t="shared" si="113"/>
        <v>0.99847870182555776</v>
      </c>
      <c r="I847" s="184">
        <f>IF($A847&lt;=MonthDate,IF(RIGHT($B847,8)="Scotland",SUMIFS(inputdata!K:K,inputdata!$B:$B,$B847,inputdata!$A:$A,$A847),SUMIFS(inputdata!K:K,inputdata!$D:$D,$B847,inputdata!$A:$A,$A847)),IF(RIGHT(B847,8)="Scotland",SUMIFS(inputdataWeek!K:K,inputdataWeek!$B:$B,$B847,inputdataWeek!$A:$A,$A847),SUMIFS(inputdataWeek!K:K,inputdataWeek!$D:$D,$B847,inputdataWeek!$A:$A,$A847)))</f>
        <v>0</v>
      </c>
      <c r="J847" s="185">
        <f t="shared" si="114"/>
        <v>1</v>
      </c>
      <c r="K847" s="193" t="str">
        <f t="shared" si="103"/>
        <v>Weekly aggregate data</v>
      </c>
    </row>
    <row r="848" spans="1:11">
      <c r="A848" s="182">
        <f t="shared" si="115"/>
        <v>42708</v>
      </c>
      <c r="B848" s="183" t="s">
        <v>72</v>
      </c>
      <c r="C848" s="184">
        <f>IF($A848&lt;=MonthDate,IF(RIGHT($B848,8)="Scotland",SUMIFS(inputdata!G:G,inputdata!$B:$B,$B848,inputdata!$A:$A,$A848),SUMIFS(inputdata!G:G,inputdata!$D:$D,$B848,inputdata!$A:$A,$A848)),IF(RIGHT($B848,8)="Scotland",SUMIFS(inputdataWeek!G:G,inputdataWeek!$B:$B,$B848,inputdataWeek!$A:$A,$A848),SUMIFS(inputdataWeek!G:G,inputdataWeek!$D:$D,$B848,inputdataWeek!$A:$A,$A848)))</f>
        <v>6714</v>
      </c>
      <c r="D848" s="184">
        <f>IF($A848&lt;=MonthDate,IF(RIGHT($B848,8)="Scotland",SUMIFS(inputdata!H:H,inputdata!$B:$B,$B848,inputdata!$A:$A,$A848),SUMIFS(inputdata!H:H,inputdata!$D:$D,$B848,inputdata!$A:$A,$A848)),IF(RIGHT($B848,8)="Scotland",SUMIFS(inputdataWeek!H:H,inputdataWeek!$B:$B,$B848,inputdataWeek!$A:$A,$A848),SUMIFS(inputdataWeek!H:H,inputdataWeek!$D:$D,$B848,inputdataWeek!$A:$A,$A848)))</f>
        <v>5936</v>
      </c>
      <c r="E848" s="184">
        <f>IF($A848&lt;=MonthDate,IF(RIGHT($B848,8)="Scotland",SUMIFS(inputdata!I:I,inputdata!$B:$B,$B848,inputdata!$A:$A,$A848),SUMIFS(inputdata!I:I,inputdata!$D:$D,$B848,inputdata!$A:$A,$A848)),IF(RIGHT($B848,8)="Scotland",SUMIFS(inputdataWeek!I:I,inputdataWeek!$B:$B,$B848,inputdataWeek!$A:$A,$A848),SUMIFS(inputdataWeek!I:I,inputdataWeek!$D:$D,$B848,inputdataWeek!$A:$A,$A848)))</f>
        <v>778</v>
      </c>
      <c r="F848" s="185">
        <f t="shared" si="112"/>
        <v>0.88412272862675012</v>
      </c>
      <c r="G848" s="184">
        <f>IF($A848&lt;=MonthDate,IF(RIGHT($B848,8)="Scotland",SUMIFS(inputdata!J:J,inputdata!$B:$B,$B848,inputdata!$A:$A,$A848),SUMIFS(inputdata!J:J,inputdata!$D:$D,$B848,inputdata!$A:$A,$A848)),IF(RIGHT($B848,8)="Scotland",SUMIFS(inputdataWeek!J:J,inputdataWeek!$B:$B,$B848,inputdataWeek!$A:$A,$A848),SUMIFS(inputdataWeek!J:J,inputdataWeek!$D:$D,$B848,inputdataWeek!$A:$A,$A848)))</f>
        <v>29</v>
      </c>
      <c r="H848" s="185">
        <f t="shared" si="113"/>
        <v>0.99568066726243665</v>
      </c>
      <c r="I848" s="184">
        <f>IF($A848&lt;=MonthDate,IF(RIGHT($B848,8)="Scotland",SUMIFS(inputdata!K:K,inputdata!$B:$B,$B848,inputdata!$A:$A,$A848),SUMIFS(inputdata!K:K,inputdata!$D:$D,$B848,inputdata!$A:$A,$A848)),IF(RIGHT(B848,8)="Scotland",SUMIFS(inputdataWeek!K:K,inputdataWeek!$B:$B,$B848,inputdataWeek!$A:$A,$A848),SUMIFS(inputdataWeek!K:K,inputdataWeek!$D:$D,$B848,inputdataWeek!$A:$A,$A848)))</f>
        <v>0</v>
      </c>
      <c r="J848" s="185">
        <f t="shared" si="114"/>
        <v>1</v>
      </c>
      <c r="K848" s="193" t="str">
        <f t="shared" si="103"/>
        <v>Weekly aggregate data</v>
      </c>
    </row>
    <row r="849" spans="1:11">
      <c r="A849" s="182">
        <f t="shared" si="115"/>
        <v>42708</v>
      </c>
      <c r="B849" s="183" t="s">
        <v>129</v>
      </c>
      <c r="C849" s="184">
        <f>IF($A849&lt;=MonthDate,IF(RIGHT($B849,8)="Scotland",SUMIFS(inputdata!G:G,inputdata!$B:$B,$B849,inputdata!$A:$A,$A849),SUMIFS(inputdata!G:G,inputdata!$D:$D,$B849,inputdata!$A:$A,$A849)),IF(RIGHT($B849,8)="Scotland",SUMIFS(inputdataWeek!G:G,inputdataWeek!$B:$B,$B849,inputdataWeek!$A:$A,$A849),SUMIFS(inputdataWeek!G:G,inputdataWeek!$D:$D,$B849,inputdataWeek!$A:$A,$A849)))</f>
        <v>1076</v>
      </c>
      <c r="D849" s="184">
        <f>IF($A849&lt;=MonthDate,IF(RIGHT($B849,8)="Scotland",SUMIFS(inputdata!H:H,inputdata!$B:$B,$B849,inputdata!$A:$A,$A849),SUMIFS(inputdata!H:H,inputdata!$D:$D,$B849,inputdata!$A:$A,$A849)),IF(RIGHT($B849,8)="Scotland",SUMIFS(inputdataWeek!H:H,inputdataWeek!$B:$B,$B849,inputdataWeek!$A:$A,$A849),SUMIFS(inputdataWeek!H:H,inputdataWeek!$D:$D,$B849,inputdataWeek!$A:$A,$A849)))</f>
        <v>979</v>
      </c>
      <c r="E849" s="184">
        <f>IF($A849&lt;=MonthDate,IF(RIGHT($B849,8)="Scotland",SUMIFS(inputdata!I:I,inputdata!$B:$B,$B849,inputdata!$A:$A,$A849),SUMIFS(inputdata!I:I,inputdata!$D:$D,$B849,inputdata!$A:$A,$A849)),IF(RIGHT($B849,8)="Scotland",SUMIFS(inputdataWeek!I:I,inputdataWeek!$B:$B,$B849,inputdataWeek!$A:$A,$A849),SUMIFS(inputdataWeek!I:I,inputdataWeek!$D:$D,$B849,inputdataWeek!$A:$A,$A849)))</f>
        <v>97</v>
      </c>
      <c r="F849" s="185">
        <f t="shared" si="112"/>
        <v>0.9098513011152416</v>
      </c>
      <c r="G849" s="184">
        <f>IF($A849&lt;=MonthDate,IF(RIGHT($B849,8)="Scotland",SUMIFS(inputdata!J:J,inputdata!$B:$B,$B849,inputdata!$A:$A,$A849),SUMIFS(inputdata!J:J,inputdata!$D:$D,$B849,inputdata!$A:$A,$A849)),IF(RIGHT($B849,8)="Scotland",SUMIFS(inputdataWeek!J:J,inputdataWeek!$B:$B,$B849,inputdataWeek!$A:$A,$A849),SUMIFS(inputdataWeek!J:J,inputdataWeek!$D:$D,$B849,inputdataWeek!$A:$A,$A849)))</f>
        <v>5</v>
      </c>
      <c r="H849" s="185">
        <f t="shared" si="113"/>
        <v>0.99535315985130113</v>
      </c>
      <c r="I849" s="184">
        <f>IF($A849&lt;=MonthDate,IF(RIGHT($B849,8)="Scotland",SUMIFS(inputdata!K:K,inputdata!$B:$B,$B849,inputdata!$A:$A,$A849),SUMIFS(inputdata!K:K,inputdata!$D:$D,$B849,inputdata!$A:$A,$A849)),IF(RIGHT(B849,8)="Scotland",SUMIFS(inputdataWeek!K:K,inputdataWeek!$B:$B,$B849,inputdataWeek!$A:$A,$A849),SUMIFS(inputdataWeek!K:K,inputdataWeek!$D:$D,$B849,inputdataWeek!$A:$A,$A849)))</f>
        <v>0</v>
      </c>
      <c r="J849" s="185">
        <f t="shared" si="114"/>
        <v>1</v>
      </c>
      <c r="K849" s="193" t="str">
        <f t="shared" si="103"/>
        <v>Weekly aggregate data</v>
      </c>
    </row>
    <row r="850" spans="1:11">
      <c r="A850" s="182">
        <f t="shared" si="115"/>
        <v>42708</v>
      </c>
      <c r="B850" s="183" t="s">
        <v>73</v>
      </c>
      <c r="C850" s="184">
        <f>IF($A850&lt;=MonthDate,IF(RIGHT($B850,8)="Scotland",SUMIFS(inputdata!G:G,inputdata!$B:$B,$B850,inputdata!$A:$A,$A850),SUMIFS(inputdata!G:G,inputdata!$D:$D,$B850,inputdata!$A:$A,$A850)),IF(RIGHT($B850,8)="Scotland",SUMIFS(inputdataWeek!G:G,inputdataWeek!$B:$B,$B850,inputdataWeek!$A:$A,$A850),SUMIFS(inputdataWeek!G:G,inputdataWeek!$D:$D,$B850,inputdataWeek!$A:$A,$A850)))</f>
        <v>3710</v>
      </c>
      <c r="D850" s="184">
        <f>IF($A850&lt;=MonthDate,IF(RIGHT($B850,8)="Scotland",SUMIFS(inputdata!H:H,inputdata!$B:$B,$B850,inputdata!$A:$A,$A850),SUMIFS(inputdata!H:H,inputdata!$D:$D,$B850,inputdata!$A:$A,$A850)),IF(RIGHT($B850,8)="Scotland",SUMIFS(inputdataWeek!H:H,inputdataWeek!$B:$B,$B850,inputdataWeek!$A:$A,$A850),SUMIFS(inputdataWeek!H:H,inputdataWeek!$D:$D,$B850,inputdataWeek!$A:$A,$A850)))</f>
        <v>3358</v>
      </c>
      <c r="E850" s="184">
        <f>IF($A850&lt;=MonthDate,IF(RIGHT($B850,8)="Scotland",SUMIFS(inputdata!I:I,inputdata!$B:$B,$B850,inputdata!$A:$A,$A850),SUMIFS(inputdata!I:I,inputdata!$D:$D,$B850,inputdata!$A:$A,$A850)),IF(RIGHT($B850,8)="Scotland",SUMIFS(inputdataWeek!I:I,inputdataWeek!$B:$B,$B850,inputdataWeek!$A:$A,$A850),SUMIFS(inputdataWeek!I:I,inputdataWeek!$D:$D,$B850,inputdataWeek!$A:$A,$A850)))</f>
        <v>352</v>
      </c>
      <c r="F850" s="185">
        <f t="shared" si="112"/>
        <v>0.90512129380053907</v>
      </c>
      <c r="G850" s="184">
        <f>IF($A850&lt;=MonthDate,IF(RIGHT($B850,8)="Scotland",SUMIFS(inputdata!J:J,inputdata!$B:$B,$B850,inputdata!$A:$A,$A850),SUMIFS(inputdata!J:J,inputdata!$D:$D,$B850,inputdata!$A:$A,$A850)),IF(RIGHT($B850,8)="Scotland",SUMIFS(inputdataWeek!J:J,inputdataWeek!$B:$B,$B850,inputdataWeek!$A:$A,$A850),SUMIFS(inputdataWeek!J:J,inputdataWeek!$D:$D,$B850,inputdataWeek!$A:$A,$A850)))</f>
        <v>38</v>
      </c>
      <c r="H850" s="185">
        <f t="shared" si="113"/>
        <v>0.98975741239892179</v>
      </c>
      <c r="I850" s="184">
        <f>IF($A850&lt;=MonthDate,IF(RIGHT($B850,8)="Scotland",SUMIFS(inputdata!K:K,inputdata!$B:$B,$B850,inputdata!$A:$A,$A850),SUMIFS(inputdata!K:K,inputdata!$D:$D,$B850,inputdata!$A:$A,$A850)),IF(RIGHT(B850,8)="Scotland",SUMIFS(inputdataWeek!K:K,inputdataWeek!$B:$B,$B850,inputdataWeek!$A:$A,$A850),SUMIFS(inputdataWeek!K:K,inputdataWeek!$D:$D,$B850,inputdataWeek!$A:$A,$A850)))</f>
        <v>8</v>
      </c>
      <c r="J850" s="185">
        <f t="shared" si="114"/>
        <v>0.99784366576819405</v>
      </c>
      <c r="K850" s="193" t="str">
        <f t="shared" si="103"/>
        <v>Weekly aggregate data</v>
      </c>
    </row>
    <row r="851" spans="1:11">
      <c r="A851" s="182">
        <f t="shared" si="115"/>
        <v>42708</v>
      </c>
      <c r="B851" s="183" t="s">
        <v>123</v>
      </c>
      <c r="C851" s="184">
        <f>IF($A851&lt;=MonthDate,IF(RIGHT($B851,8)="Scotland",SUMIFS(inputdata!G:G,inputdata!$B:$B,$B851,inputdata!$A:$A,$A851),SUMIFS(inputdata!G:G,inputdata!$D:$D,$B851,inputdata!$A:$A,$A851)),IF(RIGHT($B851,8)="Scotland",SUMIFS(inputdataWeek!G:G,inputdataWeek!$B:$B,$B851,inputdataWeek!$A:$A,$A851),SUMIFS(inputdataWeek!G:G,inputdataWeek!$D:$D,$B851,inputdataWeek!$A:$A,$A851)))</f>
        <v>4351</v>
      </c>
      <c r="D851" s="184">
        <f>IF($A851&lt;=MonthDate,IF(RIGHT($B851,8)="Scotland",SUMIFS(inputdata!H:H,inputdata!$B:$B,$B851,inputdata!$A:$A,$A851),SUMIFS(inputdata!H:H,inputdata!$D:$D,$B851,inputdata!$A:$A,$A851)),IF(RIGHT($B851,8)="Scotland",SUMIFS(inputdataWeek!H:H,inputdataWeek!$B:$B,$B851,inputdataWeek!$A:$A,$A851),SUMIFS(inputdataWeek!H:H,inputdataWeek!$D:$D,$B851,inputdataWeek!$A:$A,$A851)))</f>
        <v>4111</v>
      </c>
      <c r="E851" s="184">
        <f>IF($A851&lt;=MonthDate,IF(RIGHT($B851,8)="Scotland",SUMIFS(inputdata!I:I,inputdata!$B:$B,$B851,inputdata!$A:$A,$A851),SUMIFS(inputdata!I:I,inputdata!$D:$D,$B851,inputdata!$A:$A,$A851)),IF(RIGHT($B851,8)="Scotland",SUMIFS(inputdataWeek!I:I,inputdataWeek!$B:$B,$B851,inputdataWeek!$A:$A,$A851),SUMIFS(inputdataWeek!I:I,inputdataWeek!$D:$D,$B851,inputdataWeek!$A:$A,$A851)))</f>
        <v>240</v>
      </c>
      <c r="F851" s="185">
        <f t="shared" si="112"/>
        <v>0.94484026660537812</v>
      </c>
      <c r="G851" s="184">
        <f>IF($A851&lt;=MonthDate,IF(RIGHT($B851,8)="Scotland",SUMIFS(inputdata!J:J,inputdata!$B:$B,$B851,inputdata!$A:$A,$A851),SUMIFS(inputdata!J:J,inputdata!$D:$D,$B851,inputdata!$A:$A,$A851)),IF(RIGHT($B851,8)="Scotland",SUMIFS(inputdataWeek!J:J,inputdataWeek!$B:$B,$B851,inputdataWeek!$A:$A,$A851),SUMIFS(inputdataWeek!J:J,inputdataWeek!$D:$D,$B851,inputdataWeek!$A:$A,$A851)))</f>
        <v>47</v>
      </c>
      <c r="H851" s="185">
        <f t="shared" si="113"/>
        <v>0.98919788554355326</v>
      </c>
      <c r="I851" s="184">
        <f>IF($A851&lt;=MonthDate,IF(RIGHT($B851,8)="Scotland",SUMIFS(inputdata!K:K,inputdata!$B:$B,$B851,inputdata!$A:$A,$A851),SUMIFS(inputdata!K:K,inputdata!$D:$D,$B851,inputdata!$A:$A,$A851)),IF(RIGHT(B851,8)="Scotland",SUMIFS(inputdataWeek!K:K,inputdataWeek!$B:$B,$B851,inputdataWeek!$A:$A,$A851),SUMIFS(inputdataWeek!K:K,inputdataWeek!$D:$D,$B851,inputdataWeek!$A:$A,$A851)))</f>
        <v>20</v>
      </c>
      <c r="J851" s="185">
        <f t="shared" si="114"/>
        <v>0.99540335555044812</v>
      </c>
      <c r="K851" s="193" t="str">
        <f t="shared" si="103"/>
        <v>Weekly aggregate data</v>
      </c>
    </row>
    <row r="852" spans="1:11">
      <c r="A852" s="182">
        <f t="shared" si="115"/>
        <v>42708</v>
      </c>
      <c r="B852" s="183" t="s">
        <v>117</v>
      </c>
      <c r="C852" s="184">
        <f>IF($A852&lt;=MonthDate,IF(RIGHT($B852,8)="Scotland",SUMIFS(inputdata!G:G,inputdata!$B:$B,$B852,inputdata!$A:$A,$A852),SUMIFS(inputdata!G:G,inputdata!$D:$D,$B852,inputdata!$A:$A,$A852)),IF(RIGHT($B852,8)="Scotland",SUMIFS(inputdataWeek!G:G,inputdataWeek!$B:$B,$B852,inputdataWeek!$A:$A,$A852),SUMIFS(inputdataWeek!G:G,inputdataWeek!$D:$D,$B852,inputdataWeek!$A:$A,$A852)))</f>
        <v>88</v>
      </c>
      <c r="D852" s="184">
        <f>IF($A852&lt;=MonthDate,IF(RIGHT($B852,8)="Scotland",SUMIFS(inputdata!H:H,inputdata!$B:$B,$B852,inputdata!$A:$A,$A852),SUMIFS(inputdata!H:H,inputdata!$D:$D,$B852,inputdata!$A:$A,$A852)),IF(RIGHT($B852,8)="Scotland",SUMIFS(inputdataWeek!H:H,inputdataWeek!$B:$B,$B852,inputdataWeek!$A:$A,$A852),SUMIFS(inputdataWeek!H:H,inputdataWeek!$D:$D,$B852,inputdataWeek!$A:$A,$A852)))</f>
        <v>86</v>
      </c>
      <c r="E852" s="184">
        <f>IF($A852&lt;=MonthDate,IF(RIGHT($B852,8)="Scotland",SUMIFS(inputdata!I:I,inputdata!$B:$B,$B852,inputdata!$A:$A,$A852),SUMIFS(inputdata!I:I,inputdata!$D:$D,$B852,inputdata!$A:$A,$A852)),IF(RIGHT($B852,8)="Scotland",SUMIFS(inputdataWeek!I:I,inputdataWeek!$B:$B,$B852,inputdataWeek!$A:$A,$A852),SUMIFS(inputdataWeek!I:I,inputdataWeek!$D:$D,$B852,inputdataWeek!$A:$A,$A852)))</f>
        <v>2</v>
      </c>
      <c r="F852" s="185">
        <f t="shared" si="112"/>
        <v>0.97727272727272729</v>
      </c>
      <c r="G852" s="184">
        <f>IF($A852&lt;=MonthDate,IF(RIGHT($B852,8)="Scotland",SUMIFS(inputdata!J:J,inputdata!$B:$B,$B852,inputdata!$A:$A,$A852),SUMIFS(inputdata!J:J,inputdata!$D:$D,$B852,inputdata!$A:$A,$A852)),IF(RIGHT($B852,8)="Scotland",SUMIFS(inputdataWeek!J:J,inputdataWeek!$B:$B,$B852,inputdataWeek!$A:$A,$A852),SUMIFS(inputdataWeek!J:J,inputdataWeek!$D:$D,$B852,inputdataWeek!$A:$A,$A852)))</f>
        <v>0</v>
      </c>
      <c r="H852" s="185">
        <f t="shared" si="113"/>
        <v>1</v>
      </c>
      <c r="I852" s="184">
        <f>IF($A852&lt;=MonthDate,IF(RIGHT($B852,8)="Scotland",SUMIFS(inputdata!K:K,inputdata!$B:$B,$B852,inputdata!$A:$A,$A852),SUMIFS(inputdata!K:K,inputdata!$D:$D,$B852,inputdata!$A:$A,$A852)),IF(RIGHT(B852,8)="Scotland",SUMIFS(inputdataWeek!K:K,inputdataWeek!$B:$B,$B852,inputdataWeek!$A:$A,$A852),SUMIFS(inputdataWeek!K:K,inputdataWeek!$D:$D,$B852,inputdataWeek!$A:$A,$A852)))</f>
        <v>0</v>
      </c>
      <c r="J852" s="185">
        <f t="shared" si="114"/>
        <v>1</v>
      </c>
      <c r="K852" s="193" t="str">
        <f t="shared" si="103"/>
        <v>Weekly aggregate data</v>
      </c>
    </row>
    <row r="853" spans="1:11">
      <c r="A853" s="182">
        <f>A838+7</f>
        <v>42708</v>
      </c>
      <c r="B853" s="183" t="s">
        <v>141</v>
      </c>
      <c r="C853" s="184">
        <f>IF($A853&lt;=MonthDate,IF(RIGHT($B853,8)="Scotland",SUMIFS(inputdata!G:G,inputdata!$B:$B,$B853,inputdata!$A:$A,$A853),SUMIFS(inputdata!G:G,inputdata!$D:$D,$B853,inputdata!$A:$A,$A853)),IF(RIGHT($B853,8)="Scotland",SUMIFS(inputdataWeek!G:G,inputdataWeek!$B:$B,$B853,inputdataWeek!$A:$A,$A853),SUMIFS(inputdataWeek!G:G,inputdataWeek!$D:$D,$B853,inputdataWeek!$A:$A,$A853)))</f>
        <v>124</v>
      </c>
      <c r="D853" s="184">
        <f>IF($A853&lt;=MonthDate,IF(RIGHT($B853,8)="Scotland",SUMIFS(inputdata!H:H,inputdata!$B:$B,$B853,inputdata!$A:$A,$A853),SUMIFS(inputdata!H:H,inputdata!$D:$D,$B853,inputdata!$A:$A,$A853)),IF(RIGHT($B853,8)="Scotland",SUMIFS(inputdataWeek!H:H,inputdataWeek!$B:$B,$B853,inputdataWeek!$A:$A,$A853),SUMIFS(inputdataWeek!H:H,inputdataWeek!$D:$D,$B853,inputdataWeek!$A:$A,$A853)))</f>
        <v>121</v>
      </c>
      <c r="E853" s="184">
        <f>IF($A853&lt;=MonthDate,IF(RIGHT($B853,8)="Scotland",SUMIFS(inputdata!I:I,inputdata!$B:$B,$B853,inputdata!$A:$A,$A853),SUMIFS(inputdata!I:I,inputdata!$D:$D,$B853,inputdata!$A:$A,$A853)),IF(RIGHT($B853,8)="Scotland",SUMIFS(inputdataWeek!I:I,inputdataWeek!$B:$B,$B853,inputdataWeek!$A:$A,$A853),SUMIFS(inputdataWeek!I:I,inputdataWeek!$D:$D,$B853,inputdataWeek!$A:$A,$A853)))</f>
        <v>3</v>
      </c>
      <c r="F853" s="185">
        <f t="shared" si="112"/>
        <v>0.97580645161290325</v>
      </c>
      <c r="G853" s="184">
        <f>IF($A853&lt;=MonthDate,IF(RIGHT($B853,8)="Scotland",SUMIFS(inputdata!J:J,inputdata!$B:$B,$B853,inputdata!$A:$A,$A853),SUMIFS(inputdata!J:J,inputdata!$D:$D,$B853,inputdata!$A:$A,$A853)),IF(RIGHT($B853,8)="Scotland",SUMIFS(inputdataWeek!J:J,inputdataWeek!$B:$B,$B853,inputdataWeek!$A:$A,$A853),SUMIFS(inputdataWeek!J:J,inputdataWeek!$D:$D,$B853,inputdataWeek!$A:$A,$A853)))</f>
        <v>0</v>
      </c>
      <c r="H853" s="185">
        <f t="shared" si="113"/>
        <v>1</v>
      </c>
      <c r="I853" s="184">
        <f>IF($A853&lt;=MonthDate,IF(RIGHT($B853,8)="Scotland",SUMIFS(inputdata!K:K,inputdata!$B:$B,$B853,inputdata!$A:$A,$A853),SUMIFS(inputdata!K:K,inputdata!$D:$D,$B853,inputdata!$A:$A,$A853)),IF(RIGHT(B853,8)="Scotland",SUMIFS(inputdataWeek!K:K,inputdataWeek!$B:$B,$B853,inputdataWeek!$A:$A,$A853),SUMIFS(inputdataWeek!K:K,inputdataWeek!$D:$D,$B853,inputdataWeek!$A:$A,$A853)))</f>
        <v>0</v>
      </c>
      <c r="J853" s="185">
        <f t="shared" si="114"/>
        <v>1</v>
      </c>
      <c r="K853" s="193" t="str">
        <f t="shared" si="103"/>
        <v>Weekly aggregate data</v>
      </c>
    </row>
    <row r="854" spans="1:11">
      <c r="A854" s="182">
        <f t="shared" ref="A854:A856" si="116">A839+7</f>
        <v>42708</v>
      </c>
      <c r="B854" s="183" t="s">
        <v>136</v>
      </c>
      <c r="C854" s="184">
        <f>IF($A854&lt;=MonthDate,IF(RIGHT($B854,8)="Scotland",SUMIFS(inputdata!G:G,inputdata!$B:$B,$B854,inputdata!$A:$A,$A854),SUMIFS(inputdata!G:G,inputdata!$D:$D,$B854,inputdata!$A:$A,$A854)),IF(RIGHT($B854,8)="Scotland",SUMIFS(inputdataWeek!G:G,inputdataWeek!$B:$B,$B854,inputdataWeek!$A:$A,$A854),SUMIFS(inputdataWeek!G:G,inputdataWeek!$D:$D,$B854,inputdataWeek!$A:$A,$A854)))</f>
        <v>1309</v>
      </c>
      <c r="D854" s="184">
        <f>IF($A854&lt;=MonthDate,IF(RIGHT($B854,8)="Scotland",SUMIFS(inputdata!H:H,inputdata!$B:$B,$B854,inputdata!$A:$A,$A854),SUMIFS(inputdata!H:H,inputdata!$D:$D,$B854,inputdata!$A:$A,$A854)),IF(RIGHT($B854,8)="Scotland",SUMIFS(inputdataWeek!H:H,inputdataWeek!$B:$B,$B854,inputdataWeek!$A:$A,$A854),SUMIFS(inputdataWeek!H:H,inputdataWeek!$D:$D,$B854,inputdataWeek!$A:$A,$A854)))</f>
        <v>1276</v>
      </c>
      <c r="E854" s="184">
        <f>IF($A854&lt;=MonthDate,IF(RIGHT($B854,8)="Scotland",SUMIFS(inputdata!I:I,inputdata!$B:$B,$B854,inputdata!$A:$A,$A854),SUMIFS(inputdata!I:I,inputdata!$D:$D,$B854,inputdata!$A:$A,$A854)),IF(RIGHT($B854,8)="Scotland",SUMIFS(inputdataWeek!I:I,inputdataWeek!$B:$B,$B854,inputdataWeek!$A:$A,$A854),SUMIFS(inputdataWeek!I:I,inputdataWeek!$D:$D,$B854,inputdataWeek!$A:$A,$A854)))</f>
        <v>33</v>
      </c>
      <c r="F854" s="185">
        <f t="shared" si="112"/>
        <v>0.97478991596638653</v>
      </c>
      <c r="G854" s="184">
        <f>IF($A854&lt;=MonthDate,IF(RIGHT($B854,8)="Scotland",SUMIFS(inputdata!J:J,inputdata!$B:$B,$B854,inputdata!$A:$A,$A854),SUMIFS(inputdata!J:J,inputdata!$D:$D,$B854,inputdata!$A:$A,$A854)),IF(RIGHT($B854,8)="Scotland",SUMIFS(inputdataWeek!J:J,inputdataWeek!$B:$B,$B854,inputdataWeek!$A:$A,$A854),SUMIFS(inputdataWeek!J:J,inputdataWeek!$D:$D,$B854,inputdataWeek!$A:$A,$A854)))</f>
        <v>0</v>
      </c>
      <c r="H854" s="185">
        <f t="shared" si="113"/>
        <v>1</v>
      </c>
      <c r="I854" s="184">
        <f>IF($A854&lt;=MonthDate,IF(RIGHT($B854,8)="Scotland",SUMIFS(inputdata!K:K,inputdata!$B:$B,$B854,inputdata!$A:$A,$A854),SUMIFS(inputdata!K:K,inputdata!$D:$D,$B854,inputdata!$A:$A,$A854)),IF(RIGHT(B854,8)="Scotland",SUMIFS(inputdataWeek!K:K,inputdataWeek!$B:$B,$B854,inputdataWeek!$A:$A,$A854),SUMIFS(inputdataWeek!K:K,inputdataWeek!$D:$D,$B854,inputdataWeek!$A:$A,$A854)))</f>
        <v>0</v>
      </c>
      <c r="J854" s="185">
        <f t="shared" si="114"/>
        <v>1</v>
      </c>
      <c r="K854" s="193" t="str">
        <f t="shared" si="103"/>
        <v>Weekly aggregate data</v>
      </c>
    </row>
    <row r="855" spans="1:11">
      <c r="A855" s="182">
        <f t="shared" si="116"/>
        <v>42708</v>
      </c>
      <c r="B855" s="183" t="s">
        <v>139</v>
      </c>
      <c r="C855" s="184">
        <f>IF($A855&lt;=MonthDate,IF(RIGHT($B855,8)="Scotland",SUMIFS(inputdata!G:G,inputdata!$B:$B,$B855,inputdata!$A:$A,$A855),SUMIFS(inputdata!G:G,inputdata!$D:$D,$B855,inputdata!$A:$A,$A855)),IF(RIGHT($B855,8)="Scotland",SUMIFS(inputdataWeek!G:G,inputdataWeek!$B:$B,$B855,inputdataWeek!$A:$A,$A855),SUMIFS(inputdataWeek!G:G,inputdataWeek!$D:$D,$B855,inputdataWeek!$A:$A,$A855)))</f>
        <v>128</v>
      </c>
      <c r="D855" s="184">
        <f>IF($A855&lt;=MonthDate,IF(RIGHT($B855,8)="Scotland",SUMIFS(inputdata!H:H,inputdata!$B:$B,$B855,inputdata!$A:$A,$A855),SUMIFS(inputdata!H:H,inputdata!$D:$D,$B855,inputdata!$A:$A,$A855)),IF(RIGHT($B855,8)="Scotland",SUMIFS(inputdataWeek!H:H,inputdataWeek!$B:$B,$B855,inputdataWeek!$A:$A,$A855),SUMIFS(inputdataWeek!H:H,inputdataWeek!$D:$D,$B855,inputdataWeek!$A:$A,$A855)))</f>
        <v>128</v>
      </c>
      <c r="E855" s="184">
        <f>IF($A855&lt;=MonthDate,IF(RIGHT($B855,8)="Scotland",SUMIFS(inputdata!I:I,inputdata!$B:$B,$B855,inputdata!$A:$A,$A855),SUMIFS(inputdata!I:I,inputdata!$D:$D,$B855,inputdata!$A:$A,$A855)),IF(RIGHT($B855,8)="Scotland",SUMIFS(inputdataWeek!I:I,inputdataWeek!$B:$B,$B855,inputdataWeek!$A:$A,$A855),SUMIFS(inputdataWeek!I:I,inputdataWeek!$D:$D,$B855,inputdataWeek!$A:$A,$A855)))</f>
        <v>0</v>
      </c>
      <c r="F855" s="185">
        <f t="shared" si="112"/>
        <v>1</v>
      </c>
      <c r="G855" s="184">
        <f>IF($A855&lt;=MonthDate,IF(RIGHT($B855,8)="Scotland",SUMIFS(inputdata!J:J,inputdata!$B:$B,$B855,inputdata!$A:$A,$A855),SUMIFS(inputdata!J:J,inputdata!$D:$D,$B855,inputdata!$A:$A,$A855)),IF(RIGHT($B855,8)="Scotland",SUMIFS(inputdataWeek!J:J,inputdataWeek!$B:$B,$B855,inputdataWeek!$A:$A,$A855),SUMIFS(inputdataWeek!J:J,inputdataWeek!$D:$D,$B855,inputdataWeek!$A:$A,$A855)))</f>
        <v>0</v>
      </c>
      <c r="H855" s="185">
        <f t="shared" si="113"/>
        <v>1</v>
      </c>
      <c r="I855" s="184">
        <f>IF($A855&lt;=MonthDate,IF(RIGHT($B855,8)="Scotland",SUMIFS(inputdata!K:K,inputdata!$B:$B,$B855,inputdata!$A:$A,$A855),SUMIFS(inputdata!K:K,inputdata!$D:$D,$B855,inputdata!$A:$A,$A855)),IF(RIGHT(B855,8)="Scotland",SUMIFS(inputdataWeek!K:K,inputdataWeek!$B:$B,$B855,inputdataWeek!$A:$A,$A855),SUMIFS(inputdataWeek!K:K,inputdataWeek!$D:$D,$B855,inputdataWeek!$A:$A,$A855)))</f>
        <v>0</v>
      </c>
      <c r="J855" s="185">
        <f t="shared" si="114"/>
        <v>1</v>
      </c>
      <c r="K855" s="193" t="str">
        <f t="shared" si="103"/>
        <v>Weekly aggregate data</v>
      </c>
    </row>
    <row r="856" spans="1:11">
      <c r="A856" s="182">
        <f t="shared" si="116"/>
        <v>42708</v>
      </c>
      <c r="B856" s="183" t="s">
        <v>277</v>
      </c>
      <c r="C856" s="184">
        <f>IF($A856&lt;=MonthDate,IF(RIGHT($B856,8)="Scotland",SUMIFS(inputdata!G:G,inputdata!$B:$B,$B856,inputdata!$A:$A,$A856),SUMIFS(inputdata!G:G,inputdata!$D:$D,$B856,inputdata!$A:$A,$A856)),IF(RIGHT($B856,8)="Scotland",SUMIFS(inputdataWeek!G:G,inputdataWeek!$B:$B,$B856,inputdataWeek!$A:$A,$A856),SUMIFS(inputdataWeek!G:G,inputdataWeek!$D:$D,$B856,inputdataWeek!$A:$A,$A856)))</f>
        <v>25443</v>
      </c>
      <c r="D856" s="184">
        <f>IF($A856&lt;=MonthDate,IF(RIGHT($B856,8)="Scotland",SUMIFS(inputdata!H:H,inputdata!$B:$B,$B856,inputdata!$A:$A,$A856),SUMIFS(inputdata!H:H,inputdata!$D:$D,$B856,inputdata!$A:$A,$A856)),IF(RIGHT($B856,8)="Scotland",SUMIFS(inputdataWeek!H:H,inputdataWeek!$B:$B,$B856,inputdataWeek!$A:$A,$A856),SUMIFS(inputdataWeek!H:H,inputdataWeek!$D:$D,$B856,inputdataWeek!$A:$A,$A856)))</f>
        <v>23345</v>
      </c>
      <c r="E856" s="184">
        <f>IF($A856&lt;=MonthDate,IF(RIGHT($B856,8)="Scotland",SUMIFS(inputdata!I:I,inputdata!$B:$B,$B856,inputdata!$A:$A,$A856),SUMIFS(inputdata!I:I,inputdata!$D:$D,$B856,inputdata!$A:$A,$A856)),IF(RIGHT($B856,8)="Scotland",SUMIFS(inputdataWeek!I:I,inputdataWeek!$B:$B,$B856,inputdataWeek!$A:$A,$A856),SUMIFS(inputdataWeek!I:I,inputdataWeek!$D:$D,$B856,inputdataWeek!$A:$A,$A856)))</f>
        <v>2098</v>
      </c>
      <c r="F856" s="185">
        <f t="shared" si="112"/>
        <v>0.91754117045945838</v>
      </c>
      <c r="G856" s="184">
        <f>IF($A856&lt;=MonthDate,IF(RIGHT($B856,8)="Scotland",SUMIFS(inputdata!J:J,inputdata!$B:$B,$B856,inputdata!$A:$A,$A856),SUMIFS(inputdata!J:J,inputdata!$D:$D,$B856,inputdata!$A:$A,$A856)),IF(RIGHT($B856,8)="Scotland",SUMIFS(inputdataWeek!J:J,inputdataWeek!$B:$B,$B856,inputdataWeek!$A:$A,$A856),SUMIFS(inputdataWeek!J:J,inputdataWeek!$D:$D,$B856,inputdataWeek!$A:$A,$A856)))</f>
        <v>176</v>
      </c>
      <c r="H856" s="185">
        <f t="shared" si="113"/>
        <v>0.99308257674016431</v>
      </c>
      <c r="I856" s="184">
        <f>IF($A856&lt;=MonthDate,IF(RIGHT($B856,8)="Scotland",SUMIFS(inputdata!K:K,inputdata!$B:$B,$B856,inputdata!$A:$A,$A856),SUMIFS(inputdata!K:K,inputdata!$D:$D,$B856,inputdata!$A:$A,$A856)),IF(RIGHT(B856,8)="Scotland",SUMIFS(inputdataWeek!K:K,inputdataWeek!$B:$B,$B856,inputdataWeek!$A:$A,$A856),SUMIFS(inputdataWeek!K:K,inputdataWeek!$D:$D,$B856,inputdataWeek!$A:$A,$A856)))</f>
        <v>38</v>
      </c>
      <c r="J856" s="185">
        <f t="shared" si="114"/>
        <v>0.99850646543253552</v>
      </c>
      <c r="K856" s="193" t="str">
        <f t="shared" si="103"/>
        <v>Weekly aggregate data</v>
      </c>
    </row>
    <row r="857" spans="1:11">
      <c r="A857" s="182">
        <f>A842+7</f>
        <v>42715</v>
      </c>
      <c r="B857" s="183" t="s">
        <v>121</v>
      </c>
      <c r="C857" s="184">
        <f>IF($A857&lt;=MonthDate,IF(RIGHT($B857,8)="Scotland",SUMIFS(inputdata!G:G,inputdata!$B:$B,$B857,inputdata!$A:$A,$A857),SUMIFS(inputdata!G:G,inputdata!$D:$D,$B857,inputdata!$A:$A,$A857)),IF(RIGHT($B857,8)="Scotland",SUMIFS(inputdataWeek!G:G,inputdataWeek!$B:$B,$B857,inputdataWeek!$A:$A,$A857),SUMIFS(inputdataWeek!G:G,inputdataWeek!$D:$D,$B857,inputdataWeek!$A:$A,$A857)))</f>
        <v>2120</v>
      </c>
      <c r="D857" s="184">
        <f>IF($A857&lt;=MonthDate,IF(RIGHT($B857,8)="Scotland",SUMIFS(inputdata!H:H,inputdata!$B:$B,$B857,inputdata!$A:$A,$A857),SUMIFS(inputdata!H:H,inputdata!$D:$D,$B857,inputdata!$A:$A,$A857)),IF(RIGHT($B857,8)="Scotland",SUMIFS(inputdataWeek!H:H,inputdataWeek!$B:$B,$B857,inputdataWeek!$A:$A,$A857),SUMIFS(inputdataWeek!H:H,inputdataWeek!$D:$D,$B857,inputdataWeek!$A:$A,$A857)))</f>
        <v>1911</v>
      </c>
      <c r="E857" s="184">
        <f>IF($A857&lt;=MonthDate,IF(RIGHT($B857,8)="Scotland",SUMIFS(inputdata!I:I,inputdata!$B:$B,$B857,inputdata!$A:$A,$A857),SUMIFS(inputdata!I:I,inputdata!$D:$D,$B857,inputdata!$A:$A,$A857)),IF(RIGHT($B857,8)="Scotland",SUMIFS(inputdataWeek!I:I,inputdataWeek!$B:$B,$B857,inputdataWeek!$A:$A,$A857),SUMIFS(inputdataWeek!I:I,inputdataWeek!$D:$D,$B857,inputdataWeek!$A:$A,$A857)))</f>
        <v>209</v>
      </c>
      <c r="F857" s="185">
        <f t="shared" ref="F857:F871" si="117">1-E857/$C857</f>
        <v>0.90141509433962264</v>
      </c>
      <c r="G857" s="184">
        <f>IF($A857&lt;=MonthDate,IF(RIGHT($B857,8)="Scotland",SUMIFS(inputdata!J:J,inputdata!$B:$B,$B857,inputdata!$A:$A,$A857),SUMIFS(inputdata!J:J,inputdata!$D:$D,$B857,inputdata!$A:$A,$A857)),IF(RIGHT($B857,8)="Scotland",SUMIFS(inputdataWeek!J:J,inputdataWeek!$B:$B,$B857,inputdataWeek!$A:$A,$A857),SUMIFS(inputdataWeek!J:J,inputdataWeek!$D:$D,$B857,inputdataWeek!$A:$A,$A857)))</f>
        <v>29</v>
      </c>
      <c r="H857" s="185">
        <f t="shared" ref="H857:H871" si="118">1-G857/$C857</f>
        <v>0.98632075471698111</v>
      </c>
      <c r="I857" s="184">
        <f>IF($A857&lt;=MonthDate,IF(RIGHT($B857,8)="Scotland",SUMIFS(inputdata!K:K,inputdata!$B:$B,$B857,inputdata!$A:$A,$A857),SUMIFS(inputdata!K:K,inputdata!$D:$D,$B857,inputdata!$A:$A,$A857)),IF(RIGHT(B857,8)="Scotland",SUMIFS(inputdataWeek!K:K,inputdataWeek!$B:$B,$B857,inputdataWeek!$A:$A,$A857),SUMIFS(inputdataWeek!K:K,inputdataWeek!$D:$D,$B857,inputdataWeek!$A:$A,$A857)))</f>
        <v>2</v>
      </c>
      <c r="J857" s="185">
        <f t="shared" ref="J857:J871" si="119">1-I857/$C857</f>
        <v>0.99905660377358485</v>
      </c>
      <c r="K857" s="193" t="str">
        <f t="shared" si="103"/>
        <v>Weekly aggregate data</v>
      </c>
    </row>
    <row r="858" spans="1:11">
      <c r="A858" s="182">
        <f t="shared" ref="A858:A867" si="120">A843+7</f>
        <v>42715</v>
      </c>
      <c r="B858" s="183" t="s">
        <v>70</v>
      </c>
      <c r="C858" s="184">
        <f>IF($A858&lt;=MonthDate,IF(RIGHT($B858,8)="Scotland",SUMIFS(inputdata!G:G,inputdata!$B:$B,$B858,inputdata!$A:$A,$A858),SUMIFS(inputdata!G:G,inputdata!$D:$D,$B858,inputdata!$A:$A,$A858)),IF(RIGHT($B858,8)="Scotland",SUMIFS(inputdataWeek!G:G,inputdataWeek!$B:$B,$B858,inputdataWeek!$A:$A,$A858),SUMIFS(inputdataWeek!G:G,inputdataWeek!$D:$D,$B858,inputdataWeek!$A:$A,$A858)))</f>
        <v>535</v>
      </c>
      <c r="D858" s="184">
        <f>IF($A858&lt;=MonthDate,IF(RIGHT($B858,8)="Scotland",SUMIFS(inputdata!H:H,inputdata!$B:$B,$B858,inputdata!$A:$A,$A858),SUMIFS(inputdata!H:H,inputdata!$D:$D,$B858,inputdata!$A:$A,$A858)),IF(RIGHT($B858,8)="Scotland",SUMIFS(inputdataWeek!H:H,inputdataWeek!$B:$B,$B858,inputdataWeek!$A:$A,$A858),SUMIFS(inputdataWeek!H:H,inputdataWeek!$D:$D,$B858,inputdataWeek!$A:$A,$A858)))</f>
        <v>508</v>
      </c>
      <c r="E858" s="184">
        <f>IF($A858&lt;=MonthDate,IF(RIGHT($B858,8)="Scotland",SUMIFS(inputdata!I:I,inputdata!$B:$B,$B858,inputdata!$A:$A,$A858),SUMIFS(inputdata!I:I,inputdata!$D:$D,$B858,inputdata!$A:$A,$A858)),IF(RIGHT($B858,8)="Scotland",SUMIFS(inputdataWeek!I:I,inputdataWeek!$B:$B,$B858,inputdataWeek!$A:$A,$A858),SUMIFS(inputdataWeek!I:I,inputdataWeek!$D:$D,$B858,inputdataWeek!$A:$A,$A858)))</f>
        <v>27</v>
      </c>
      <c r="F858" s="185">
        <f t="shared" si="117"/>
        <v>0.94953271028037378</v>
      </c>
      <c r="G858" s="184">
        <f>IF($A858&lt;=MonthDate,IF(RIGHT($B858,8)="Scotland",SUMIFS(inputdata!J:J,inputdata!$B:$B,$B858,inputdata!$A:$A,$A858),SUMIFS(inputdata!J:J,inputdata!$D:$D,$B858,inputdata!$A:$A,$A858)),IF(RIGHT($B858,8)="Scotland",SUMIFS(inputdataWeek!J:J,inputdataWeek!$B:$B,$B858,inputdataWeek!$A:$A,$A858),SUMIFS(inputdataWeek!J:J,inputdataWeek!$D:$D,$B858,inputdataWeek!$A:$A,$A858)))</f>
        <v>0</v>
      </c>
      <c r="H858" s="185">
        <f t="shared" si="118"/>
        <v>1</v>
      </c>
      <c r="I858" s="184">
        <f>IF($A858&lt;=MonthDate,IF(RIGHT($B858,8)="Scotland",SUMIFS(inputdata!K:K,inputdata!$B:$B,$B858,inputdata!$A:$A,$A858),SUMIFS(inputdata!K:K,inputdata!$D:$D,$B858,inputdata!$A:$A,$A858)),IF(RIGHT(B858,8)="Scotland",SUMIFS(inputdataWeek!K:K,inputdataWeek!$B:$B,$B858,inputdataWeek!$A:$A,$A858),SUMIFS(inputdataWeek!K:K,inputdataWeek!$D:$D,$B858,inputdataWeek!$A:$A,$A858)))</f>
        <v>0</v>
      </c>
      <c r="J858" s="185">
        <f t="shared" si="119"/>
        <v>1</v>
      </c>
      <c r="K858" s="193" t="str">
        <f t="shared" si="103"/>
        <v>Weekly aggregate data</v>
      </c>
    </row>
    <row r="859" spans="1:11">
      <c r="A859" s="182">
        <f t="shared" si="120"/>
        <v>42715</v>
      </c>
      <c r="B859" s="183" t="s">
        <v>140</v>
      </c>
      <c r="C859" s="184">
        <f>IF($A859&lt;=MonthDate,IF(RIGHT($B859,8)="Scotland",SUMIFS(inputdata!G:G,inputdata!$B:$B,$B859,inputdata!$A:$A,$A859),SUMIFS(inputdata!G:G,inputdata!$D:$D,$B859,inputdata!$A:$A,$A859)),IF(RIGHT($B859,8)="Scotland",SUMIFS(inputdataWeek!G:G,inputdataWeek!$B:$B,$B859,inputdataWeek!$A:$A,$A859),SUMIFS(inputdataWeek!G:G,inputdataWeek!$D:$D,$B859,inputdataWeek!$A:$A,$A859)))</f>
        <v>864</v>
      </c>
      <c r="D859" s="184">
        <f>IF($A859&lt;=MonthDate,IF(RIGHT($B859,8)="Scotland",SUMIFS(inputdata!H:H,inputdata!$B:$B,$B859,inputdata!$A:$A,$A859),SUMIFS(inputdata!H:H,inputdata!$D:$D,$B859,inputdata!$A:$A,$A859)),IF(RIGHT($B859,8)="Scotland",SUMIFS(inputdataWeek!H:H,inputdataWeek!$B:$B,$B859,inputdataWeek!$A:$A,$A859),SUMIFS(inputdataWeek!H:H,inputdataWeek!$D:$D,$B859,inputdataWeek!$A:$A,$A859)))</f>
        <v>810</v>
      </c>
      <c r="E859" s="184">
        <f>IF($A859&lt;=MonthDate,IF(RIGHT($B859,8)="Scotland",SUMIFS(inputdata!I:I,inputdata!$B:$B,$B859,inputdata!$A:$A,$A859),SUMIFS(inputdata!I:I,inputdata!$D:$D,$B859,inputdata!$A:$A,$A859)),IF(RIGHT($B859,8)="Scotland",SUMIFS(inputdataWeek!I:I,inputdataWeek!$B:$B,$B859,inputdataWeek!$A:$A,$A859),SUMIFS(inputdataWeek!I:I,inputdataWeek!$D:$D,$B859,inputdataWeek!$A:$A,$A859)))</f>
        <v>54</v>
      </c>
      <c r="F859" s="185">
        <f t="shared" si="117"/>
        <v>0.9375</v>
      </c>
      <c r="G859" s="184">
        <f>IF($A859&lt;=MonthDate,IF(RIGHT($B859,8)="Scotland",SUMIFS(inputdata!J:J,inputdata!$B:$B,$B859,inputdata!$A:$A,$A859),SUMIFS(inputdata!J:J,inputdata!$D:$D,$B859,inputdata!$A:$A,$A859)),IF(RIGHT($B859,8)="Scotland",SUMIFS(inputdataWeek!J:J,inputdataWeek!$B:$B,$B859,inputdataWeek!$A:$A,$A859),SUMIFS(inputdataWeek!J:J,inputdataWeek!$D:$D,$B859,inputdataWeek!$A:$A,$A859)))</f>
        <v>4</v>
      </c>
      <c r="H859" s="185">
        <f t="shared" si="118"/>
        <v>0.99537037037037035</v>
      </c>
      <c r="I859" s="184">
        <f>IF($A859&lt;=MonthDate,IF(RIGHT($B859,8)="Scotland",SUMIFS(inputdata!K:K,inputdata!$B:$B,$B859,inputdata!$A:$A,$A859),SUMIFS(inputdata!K:K,inputdata!$D:$D,$B859,inputdata!$A:$A,$A859)),IF(RIGHT(B859,8)="Scotland",SUMIFS(inputdataWeek!K:K,inputdataWeek!$B:$B,$B859,inputdataWeek!$A:$A,$A859),SUMIFS(inputdataWeek!K:K,inputdataWeek!$D:$D,$B859,inputdataWeek!$A:$A,$A859)))</f>
        <v>0</v>
      </c>
      <c r="J859" s="185">
        <f t="shared" si="119"/>
        <v>1</v>
      </c>
      <c r="K859" s="193" t="str">
        <f t="shared" si="103"/>
        <v>Weekly aggregate data</v>
      </c>
    </row>
    <row r="860" spans="1:11">
      <c r="A860" s="182">
        <f t="shared" si="120"/>
        <v>42715</v>
      </c>
      <c r="B860" s="183" t="s">
        <v>71</v>
      </c>
      <c r="C860" s="184">
        <f>IF($A860&lt;=MonthDate,IF(RIGHT($B860,8)="Scotland",SUMIFS(inputdata!G:G,inputdata!$B:$B,$B860,inputdata!$A:$A,$A860),SUMIFS(inputdata!G:G,inputdata!$D:$D,$B860,inputdata!$A:$A,$A860)),IF(RIGHT($B860,8)="Scotland",SUMIFS(inputdataWeek!G:G,inputdataWeek!$B:$B,$B860,inputdataWeek!$A:$A,$A860),SUMIFS(inputdataWeek!G:G,inputdataWeek!$D:$D,$B860,inputdataWeek!$A:$A,$A860)))</f>
        <v>1219</v>
      </c>
      <c r="D860" s="184">
        <f>IF($A860&lt;=MonthDate,IF(RIGHT($B860,8)="Scotland",SUMIFS(inputdata!H:H,inputdata!$B:$B,$B860,inputdata!$A:$A,$A860),SUMIFS(inputdata!H:H,inputdata!$D:$D,$B860,inputdata!$A:$A,$A860)),IF(RIGHT($B860,8)="Scotland",SUMIFS(inputdataWeek!H:H,inputdataWeek!$B:$B,$B860,inputdataWeek!$A:$A,$A860),SUMIFS(inputdataWeek!H:H,inputdataWeek!$D:$D,$B860,inputdataWeek!$A:$A,$A860)))</f>
        <v>1123</v>
      </c>
      <c r="E860" s="184">
        <f>IF($A860&lt;=MonthDate,IF(RIGHT($B860,8)="Scotland",SUMIFS(inputdata!I:I,inputdata!$B:$B,$B860,inputdata!$A:$A,$A860),SUMIFS(inputdata!I:I,inputdata!$D:$D,$B860,inputdata!$A:$A,$A860)),IF(RIGHT($B860,8)="Scotland",SUMIFS(inputdataWeek!I:I,inputdataWeek!$B:$B,$B860,inputdataWeek!$A:$A,$A860),SUMIFS(inputdataWeek!I:I,inputdataWeek!$D:$D,$B860,inputdataWeek!$A:$A,$A860)))</f>
        <v>96</v>
      </c>
      <c r="F860" s="185">
        <f t="shared" si="117"/>
        <v>0.92124692370795735</v>
      </c>
      <c r="G860" s="184">
        <f>IF($A860&lt;=MonthDate,IF(RIGHT($B860,8)="Scotland",SUMIFS(inputdata!J:J,inputdata!$B:$B,$B860,inputdata!$A:$A,$A860),SUMIFS(inputdata!J:J,inputdata!$D:$D,$B860,inputdata!$A:$A,$A860)),IF(RIGHT($B860,8)="Scotland",SUMIFS(inputdataWeek!J:J,inputdataWeek!$B:$B,$B860,inputdataWeek!$A:$A,$A860),SUMIFS(inputdataWeek!J:J,inputdataWeek!$D:$D,$B860,inputdataWeek!$A:$A,$A860)))</f>
        <v>6</v>
      </c>
      <c r="H860" s="185">
        <f t="shared" si="118"/>
        <v>0.99507793273174738</v>
      </c>
      <c r="I860" s="184">
        <f>IF($A860&lt;=MonthDate,IF(RIGHT($B860,8)="Scotland",SUMIFS(inputdata!K:K,inputdata!$B:$B,$B860,inputdata!$A:$A,$A860),SUMIFS(inputdata!K:K,inputdata!$D:$D,$B860,inputdata!$A:$A,$A860)),IF(RIGHT(B860,8)="Scotland",SUMIFS(inputdataWeek!K:K,inputdataWeek!$B:$B,$B860,inputdataWeek!$A:$A,$A860),SUMIFS(inputdataWeek!K:K,inputdataWeek!$D:$D,$B860,inputdataWeek!$A:$A,$A860)))</f>
        <v>0</v>
      </c>
      <c r="J860" s="185">
        <f t="shared" si="119"/>
        <v>1</v>
      </c>
      <c r="K860" s="193" t="str">
        <f t="shared" si="103"/>
        <v>Weekly aggregate data</v>
      </c>
    </row>
    <row r="861" spans="1:11">
      <c r="A861" s="182">
        <f t="shared" si="120"/>
        <v>42715</v>
      </c>
      <c r="B861" s="183" t="s">
        <v>69</v>
      </c>
      <c r="C861" s="184">
        <f>IF($A861&lt;=MonthDate,IF(RIGHT($B861,8)="Scotland",SUMIFS(inputdata!G:G,inputdata!$B:$B,$B861,inputdata!$A:$A,$A861),SUMIFS(inputdata!G:G,inputdata!$D:$D,$B861,inputdata!$A:$A,$A861)),IF(RIGHT($B861,8)="Scotland",SUMIFS(inputdataWeek!G:G,inputdataWeek!$B:$B,$B861,inputdataWeek!$A:$A,$A861),SUMIFS(inputdataWeek!G:G,inputdataWeek!$D:$D,$B861,inputdataWeek!$A:$A,$A861)))</f>
        <v>1213</v>
      </c>
      <c r="D861" s="184">
        <f>IF($A861&lt;=MonthDate,IF(RIGHT($B861,8)="Scotland",SUMIFS(inputdata!H:H,inputdata!$B:$B,$B861,inputdata!$A:$A,$A861),SUMIFS(inputdata!H:H,inputdata!$D:$D,$B861,inputdata!$A:$A,$A861)),IF(RIGHT($B861,8)="Scotland",SUMIFS(inputdataWeek!H:H,inputdataWeek!$B:$B,$B861,inputdataWeek!$A:$A,$A861),SUMIFS(inputdataWeek!H:H,inputdataWeek!$D:$D,$B861,inputdataWeek!$A:$A,$A861)))</f>
        <v>1101</v>
      </c>
      <c r="E861" s="184">
        <f>IF($A861&lt;=MonthDate,IF(RIGHT($B861,8)="Scotland",SUMIFS(inputdata!I:I,inputdata!$B:$B,$B861,inputdata!$A:$A,$A861),SUMIFS(inputdata!I:I,inputdata!$D:$D,$B861,inputdata!$A:$A,$A861)),IF(RIGHT($B861,8)="Scotland",SUMIFS(inputdataWeek!I:I,inputdataWeek!$B:$B,$B861,inputdataWeek!$A:$A,$A861),SUMIFS(inputdataWeek!I:I,inputdataWeek!$D:$D,$B861,inputdataWeek!$A:$A,$A861)))</f>
        <v>112</v>
      </c>
      <c r="F861" s="185">
        <f t="shared" si="117"/>
        <v>0.90766694146743609</v>
      </c>
      <c r="G861" s="184">
        <f>IF($A861&lt;=MonthDate,IF(RIGHT($B861,8)="Scotland",SUMIFS(inputdata!J:J,inputdata!$B:$B,$B861,inputdata!$A:$A,$A861),SUMIFS(inputdata!J:J,inputdata!$D:$D,$B861,inputdata!$A:$A,$A861)),IF(RIGHT($B861,8)="Scotland",SUMIFS(inputdataWeek!J:J,inputdataWeek!$B:$B,$B861,inputdataWeek!$A:$A,$A861),SUMIFS(inputdataWeek!J:J,inputdataWeek!$D:$D,$B861,inputdataWeek!$A:$A,$A861)))</f>
        <v>3</v>
      </c>
      <c r="H861" s="185">
        <f t="shared" si="118"/>
        <v>0.99752679307502057</v>
      </c>
      <c r="I861" s="184">
        <f>IF($A861&lt;=MonthDate,IF(RIGHT($B861,8)="Scotland",SUMIFS(inputdata!K:K,inputdata!$B:$B,$B861,inputdata!$A:$A,$A861),SUMIFS(inputdata!K:K,inputdata!$D:$D,$B861,inputdata!$A:$A,$A861)),IF(RIGHT(B861,8)="Scotland",SUMIFS(inputdataWeek!K:K,inputdataWeek!$B:$B,$B861,inputdataWeek!$A:$A,$A861),SUMIFS(inputdataWeek!K:K,inputdataWeek!$D:$D,$B861,inputdataWeek!$A:$A,$A861)))</f>
        <v>1</v>
      </c>
      <c r="J861" s="185">
        <f t="shared" si="119"/>
        <v>0.99917559769167352</v>
      </c>
      <c r="K861" s="193" t="str">
        <f t="shared" si="103"/>
        <v>Weekly aggregate data</v>
      </c>
    </row>
    <row r="862" spans="1:11">
      <c r="A862" s="182">
        <f t="shared" si="120"/>
        <v>42715</v>
      </c>
      <c r="B862" s="183" t="s">
        <v>122</v>
      </c>
      <c r="C862" s="184">
        <f>IF($A862&lt;=MonthDate,IF(RIGHT($B862,8)="Scotland",SUMIFS(inputdata!G:G,inputdata!$B:$B,$B862,inputdata!$A:$A,$A862),SUMIFS(inputdata!G:G,inputdata!$D:$D,$B862,inputdata!$A:$A,$A862)),IF(RIGHT($B862,8)="Scotland",SUMIFS(inputdataWeek!G:G,inputdataWeek!$B:$B,$B862,inputdataWeek!$A:$A,$A862),SUMIFS(inputdataWeek!G:G,inputdataWeek!$D:$D,$B862,inputdataWeek!$A:$A,$A862)))</f>
        <v>1864</v>
      </c>
      <c r="D862" s="184">
        <f>IF($A862&lt;=MonthDate,IF(RIGHT($B862,8)="Scotland",SUMIFS(inputdata!H:H,inputdata!$B:$B,$B862,inputdata!$A:$A,$A862),SUMIFS(inputdata!H:H,inputdata!$D:$D,$B862,inputdata!$A:$A,$A862)),IF(RIGHT($B862,8)="Scotland",SUMIFS(inputdataWeek!H:H,inputdataWeek!$B:$B,$B862,inputdataWeek!$A:$A,$A862),SUMIFS(inputdataWeek!H:H,inputdataWeek!$D:$D,$B862,inputdataWeek!$A:$A,$A862)))</f>
        <v>1732</v>
      </c>
      <c r="E862" s="184">
        <f>IF($A862&lt;=MonthDate,IF(RIGHT($B862,8)="Scotland",SUMIFS(inputdata!I:I,inputdata!$B:$B,$B862,inputdata!$A:$A,$A862),SUMIFS(inputdata!I:I,inputdata!$D:$D,$B862,inputdata!$A:$A,$A862)),IF(RIGHT($B862,8)="Scotland",SUMIFS(inputdataWeek!I:I,inputdataWeek!$B:$B,$B862,inputdataWeek!$A:$A,$A862),SUMIFS(inputdataWeek!I:I,inputdataWeek!$D:$D,$B862,inputdataWeek!$A:$A,$A862)))</f>
        <v>132</v>
      </c>
      <c r="F862" s="185">
        <f t="shared" si="117"/>
        <v>0.92918454935622319</v>
      </c>
      <c r="G862" s="184">
        <f>IF($A862&lt;=MonthDate,IF(RIGHT($B862,8)="Scotland",SUMIFS(inputdata!J:J,inputdata!$B:$B,$B862,inputdata!$A:$A,$A862),SUMIFS(inputdata!J:J,inputdata!$D:$D,$B862,inputdata!$A:$A,$A862)),IF(RIGHT($B862,8)="Scotland",SUMIFS(inputdataWeek!J:J,inputdataWeek!$B:$B,$B862,inputdataWeek!$A:$A,$A862),SUMIFS(inputdataWeek!J:J,inputdataWeek!$D:$D,$B862,inputdataWeek!$A:$A,$A862)))</f>
        <v>9</v>
      </c>
      <c r="H862" s="185">
        <f t="shared" si="118"/>
        <v>0.99517167381974247</v>
      </c>
      <c r="I862" s="184">
        <f>IF($A862&lt;=MonthDate,IF(RIGHT($B862,8)="Scotland",SUMIFS(inputdata!K:K,inputdata!$B:$B,$B862,inputdata!$A:$A,$A862),SUMIFS(inputdata!K:K,inputdata!$D:$D,$B862,inputdata!$A:$A,$A862)),IF(RIGHT(B862,8)="Scotland",SUMIFS(inputdataWeek!K:K,inputdataWeek!$B:$B,$B862,inputdataWeek!$A:$A,$A862),SUMIFS(inputdataWeek!K:K,inputdataWeek!$D:$D,$B862,inputdataWeek!$A:$A,$A862)))</f>
        <v>0</v>
      </c>
      <c r="J862" s="185">
        <f t="shared" si="119"/>
        <v>1</v>
      </c>
      <c r="K862" s="193" t="str">
        <f t="shared" si="103"/>
        <v>Weekly aggregate data</v>
      </c>
    </row>
    <row r="863" spans="1:11">
      <c r="A863" s="182">
        <f t="shared" si="120"/>
        <v>42715</v>
      </c>
      <c r="B863" s="183" t="s">
        <v>72</v>
      </c>
      <c r="C863" s="184">
        <f>IF($A863&lt;=MonthDate,IF(RIGHT($B863,8)="Scotland",SUMIFS(inputdata!G:G,inputdata!$B:$B,$B863,inputdata!$A:$A,$A863),SUMIFS(inputdata!G:G,inputdata!$D:$D,$B863,inputdata!$A:$A,$A863)),IF(RIGHT($B863,8)="Scotland",SUMIFS(inputdataWeek!G:G,inputdataWeek!$B:$B,$B863,inputdataWeek!$A:$A,$A863),SUMIFS(inputdataWeek!G:G,inputdataWeek!$D:$D,$B863,inputdataWeek!$A:$A,$A863)))</f>
        <v>6552</v>
      </c>
      <c r="D863" s="184">
        <f>IF($A863&lt;=MonthDate,IF(RIGHT($B863,8)="Scotland",SUMIFS(inputdata!H:H,inputdata!$B:$B,$B863,inputdata!$A:$A,$A863),SUMIFS(inputdata!H:H,inputdata!$D:$D,$B863,inputdata!$A:$A,$A863)),IF(RIGHT($B863,8)="Scotland",SUMIFS(inputdataWeek!H:H,inputdataWeek!$B:$B,$B863,inputdataWeek!$A:$A,$A863),SUMIFS(inputdataWeek!H:H,inputdataWeek!$D:$D,$B863,inputdataWeek!$A:$A,$A863)))</f>
        <v>5554</v>
      </c>
      <c r="E863" s="184">
        <f>IF($A863&lt;=MonthDate,IF(RIGHT($B863,8)="Scotland",SUMIFS(inputdata!I:I,inputdata!$B:$B,$B863,inputdata!$A:$A,$A863),SUMIFS(inputdata!I:I,inputdata!$D:$D,$B863,inputdata!$A:$A,$A863)),IF(RIGHT($B863,8)="Scotland",SUMIFS(inputdataWeek!I:I,inputdataWeek!$B:$B,$B863,inputdataWeek!$A:$A,$A863),SUMIFS(inputdataWeek!I:I,inputdataWeek!$D:$D,$B863,inputdataWeek!$A:$A,$A863)))</f>
        <v>998</v>
      </c>
      <c r="F863" s="185">
        <f t="shared" si="117"/>
        <v>0.84768009768009767</v>
      </c>
      <c r="G863" s="184">
        <f>IF($A863&lt;=MonthDate,IF(RIGHT($B863,8)="Scotland",SUMIFS(inputdata!J:J,inputdata!$B:$B,$B863,inputdata!$A:$A,$A863),SUMIFS(inputdata!J:J,inputdata!$D:$D,$B863,inputdata!$A:$A,$A863)),IF(RIGHT($B863,8)="Scotland",SUMIFS(inputdataWeek!J:J,inputdataWeek!$B:$B,$B863,inputdataWeek!$A:$A,$A863),SUMIFS(inputdataWeek!J:J,inputdataWeek!$D:$D,$B863,inputdataWeek!$A:$A,$A863)))</f>
        <v>88</v>
      </c>
      <c r="H863" s="185">
        <f t="shared" si="118"/>
        <v>0.98656898656898662</v>
      </c>
      <c r="I863" s="184">
        <f>IF($A863&lt;=MonthDate,IF(RIGHT($B863,8)="Scotland",SUMIFS(inputdata!K:K,inputdata!$B:$B,$B863,inputdata!$A:$A,$A863),SUMIFS(inputdata!K:K,inputdata!$D:$D,$B863,inputdata!$A:$A,$A863)),IF(RIGHT(B863,8)="Scotland",SUMIFS(inputdataWeek!K:K,inputdataWeek!$B:$B,$B863,inputdataWeek!$A:$A,$A863),SUMIFS(inputdataWeek!K:K,inputdataWeek!$D:$D,$B863,inputdataWeek!$A:$A,$A863)))</f>
        <v>2</v>
      </c>
      <c r="J863" s="185">
        <f t="shared" si="119"/>
        <v>0.9996947496947497</v>
      </c>
      <c r="K863" s="193" t="str">
        <f t="shared" si="103"/>
        <v>Weekly aggregate data</v>
      </c>
    </row>
    <row r="864" spans="1:11">
      <c r="A864" s="182">
        <f t="shared" si="120"/>
        <v>42715</v>
      </c>
      <c r="B864" s="183" t="s">
        <v>129</v>
      </c>
      <c r="C864" s="184">
        <f>IF($A864&lt;=MonthDate,IF(RIGHT($B864,8)="Scotland",SUMIFS(inputdata!G:G,inputdata!$B:$B,$B864,inputdata!$A:$A,$A864),SUMIFS(inputdata!G:G,inputdata!$D:$D,$B864,inputdata!$A:$A,$A864)),IF(RIGHT($B864,8)="Scotland",SUMIFS(inputdataWeek!G:G,inputdataWeek!$B:$B,$B864,inputdataWeek!$A:$A,$A864),SUMIFS(inputdataWeek!G:G,inputdataWeek!$D:$D,$B864,inputdataWeek!$A:$A,$A864)))</f>
        <v>1053</v>
      </c>
      <c r="D864" s="184">
        <f>IF($A864&lt;=MonthDate,IF(RIGHT($B864,8)="Scotland",SUMIFS(inputdata!H:H,inputdata!$B:$B,$B864,inputdata!$A:$A,$A864),SUMIFS(inputdata!H:H,inputdata!$D:$D,$B864,inputdata!$A:$A,$A864)),IF(RIGHT($B864,8)="Scotland",SUMIFS(inputdataWeek!H:H,inputdataWeek!$B:$B,$B864,inputdataWeek!$A:$A,$A864),SUMIFS(inputdataWeek!H:H,inputdataWeek!$D:$D,$B864,inputdataWeek!$A:$A,$A864)))</f>
        <v>982</v>
      </c>
      <c r="E864" s="184">
        <f>IF($A864&lt;=MonthDate,IF(RIGHT($B864,8)="Scotland",SUMIFS(inputdata!I:I,inputdata!$B:$B,$B864,inputdata!$A:$A,$A864),SUMIFS(inputdata!I:I,inputdata!$D:$D,$B864,inputdata!$A:$A,$A864)),IF(RIGHT($B864,8)="Scotland",SUMIFS(inputdataWeek!I:I,inputdataWeek!$B:$B,$B864,inputdataWeek!$A:$A,$A864),SUMIFS(inputdataWeek!I:I,inputdataWeek!$D:$D,$B864,inputdataWeek!$A:$A,$A864)))</f>
        <v>71</v>
      </c>
      <c r="F864" s="185">
        <f t="shared" si="117"/>
        <v>0.93257359924026595</v>
      </c>
      <c r="G864" s="184">
        <f>IF($A864&lt;=MonthDate,IF(RIGHT($B864,8)="Scotland",SUMIFS(inputdata!J:J,inputdata!$B:$B,$B864,inputdata!$A:$A,$A864),SUMIFS(inputdata!J:J,inputdata!$D:$D,$B864,inputdata!$A:$A,$A864)),IF(RIGHT($B864,8)="Scotland",SUMIFS(inputdataWeek!J:J,inputdataWeek!$B:$B,$B864,inputdataWeek!$A:$A,$A864),SUMIFS(inputdataWeek!J:J,inputdataWeek!$D:$D,$B864,inputdataWeek!$A:$A,$A864)))</f>
        <v>3</v>
      </c>
      <c r="H864" s="185">
        <f t="shared" si="118"/>
        <v>0.9971509971509972</v>
      </c>
      <c r="I864" s="184">
        <f>IF($A864&lt;=MonthDate,IF(RIGHT($B864,8)="Scotland",SUMIFS(inputdata!K:K,inputdata!$B:$B,$B864,inputdata!$A:$A,$A864),SUMIFS(inputdata!K:K,inputdata!$D:$D,$B864,inputdata!$A:$A,$A864)),IF(RIGHT(B864,8)="Scotland",SUMIFS(inputdataWeek!K:K,inputdataWeek!$B:$B,$B864,inputdataWeek!$A:$A,$A864),SUMIFS(inputdataWeek!K:K,inputdataWeek!$D:$D,$B864,inputdataWeek!$A:$A,$A864)))</f>
        <v>0</v>
      </c>
      <c r="J864" s="185">
        <f t="shared" si="119"/>
        <v>1</v>
      </c>
      <c r="K864" s="193" t="str">
        <f t="shared" si="103"/>
        <v>Weekly aggregate data</v>
      </c>
    </row>
    <row r="865" spans="1:11">
      <c r="A865" s="182">
        <f t="shared" si="120"/>
        <v>42715</v>
      </c>
      <c r="B865" s="183" t="s">
        <v>73</v>
      </c>
      <c r="C865" s="184">
        <f>IF($A865&lt;=MonthDate,IF(RIGHT($B865,8)="Scotland",SUMIFS(inputdata!G:G,inputdata!$B:$B,$B865,inputdata!$A:$A,$A865),SUMIFS(inputdata!G:G,inputdata!$D:$D,$B865,inputdata!$A:$A,$A865)),IF(RIGHT($B865,8)="Scotland",SUMIFS(inputdataWeek!G:G,inputdataWeek!$B:$B,$B865,inputdataWeek!$A:$A,$A865),SUMIFS(inputdataWeek!G:G,inputdataWeek!$D:$D,$B865,inputdataWeek!$A:$A,$A865)))</f>
        <v>3759</v>
      </c>
      <c r="D865" s="184">
        <f>IF($A865&lt;=MonthDate,IF(RIGHT($B865,8)="Scotland",SUMIFS(inputdata!H:H,inputdata!$B:$B,$B865,inputdata!$A:$A,$A865),SUMIFS(inputdata!H:H,inputdata!$D:$D,$B865,inputdata!$A:$A,$A865)),IF(RIGHT($B865,8)="Scotland",SUMIFS(inputdataWeek!H:H,inputdataWeek!$B:$B,$B865,inputdataWeek!$A:$A,$A865),SUMIFS(inputdataWeek!H:H,inputdataWeek!$D:$D,$B865,inputdataWeek!$A:$A,$A865)))</f>
        <v>3396</v>
      </c>
      <c r="E865" s="184">
        <f>IF($A865&lt;=MonthDate,IF(RIGHT($B865,8)="Scotland",SUMIFS(inputdata!I:I,inputdata!$B:$B,$B865,inputdata!$A:$A,$A865),SUMIFS(inputdata!I:I,inputdata!$D:$D,$B865,inputdata!$A:$A,$A865)),IF(RIGHT($B865,8)="Scotland",SUMIFS(inputdataWeek!I:I,inputdataWeek!$B:$B,$B865,inputdataWeek!$A:$A,$A865),SUMIFS(inputdataWeek!I:I,inputdataWeek!$D:$D,$B865,inputdataWeek!$A:$A,$A865)))</f>
        <v>363</v>
      </c>
      <c r="F865" s="185">
        <f t="shared" si="117"/>
        <v>0.90343176376695933</v>
      </c>
      <c r="G865" s="184">
        <f>IF($A865&lt;=MonthDate,IF(RIGHT($B865,8)="Scotland",SUMIFS(inputdata!J:J,inputdata!$B:$B,$B865,inputdata!$A:$A,$A865),SUMIFS(inputdata!J:J,inputdata!$D:$D,$B865,inputdata!$A:$A,$A865)),IF(RIGHT($B865,8)="Scotland",SUMIFS(inputdataWeek!J:J,inputdataWeek!$B:$B,$B865,inputdataWeek!$A:$A,$A865),SUMIFS(inputdataWeek!J:J,inputdataWeek!$D:$D,$B865,inputdataWeek!$A:$A,$A865)))</f>
        <v>45</v>
      </c>
      <c r="H865" s="185">
        <f t="shared" si="118"/>
        <v>0.98802873104549083</v>
      </c>
      <c r="I865" s="184">
        <f>IF($A865&lt;=MonthDate,IF(RIGHT($B865,8)="Scotland",SUMIFS(inputdata!K:K,inputdata!$B:$B,$B865,inputdata!$A:$A,$A865),SUMIFS(inputdata!K:K,inputdata!$D:$D,$B865,inputdata!$A:$A,$A865)),IF(RIGHT(B865,8)="Scotland",SUMIFS(inputdataWeek!K:K,inputdataWeek!$B:$B,$B865,inputdataWeek!$A:$A,$A865),SUMIFS(inputdataWeek!K:K,inputdataWeek!$D:$D,$B865,inputdataWeek!$A:$A,$A865)))</f>
        <v>15</v>
      </c>
      <c r="J865" s="185">
        <f t="shared" si="119"/>
        <v>0.99600957701516357</v>
      </c>
      <c r="K865" s="193" t="str">
        <f t="shared" si="103"/>
        <v>Weekly aggregate data</v>
      </c>
    </row>
    <row r="866" spans="1:11">
      <c r="A866" s="182">
        <f t="shared" si="120"/>
        <v>42715</v>
      </c>
      <c r="B866" s="183" t="s">
        <v>123</v>
      </c>
      <c r="C866" s="184">
        <f>IF($A866&lt;=MonthDate,IF(RIGHT($B866,8)="Scotland",SUMIFS(inputdata!G:G,inputdata!$B:$B,$B866,inputdata!$A:$A,$A866),SUMIFS(inputdata!G:G,inputdata!$D:$D,$B866,inputdata!$A:$A,$A866)),IF(RIGHT($B866,8)="Scotland",SUMIFS(inputdataWeek!G:G,inputdataWeek!$B:$B,$B866,inputdataWeek!$A:$A,$A866),SUMIFS(inputdataWeek!G:G,inputdataWeek!$D:$D,$B866,inputdataWeek!$A:$A,$A866)))</f>
        <v>4373</v>
      </c>
      <c r="D866" s="184">
        <f>IF($A866&lt;=MonthDate,IF(RIGHT($B866,8)="Scotland",SUMIFS(inputdata!H:H,inputdata!$B:$B,$B866,inputdata!$A:$A,$A866),SUMIFS(inputdata!H:H,inputdata!$D:$D,$B866,inputdata!$A:$A,$A866)),IF(RIGHT($B866,8)="Scotland",SUMIFS(inputdataWeek!H:H,inputdataWeek!$B:$B,$B866,inputdataWeek!$A:$A,$A866),SUMIFS(inputdataWeek!H:H,inputdataWeek!$D:$D,$B866,inputdataWeek!$A:$A,$A866)))</f>
        <v>3953</v>
      </c>
      <c r="E866" s="184">
        <f>IF($A866&lt;=MonthDate,IF(RIGHT($B866,8)="Scotland",SUMIFS(inputdata!I:I,inputdata!$B:$B,$B866,inputdata!$A:$A,$A866),SUMIFS(inputdata!I:I,inputdata!$D:$D,$B866,inputdata!$A:$A,$A866)),IF(RIGHT($B866,8)="Scotland",SUMIFS(inputdataWeek!I:I,inputdataWeek!$B:$B,$B866,inputdataWeek!$A:$A,$A866),SUMIFS(inputdataWeek!I:I,inputdataWeek!$D:$D,$B866,inputdataWeek!$A:$A,$A866)))</f>
        <v>420</v>
      </c>
      <c r="F866" s="185">
        <f t="shared" si="117"/>
        <v>0.90395609421449807</v>
      </c>
      <c r="G866" s="184">
        <f>IF($A866&lt;=MonthDate,IF(RIGHT($B866,8)="Scotland",SUMIFS(inputdata!J:J,inputdata!$B:$B,$B866,inputdata!$A:$A,$A866),SUMIFS(inputdata!J:J,inputdata!$D:$D,$B866,inputdata!$A:$A,$A866)),IF(RIGHT($B866,8)="Scotland",SUMIFS(inputdataWeek!J:J,inputdataWeek!$B:$B,$B866,inputdataWeek!$A:$A,$A866),SUMIFS(inputdataWeek!J:J,inputdataWeek!$D:$D,$B866,inputdataWeek!$A:$A,$A866)))</f>
        <v>95</v>
      </c>
      <c r="H866" s="185">
        <f t="shared" si="118"/>
        <v>0.97827578321518405</v>
      </c>
      <c r="I866" s="184">
        <f>IF($A866&lt;=MonthDate,IF(RIGHT($B866,8)="Scotland",SUMIFS(inputdata!K:K,inputdata!$B:$B,$B866,inputdata!$A:$A,$A866),SUMIFS(inputdata!K:K,inputdata!$D:$D,$B866,inputdata!$A:$A,$A866)),IF(RIGHT(B866,8)="Scotland",SUMIFS(inputdataWeek!K:K,inputdataWeek!$B:$B,$B866,inputdataWeek!$A:$A,$A866),SUMIFS(inputdataWeek!K:K,inputdataWeek!$D:$D,$B866,inputdataWeek!$A:$A,$A866)))</f>
        <v>28</v>
      </c>
      <c r="J866" s="185">
        <f t="shared" si="119"/>
        <v>0.99359707294763322</v>
      </c>
      <c r="K866" s="193" t="str">
        <f t="shared" si="103"/>
        <v>Weekly aggregate data</v>
      </c>
    </row>
    <row r="867" spans="1:11">
      <c r="A867" s="182">
        <f t="shared" si="120"/>
        <v>42715</v>
      </c>
      <c r="B867" s="183" t="s">
        <v>117</v>
      </c>
      <c r="C867" s="184">
        <f>IF($A867&lt;=MonthDate,IF(RIGHT($B867,8)="Scotland",SUMIFS(inputdata!G:G,inputdata!$B:$B,$B867,inputdata!$A:$A,$A867),SUMIFS(inputdata!G:G,inputdata!$D:$D,$B867,inputdata!$A:$A,$A867)),IF(RIGHT($B867,8)="Scotland",SUMIFS(inputdataWeek!G:G,inputdataWeek!$B:$B,$B867,inputdataWeek!$A:$A,$A867),SUMIFS(inputdataWeek!G:G,inputdataWeek!$D:$D,$B867,inputdataWeek!$A:$A,$A867)))</f>
        <v>106</v>
      </c>
      <c r="D867" s="184">
        <f>IF($A867&lt;=MonthDate,IF(RIGHT($B867,8)="Scotland",SUMIFS(inputdata!H:H,inputdata!$B:$B,$B867,inputdata!$A:$A,$A867),SUMIFS(inputdata!H:H,inputdata!$D:$D,$B867,inputdata!$A:$A,$A867)),IF(RIGHT($B867,8)="Scotland",SUMIFS(inputdataWeek!H:H,inputdataWeek!$B:$B,$B867,inputdataWeek!$A:$A,$A867),SUMIFS(inputdataWeek!H:H,inputdataWeek!$D:$D,$B867,inputdataWeek!$A:$A,$A867)))</f>
        <v>101</v>
      </c>
      <c r="E867" s="184">
        <f>IF($A867&lt;=MonthDate,IF(RIGHT($B867,8)="Scotland",SUMIFS(inputdata!I:I,inputdata!$B:$B,$B867,inputdata!$A:$A,$A867),SUMIFS(inputdata!I:I,inputdata!$D:$D,$B867,inputdata!$A:$A,$A867)),IF(RIGHT($B867,8)="Scotland",SUMIFS(inputdataWeek!I:I,inputdataWeek!$B:$B,$B867,inputdataWeek!$A:$A,$A867),SUMIFS(inputdataWeek!I:I,inputdataWeek!$D:$D,$B867,inputdataWeek!$A:$A,$A867)))</f>
        <v>5</v>
      </c>
      <c r="F867" s="185">
        <f t="shared" si="117"/>
        <v>0.95283018867924529</v>
      </c>
      <c r="G867" s="184">
        <f>IF($A867&lt;=MonthDate,IF(RIGHT($B867,8)="Scotland",SUMIFS(inputdata!J:J,inputdata!$B:$B,$B867,inputdata!$A:$A,$A867),SUMIFS(inputdata!J:J,inputdata!$D:$D,$B867,inputdata!$A:$A,$A867)),IF(RIGHT($B867,8)="Scotland",SUMIFS(inputdataWeek!J:J,inputdataWeek!$B:$B,$B867,inputdataWeek!$A:$A,$A867),SUMIFS(inputdataWeek!J:J,inputdataWeek!$D:$D,$B867,inputdataWeek!$A:$A,$A867)))</f>
        <v>1</v>
      </c>
      <c r="H867" s="185">
        <f t="shared" si="118"/>
        <v>0.99056603773584906</v>
      </c>
      <c r="I867" s="184">
        <f>IF($A867&lt;=MonthDate,IF(RIGHT($B867,8)="Scotland",SUMIFS(inputdata!K:K,inputdata!$B:$B,$B867,inputdata!$A:$A,$A867),SUMIFS(inputdata!K:K,inputdata!$D:$D,$B867,inputdata!$A:$A,$A867)),IF(RIGHT(B867,8)="Scotland",SUMIFS(inputdataWeek!K:K,inputdataWeek!$B:$B,$B867,inputdataWeek!$A:$A,$A867),SUMIFS(inputdataWeek!K:K,inputdataWeek!$D:$D,$B867,inputdataWeek!$A:$A,$A867)))</f>
        <v>0</v>
      </c>
      <c r="J867" s="185">
        <f t="shared" si="119"/>
        <v>1</v>
      </c>
      <c r="K867" s="193" t="str">
        <f t="shared" si="103"/>
        <v>Weekly aggregate data</v>
      </c>
    </row>
    <row r="868" spans="1:11">
      <c r="A868" s="182">
        <f>A853+7</f>
        <v>42715</v>
      </c>
      <c r="B868" s="183" t="s">
        <v>141</v>
      </c>
      <c r="C868" s="184">
        <f>IF($A868&lt;=MonthDate,IF(RIGHT($B868,8)="Scotland",SUMIFS(inputdata!G:G,inputdata!$B:$B,$B868,inputdata!$A:$A,$A868),SUMIFS(inputdata!G:G,inputdata!$D:$D,$B868,inputdata!$A:$A,$A868)),IF(RIGHT($B868,8)="Scotland",SUMIFS(inputdataWeek!G:G,inputdataWeek!$B:$B,$B868,inputdataWeek!$A:$A,$A868),SUMIFS(inputdataWeek!G:G,inputdataWeek!$D:$D,$B868,inputdataWeek!$A:$A,$A868)))</f>
        <v>146</v>
      </c>
      <c r="D868" s="184">
        <f>IF($A868&lt;=MonthDate,IF(RIGHT($B868,8)="Scotland",SUMIFS(inputdata!H:H,inputdata!$B:$B,$B868,inputdata!$A:$A,$A868),SUMIFS(inputdata!H:H,inputdata!$D:$D,$B868,inputdata!$A:$A,$A868)),IF(RIGHT($B868,8)="Scotland",SUMIFS(inputdataWeek!H:H,inputdataWeek!$B:$B,$B868,inputdataWeek!$A:$A,$A868),SUMIFS(inputdataWeek!H:H,inputdataWeek!$D:$D,$B868,inputdataWeek!$A:$A,$A868)))</f>
        <v>138</v>
      </c>
      <c r="E868" s="184">
        <f>IF($A868&lt;=MonthDate,IF(RIGHT($B868,8)="Scotland",SUMIFS(inputdata!I:I,inputdata!$B:$B,$B868,inputdata!$A:$A,$A868),SUMIFS(inputdata!I:I,inputdata!$D:$D,$B868,inputdata!$A:$A,$A868)),IF(RIGHT($B868,8)="Scotland",SUMIFS(inputdataWeek!I:I,inputdataWeek!$B:$B,$B868,inputdataWeek!$A:$A,$A868),SUMIFS(inputdataWeek!I:I,inputdataWeek!$D:$D,$B868,inputdataWeek!$A:$A,$A868)))</f>
        <v>8</v>
      </c>
      <c r="F868" s="185">
        <f t="shared" si="117"/>
        <v>0.9452054794520548</v>
      </c>
      <c r="G868" s="184">
        <f>IF($A868&lt;=MonthDate,IF(RIGHT($B868,8)="Scotland",SUMIFS(inputdata!J:J,inputdata!$B:$B,$B868,inputdata!$A:$A,$A868),SUMIFS(inputdata!J:J,inputdata!$D:$D,$B868,inputdata!$A:$A,$A868)),IF(RIGHT($B868,8)="Scotland",SUMIFS(inputdataWeek!J:J,inputdataWeek!$B:$B,$B868,inputdataWeek!$A:$A,$A868),SUMIFS(inputdataWeek!J:J,inputdataWeek!$D:$D,$B868,inputdataWeek!$A:$A,$A868)))</f>
        <v>0</v>
      </c>
      <c r="H868" s="185">
        <f t="shared" si="118"/>
        <v>1</v>
      </c>
      <c r="I868" s="184">
        <f>IF($A868&lt;=MonthDate,IF(RIGHT($B868,8)="Scotland",SUMIFS(inputdata!K:K,inputdata!$B:$B,$B868,inputdata!$A:$A,$A868),SUMIFS(inputdata!K:K,inputdata!$D:$D,$B868,inputdata!$A:$A,$A868)),IF(RIGHT(B868,8)="Scotland",SUMIFS(inputdataWeek!K:K,inputdataWeek!$B:$B,$B868,inputdataWeek!$A:$A,$A868),SUMIFS(inputdataWeek!K:K,inputdataWeek!$D:$D,$B868,inputdataWeek!$A:$A,$A868)))</f>
        <v>0</v>
      </c>
      <c r="J868" s="185">
        <f t="shared" si="119"/>
        <v>1</v>
      </c>
      <c r="K868" s="193" t="str">
        <f t="shared" si="103"/>
        <v>Weekly aggregate data</v>
      </c>
    </row>
    <row r="869" spans="1:11">
      <c r="A869" s="182">
        <f t="shared" ref="A869:A871" si="121">A854+7</f>
        <v>42715</v>
      </c>
      <c r="B869" s="183" t="s">
        <v>136</v>
      </c>
      <c r="C869" s="184">
        <f>IF($A869&lt;=MonthDate,IF(RIGHT($B869,8)="Scotland",SUMIFS(inputdata!G:G,inputdata!$B:$B,$B869,inputdata!$A:$A,$A869),SUMIFS(inputdata!G:G,inputdata!$D:$D,$B869,inputdata!$A:$A,$A869)),IF(RIGHT($B869,8)="Scotland",SUMIFS(inputdataWeek!G:G,inputdataWeek!$B:$B,$B869,inputdataWeek!$A:$A,$A869),SUMIFS(inputdataWeek!G:G,inputdataWeek!$D:$D,$B869,inputdataWeek!$A:$A,$A869)))</f>
        <v>1414</v>
      </c>
      <c r="D869" s="184">
        <f>IF($A869&lt;=MonthDate,IF(RIGHT($B869,8)="Scotland",SUMIFS(inputdata!H:H,inputdata!$B:$B,$B869,inputdata!$A:$A,$A869),SUMIFS(inputdata!H:H,inputdata!$D:$D,$B869,inputdata!$A:$A,$A869)),IF(RIGHT($B869,8)="Scotland",SUMIFS(inputdataWeek!H:H,inputdataWeek!$B:$B,$B869,inputdataWeek!$A:$A,$A869),SUMIFS(inputdataWeek!H:H,inputdataWeek!$D:$D,$B869,inputdataWeek!$A:$A,$A869)))</f>
        <v>1358</v>
      </c>
      <c r="E869" s="184">
        <f>IF($A869&lt;=MonthDate,IF(RIGHT($B869,8)="Scotland",SUMIFS(inputdata!I:I,inputdata!$B:$B,$B869,inputdata!$A:$A,$A869),SUMIFS(inputdata!I:I,inputdata!$D:$D,$B869,inputdata!$A:$A,$A869)),IF(RIGHT($B869,8)="Scotland",SUMIFS(inputdataWeek!I:I,inputdataWeek!$B:$B,$B869,inputdataWeek!$A:$A,$A869),SUMIFS(inputdataWeek!I:I,inputdataWeek!$D:$D,$B869,inputdataWeek!$A:$A,$A869)))</f>
        <v>56</v>
      </c>
      <c r="F869" s="185">
        <f t="shared" si="117"/>
        <v>0.96039603960396036</v>
      </c>
      <c r="G869" s="184">
        <f>IF($A869&lt;=MonthDate,IF(RIGHT($B869,8)="Scotland",SUMIFS(inputdata!J:J,inputdata!$B:$B,$B869,inputdata!$A:$A,$A869),SUMIFS(inputdata!J:J,inputdata!$D:$D,$B869,inputdata!$A:$A,$A869)),IF(RIGHT($B869,8)="Scotland",SUMIFS(inputdataWeek!J:J,inputdataWeek!$B:$B,$B869,inputdataWeek!$A:$A,$A869),SUMIFS(inputdataWeek!J:J,inputdataWeek!$D:$D,$B869,inputdataWeek!$A:$A,$A869)))</f>
        <v>1</v>
      </c>
      <c r="H869" s="185">
        <f t="shared" si="118"/>
        <v>0.99929278642149932</v>
      </c>
      <c r="I869" s="184">
        <f>IF($A869&lt;=MonthDate,IF(RIGHT($B869,8)="Scotland",SUMIFS(inputdata!K:K,inputdata!$B:$B,$B869,inputdata!$A:$A,$A869),SUMIFS(inputdata!K:K,inputdata!$D:$D,$B869,inputdata!$A:$A,$A869)),IF(RIGHT(B869,8)="Scotland",SUMIFS(inputdataWeek!K:K,inputdataWeek!$B:$B,$B869,inputdataWeek!$A:$A,$A869),SUMIFS(inputdataWeek!K:K,inputdataWeek!$D:$D,$B869,inputdataWeek!$A:$A,$A869)))</f>
        <v>0</v>
      </c>
      <c r="J869" s="185">
        <f t="shared" si="119"/>
        <v>1</v>
      </c>
      <c r="K869" s="193" t="str">
        <f t="shared" si="103"/>
        <v>Weekly aggregate data</v>
      </c>
    </row>
    <row r="870" spans="1:11">
      <c r="A870" s="182">
        <f t="shared" si="121"/>
        <v>42715</v>
      </c>
      <c r="B870" s="183" t="s">
        <v>139</v>
      </c>
      <c r="C870" s="184">
        <f>IF($A870&lt;=MonthDate,IF(RIGHT($B870,8)="Scotland",SUMIFS(inputdata!G:G,inputdata!$B:$B,$B870,inputdata!$A:$A,$A870),SUMIFS(inputdata!G:G,inputdata!$D:$D,$B870,inputdata!$A:$A,$A870)),IF(RIGHT($B870,8)="Scotland",SUMIFS(inputdataWeek!G:G,inputdataWeek!$B:$B,$B870,inputdataWeek!$A:$A,$A870),SUMIFS(inputdataWeek!G:G,inputdataWeek!$D:$D,$B870,inputdataWeek!$A:$A,$A870)))</f>
        <v>133</v>
      </c>
      <c r="D870" s="184">
        <f>IF($A870&lt;=MonthDate,IF(RIGHT($B870,8)="Scotland",SUMIFS(inputdata!H:H,inputdata!$B:$B,$B870,inputdata!$A:$A,$A870),SUMIFS(inputdata!H:H,inputdata!$D:$D,$B870,inputdata!$A:$A,$A870)),IF(RIGHT($B870,8)="Scotland",SUMIFS(inputdataWeek!H:H,inputdataWeek!$B:$B,$B870,inputdataWeek!$A:$A,$A870),SUMIFS(inputdataWeek!H:H,inputdataWeek!$D:$D,$B870,inputdataWeek!$A:$A,$A870)))</f>
        <v>133</v>
      </c>
      <c r="E870" s="184">
        <f>IF($A870&lt;=MonthDate,IF(RIGHT($B870,8)="Scotland",SUMIFS(inputdata!I:I,inputdata!$B:$B,$B870,inputdata!$A:$A,$A870),SUMIFS(inputdata!I:I,inputdata!$D:$D,$B870,inputdata!$A:$A,$A870)),IF(RIGHT($B870,8)="Scotland",SUMIFS(inputdataWeek!I:I,inputdataWeek!$B:$B,$B870,inputdataWeek!$A:$A,$A870),SUMIFS(inputdataWeek!I:I,inputdataWeek!$D:$D,$B870,inputdataWeek!$A:$A,$A870)))</f>
        <v>0</v>
      </c>
      <c r="F870" s="185">
        <f t="shared" si="117"/>
        <v>1</v>
      </c>
      <c r="G870" s="184">
        <f>IF($A870&lt;=MonthDate,IF(RIGHT($B870,8)="Scotland",SUMIFS(inputdata!J:J,inputdata!$B:$B,$B870,inputdata!$A:$A,$A870),SUMIFS(inputdata!J:J,inputdata!$D:$D,$B870,inputdata!$A:$A,$A870)),IF(RIGHT($B870,8)="Scotland",SUMIFS(inputdataWeek!J:J,inputdataWeek!$B:$B,$B870,inputdataWeek!$A:$A,$A870),SUMIFS(inputdataWeek!J:J,inputdataWeek!$D:$D,$B870,inputdataWeek!$A:$A,$A870)))</f>
        <v>0</v>
      </c>
      <c r="H870" s="185">
        <f t="shared" si="118"/>
        <v>1</v>
      </c>
      <c r="I870" s="184">
        <f>IF($A870&lt;=MonthDate,IF(RIGHT($B870,8)="Scotland",SUMIFS(inputdata!K:K,inputdata!$B:$B,$B870,inputdata!$A:$A,$A870),SUMIFS(inputdata!K:K,inputdata!$D:$D,$B870,inputdata!$A:$A,$A870)),IF(RIGHT(B870,8)="Scotland",SUMIFS(inputdataWeek!K:K,inputdataWeek!$B:$B,$B870,inputdataWeek!$A:$A,$A870),SUMIFS(inputdataWeek!K:K,inputdataWeek!$D:$D,$B870,inputdataWeek!$A:$A,$A870)))</f>
        <v>0</v>
      </c>
      <c r="J870" s="185">
        <f t="shared" si="119"/>
        <v>1</v>
      </c>
      <c r="K870" s="193" t="str">
        <f t="shared" si="103"/>
        <v>Weekly aggregate data</v>
      </c>
    </row>
    <row r="871" spans="1:11">
      <c r="A871" s="182">
        <f t="shared" si="121"/>
        <v>42715</v>
      </c>
      <c r="B871" s="183" t="s">
        <v>277</v>
      </c>
      <c r="C871" s="184">
        <f>IF($A871&lt;=MonthDate,IF(RIGHT($B871,8)="Scotland",SUMIFS(inputdata!G:G,inputdata!$B:$B,$B871,inputdata!$A:$A,$A871),SUMIFS(inputdata!G:G,inputdata!$D:$D,$B871,inputdata!$A:$A,$A871)),IF(RIGHT($B871,8)="Scotland",SUMIFS(inputdataWeek!G:G,inputdataWeek!$B:$B,$B871,inputdataWeek!$A:$A,$A871),SUMIFS(inputdataWeek!G:G,inputdataWeek!$D:$D,$B871,inputdataWeek!$A:$A,$A871)))</f>
        <v>25351</v>
      </c>
      <c r="D871" s="184">
        <f>IF($A871&lt;=MonthDate,IF(RIGHT($B871,8)="Scotland",SUMIFS(inputdata!H:H,inputdata!$B:$B,$B871,inputdata!$A:$A,$A871),SUMIFS(inputdata!H:H,inputdata!$D:$D,$B871,inputdata!$A:$A,$A871)),IF(RIGHT($B871,8)="Scotland",SUMIFS(inputdataWeek!H:H,inputdataWeek!$B:$B,$B871,inputdataWeek!$A:$A,$A871),SUMIFS(inputdataWeek!H:H,inputdataWeek!$D:$D,$B871,inputdataWeek!$A:$A,$A871)))</f>
        <v>22800</v>
      </c>
      <c r="E871" s="184">
        <f>IF($A871&lt;=MonthDate,IF(RIGHT($B871,8)="Scotland",SUMIFS(inputdata!I:I,inputdata!$B:$B,$B871,inputdata!$A:$A,$A871),SUMIFS(inputdata!I:I,inputdata!$D:$D,$B871,inputdata!$A:$A,$A871)),IF(RIGHT($B871,8)="Scotland",SUMIFS(inputdataWeek!I:I,inputdataWeek!$B:$B,$B871,inputdataWeek!$A:$A,$A871),SUMIFS(inputdataWeek!I:I,inputdataWeek!$D:$D,$B871,inputdataWeek!$A:$A,$A871)))</f>
        <v>2551</v>
      </c>
      <c r="F871" s="185">
        <f t="shared" si="117"/>
        <v>0.89937280580647705</v>
      </c>
      <c r="G871" s="184">
        <f>IF($A871&lt;=MonthDate,IF(RIGHT($B871,8)="Scotland",SUMIFS(inputdata!J:J,inputdata!$B:$B,$B871,inputdata!$A:$A,$A871),SUMIFS(inputdata!J:J,inputdata!$D:$D,$B871,inputdata!$A:$A,$A871)),IF(RIGHT($B871,8)="Scotland",SUMIFS(inputdataWeek!J:J,inputdataWeek!$B:$B,$B871,inputdataWeek!$A:$A,$A871),SUMIFS(inputdataWeek!J:J,inputdataWeek!$D:$D,$B871,inputdataWeek!$A:$A,$A871)))</f>
        <v>284</v>
      </c>
      <c r="H871" s="185">
        <f t="shared" si="118"/>
        <v>0.98879728610311235</v>
      </c>
      <c r="I871" s="184">
        <f>IF($A871&lt;=MonthDate,IF(RIGHT($B871,8)="Scotland",SUMIFS(inputdata!K:K,inputdata!$B:$B,$B871,inputdata!$A:$A,$A871),SUMIFS(inputdata!K:K,inputdata!$D:$D,$B871,inputdata!$A:$A,$A871)),IF(RIGHT(B871,8)="Scotland",SUMIFS(inputdataWeek!K:K,inputdataWeek!$B:$B,$B871,inputdataWeek!$A:$A,$A871),SUMIFS(inputdataWeek!K:K,inputdataWeek!$D:$D,$B871,inputdataWeek!$A:$A,$A871)))</f>
        <v>48</v>
      </c>
      <c r="J871" s="185">
        <f t="shared" si="119"/>
        <v>0.99810658356672322</v>
      </c>
      <c r="K871" s="193" t="str">
        <f t="shared" si="103"/>
        <v>Weekly aggregate data</v>
      </c>
    </row>
    <row r="872" spans="1:11">
      <c r="A872" s="182">
        <f>A857+7</f>
        <v>42722</v>
      </c>
      <c r="B872" s="183" t="s">
        <v>121</v>
      </c>
      <c r="C872" s="184">
        <f>IF($A872&lt;=MonthDate,IF(RIGHT($B872,8)="Scotland",SUMIFS(inputdata!G:G,inputdata!$B:$B,$B872,inputdata!$A:$A,$A872),SUMIFS(inputdata!G:G,inputdata!$D:$D,$B872,inputdata!$A:$A,$A872)),IF(RIGHT($B872,8)="Scotland",SUMIFS(inputdataWeek!G:G,inputdataWeek!$B:$B,$B872,inputdataWeek!$A:$A,$A872),SUMIFS(inputdataWeek!G:G,inputdataWeek!$D:$D,$B872,inputdataWeek!$A:$A,$A872)))</f>
        <v>2142</v>
      </c>
      <c r="D872" s="184">
        <f>IF($A872&lt;=MonthDate,IF(RIGHT($B872,8)="Scotland",SUMIFS(inputdata!H:H,inputdata!$B:$B,$B872,inputdata!$A:$A,$A872),SUMIFS(inputdata!H:H,inputdata!$D:$D,$B872,inputdata!$A:$A,$A872)),IF(RIGHT($B872,8)="Scotland",SUMIFS(inputdataWeek!H:H,inputdataWeek!$B:$B,$B872,inputdataWeek!$A:$A,$A872),SUMIFS(inputdataWeek!H:H,inputdataWeek!$D:$D,$B872,inputdataWeek!$A:$A,$A872)))</f>
        <v>1995</v>
      </c>
      <c r="E872" s="184">
        <f>IF($A872&lt;=MonthDate,IF(RIGHT($B872,8)="Scotland",SUMIFS(inputdata!I:I,inputdata!$B:$B,$B872,inputdata!$A:$A,$A872),SUMIFS(inputdata!I:I,inputdata!$D:$D,$B872,inputdata!$A:$A,$A872)),IF(RIGHT($B872,8)="Scotland",SUMIFS(inputdataWeek!I:I,inputdataWeek!$B:$B,$B872,inputdataWeek!$A:$A,$A872),SUMIFS(inputdataWeek!I:I,inputdataWeek!$D:$D,$B872,inputdataWeek!$A:$A,$A872)))</f>
        <v>147</v>
      </c>
      <c r="F872" s="185">
        <f t="shared" ref="F872:F901" si="122">1-E872/$C872</f>
        <v>0.93137254901960786</v>
      </c>
      <c r="G872" s="184">
        <f>IF($A872&lt;=MonthDate,IF(RIGHT($B872,8)="Scotland",SUMIFS(inputdata!J:J,inputdata!$B:$B,$B872,inputdata!$A:$A,$A872),SUMIFS(inputdata!J:J,inputdata!$D:$D,$B872,inputdata!$A:$A,$A872)),IF(RIGHT($B872,8)="Scotland",SUMIFS(inputdataWeek!J:J,inputdataWeek!$B:$B,$B872,inputdataWeek!$A:$A,$A872),SUMIFS(inputdataWeek!J:J,inputdataWeek!$D:$D,$B872,inputdataWeek!$A:$A,$A872)))</f>
        <v>25</v>
      </c>
      <c r="H872" s="185">
        <f t="shared" ref="H872:H901" si="123">1-G872/$C872</f>
        <v>0.98832866479925308</v>
      </c>
      <c r="I872" s="184">
        <f>IF($A872&lt;=MonthDate,IF(RIGHT($B872,8)="Scotland",SUMIFS(inputdata!K:K,inputdata!$B:$B,$B872,inputdata!$A:$A,$A872),SUMIFS(inputdata!K:K,inputdata!$D:$D,$B872,inputdata!$A:$A,$A872)),IF(RIGHT(B872,8)="Scotland",SUMIFS(inputdataWeek!K:K,inputdataWeek!$B:$B,$B872,inputdataWeek!$A:$A,$A872),SUMIFS(inputdataWeek!K:K,inputdataWeek!$D:$D,$B872,inputdataWeek!$A:$A,$A872)))</f>
        <v>4</v>
      </c>
      <c r="J872" s="185">
        <f t="shared" ref="J872:J901" si="124">1-I872/$C872</f>
        <v>0.99813258636788049</v>
      </c>
      <c r="K872" s="193" t="str">
        <f t="shared" si="103"/>
        <v>Weekly aggregate data</v>
      </c>
    </row>
    <row r="873" spans="1:11">
      <c r="A873" s="182">
        <f t="shared" ref="A873:A882" si="125">A858+7</f>
        <v>42722</v>
      </c>
      <c r="B873" s="183" t="s">
        <v>70</v>
      </c>
      <c r="C873" s="184">
        <f>IF($A873&lt;=MonthDate,IF(RIGHT($B873,8)="Scotland",SUMIFS(inputdata!G:G,inputdata!$B:$B,$B873,inputdata!$A:$A,$A873),SUMIFS(inputdata!G:G,inputdata!$D:$D,$B873,inputdata!$A:$A,$A873)),IF(RIGHT($B873,8)="Scotland",SUMIFS(inputdataWeek!G:G,inputdataWeek!$B:$B,$B873,inputdataWeek!$A:$A,$A873),SUMIFS(inputdataWeek!G:G,inputdataWeek!$D:$D,$B873,inputdataWeek!$A:$A,$A873)))</f>
        <v>499</v>
      </c>
      <c r="D873" s="184">
        <f>IF($A873&lt;=MonthDate,IF(RIGHT($B873,8)="Scotland",SUMIFS(inputdata!H:H,inputdata!$B:$B,$B873,inputdata!$A:$A,$A873),SUMIFS(inputdata!H:H,inputdata!$D:$D,$B873,inputdata!$A:$A,$A873)),IF(RIGHT($B873,8)="Scotland",SUMIFS(inputdataWeek!H:H,inputdataWeek!$B:$B,$B873,inputdataWeek!$A:$A,$A873),SUMIFS(inputdataWeek!H:H,inputdataWeek!$D:$D,$B873,inputdataWeek!$A:$A,$A873)))</f>
        <v>477</v>
      </c>
      <c r="E873" s="184">
        <f>IF($A873&lt;=MonthDate,IF(RIGHT($B873,8)="Scotland",SUMIFS(inputdata!I:I,inputdata!$B:$B,$B873,inputdata!$A:$A,$A873),SUMIFS(inputdata!I:I,inputdata!$D:$D,$B873,inputdata!$A:$A,$A873)),IF(RIGHT($B873,8)="Scotland",SUMIFS(inputdataWeek!I:I,inputdataWeek!$B:$B,$B873,inputdataWeek!$A:$A,$A873),SUMIFS(inputdataWeek!I:I,inputdataWeek!$D:$D,$B873,inputdataWeek!$A:$A,$A873)))</f>
        <v>22</v>
      </c>
      <c r="F873" s="185">
        <f t="shared" si="122"/>
        <v>0.95591182364729455</v>
      </c>
      <c r="G873" s="184">
        <f>IF($A873&lt;=MonthDate,IF(RIGHT($B873,8)="Scotland",SUMIFS(inputdata!J:J,inputdata!$B:$B,$B873,inputdata!$A:$A,$A873),SUMIFS(inputdata!J:J,inputdata!$D:$D,$B873,inputdata!$A:$A,$A873)),IF(RIGHT($B873,8)="Scotland",SUMIFS(inputdataWeek!J:J,inputdataWeek!$B:$B,$B873,inputdataWeek!$A:$A,$A873),SUMIFS(inputdataWeek!J:J,inputdataWeek!$D:$D,$B873,inputdataWeek!$A:$A,$A873)))</f>
        <v>0</v>
      </c>
      <c r="H873" s="185">
        <f t="shared" si="123"/>
        <v>1</v>
      </c>
      <c r="I873" s="184">
        <f>IF($A873&lt;=MonthDate,IF(RIGHT($B873,8)="Scotland",SUMIFS(inputdata!K:K,inputdata!$B:$B,$B873,inputdata!$A:$A,$A873),SUMIFS(inputdata!K:K,inputdata!$D:$D,$B873,inputdata!$A:$A,$A873)),IF(RIGHT(B873,8)="Scotland",SUMIFS(inputdataWeek!K:K,inputdataWeek!$B:$B,$B873,inputdataWeek!$A:$A,$A873),SUMIFS(inputdataWeek!K:K,inputdataWeek!$D:$D,$B873,inputdataWeek!$A:$A,$A873)))</f>
        <v>0</v>
      </c>
      <c r="J873" s="185">
        <f t="shared" si="124"/>
        <v>1</v>
      </c>
      <c r="K873" s="193" t="str">
        <f t="shared" si="103"/>
        <v>Weekly aggregate data</v>
      </c>
    </row>
    <row r="874" spans="1:11">
      <c r="A874" s="182">
        <f t="shared" si="125"/>
        <v>42722</v>
      </c>
      <c r="B874" s="183" t="s">
        <v>140</v>
      </c>
      <c r="C874" s="184">
        <f>IF($A874&lt;=MonthDate,IF(RIGHT($B874,8)="Scotland",SUMIFS(inputdata!G:G,inputdata!$B:$B,$B874,inputdata!$A:$A,$A874),SUMIFS(inputdata!G:G,inputdata!$D:$D,$B874,inputdata!$A:$A,$A874)),IF(RIGHT($B874,8)="Scotland",SUMIFS(inputdataWeek!G:G,inputdataWeek!$B:$B,$B874,inputdataWeek!$A:$A,$A874),SUMIFS(inputdataWeek!G:G,inputdataWeek!$D:$D,$B874,inputdataWeek!$A:$A,$A874)))</f>
        <v>896</v>
      </c>
      <c r="D874" s="184">
        <f>IF($A874&lt;=MonthDate,IF(RIGHT($B874,8)="Scotland",SUMIFS(inputdata!H:H,inputdata!$B:$B,$B874,inputdata!$A:$A,$A874),SUMIFS(inputdata!H:H,inputdata!$D:$D,$B874,inputdata!$A:$A,$A874)),IF(RIGHT($B874,8)="Scotland",SUMIFS(inputdataWeek!H:H,inputdataWeek!$B:$B,$B874,inputdataWeek!$A:$A,$A874),SUMIFS(inputdataWeek!H:H,inputdataWeek!$D:$D,$B874,inputdataWeek!$A:$A,$A874)))</f>
        <v>824</v>
      </c>
      <c r="E874" s="184">
        <f>IF($A874&lt;=MonthDate,IF(RIGHT($B874,8)="Scotland",SUMIFS(inputdata!I:I,inputdata!$B:$B,$B874,inputdata!$A:$A,$A874),SUMIFS(inputdata!I:I,inputdata!$D:$D,$B874,inputdata!$A:$A,$A874)),IF(RIGHT($B874,8)="Scotland",SUMIFS(inputdataWeek!I:I,inputdataWeek!$B:$B,$B874,inputdataWeek!$A:$A,$A874),SUMIFS(inputdataWeek!I:I,inputdataWeek!$D:$D,$B874,inputdataWeek!$A:$A,$A874)))</f>
        <v>72</v>
      </c>
      <c r="F874" s="185">
        <f t="shared" si="122"/>
        <v>0.9196428571428571</v>
      </c>
      <c r="G874" s="184">
        <f>IF($A874&lt;=MonthDate,IF(RIGHT($B874,8)="Scotland",SUMIFS(inputdata!J:J,inputdata!$B:$B,$B874,inputdata!$A:$A,$A874),SUMIFS(inputdata!J:J,inputdata!$D:$D,$B874,inputdata!$A:$A,$A874)),IF(RIGHT($B874,8)="Scotland",SUMIFS(inputdataWeek!J:J,inputdataWeek!$B:$B,$B874,inputdataWeek!$A:$A,$A874),SUMIFS(inputdataWeek!J:J,inputdataWeek!$D:$D,$B874,inputdataWeek!$A:$A,$A874)))</f>
        <v>11</v>
      </c>
      <c r="H874" s="185">
        <f t="shared" si="123"/>
        <v>0.9877232142857143</v>
      </c>
      <c r="I874" s="184">
        <f>IF($A874&lt;=MonthDate,IF(RIGHT($B874,8)="Scotland",SUMIFS(inputdata!K:K,inputdata!$B:$B,$B874,inputdata!$A:$A,$A874),SUMIFS(inputdata!K:K,inputdata!$D:$D,$B874,inputdata!$A:$A,$A874)),IF(RIGHT(B874,8)="Scotland",SUMIFS(inputdataWeek!K:K,inputdataWeek!$B:$B,$B874,inputdataWeek!$A:$A,$A874),SUMIFS(inputdataWeek!K:K,inputdataWeek!$D:$D,$B874,inputdataWeek!$A:$A,$A874)))</f>
        <v>2</v>
      </c>
      <c r="J874" s="185">
        <f t="shared" si="124"/>
        <v>0.9977678571428571</v>
      </c>
      <c r="K874" s="193" t="str">
        <f t="shared" si="103"/>
        <v>Weekly aggregate data</v>
      </c>
    </row>
    <row r="875" spans="1:11">
      <c r="A875" s="182">
        <f t="shared" si="125"/>
        <v>42722</v>
      </c>
      <c r="B875" s="183" t="s">
        <v>71</v>
      </c>
      <c r="C875" s="184">
        <f>IF($A875&lt;=MonthDate,IF(RIGHT($B875,8)="Scotland",SUMIFS(inputdata!G:G,inputdata!$B:$B,$B875,inputdata!$A:$A,$A875),SUMIFS(inputdata!G:G,inputdata!$D:$D,$B875,inputdata!$A:$A,$A875)),IF(RIGHT($B875,8)="Scotland",SUMIFS(inputdataWeek!G:G,inputdataWeek!$B:$B,$B875,inputdataWeek!$A:$A,$A875),SUMIFS(inputdataWeek!G:G,inputdataWeek!$D:$D,$B875,inputdataWeek!$A:$A,$A875)))</f>
        <v>1198</v>
      </c>
      <c r="D875" s="184">
        <f>IF($A875&lt;=MonthDate,IF(RIGHT($B875,8)="Scotland",SUMIFS(inputdata!H:H,inputdata!$B:$B,$B875,inputdata!$A:$A,$A875),SUMIFS(inputdata!H:H,inputdata!$D:$D,$B875,inputdata!$A:$A,$A875)),IF(RIGHT($B875,8)="Scotland",SUMIFS(inputdataWeek!H:H,inputdataWeek!$B:$B,$B875,inputdataWeek!$A:$A,$A875),SUMIFS(inputdataWeek!H:H,inputdataWeek!$D:$D,$B875,inputdataWeek!$A:$A,$A875)))</f>
        <v>1067</v>
      </c>
      <c r="E875" s="184">
        <f>IF($A875&lt;=MonthDate,IF(RIGHT($B875,8)="Scotland",SUMIFS(inputdata!I:I,inputdata!$B:$B,$B875,inputdata!$A:$A,$A875),SUMIFS(inputdata!I:I,inputdata!$D:$D,$B875,inputdata!$A:$A,$A875)),IF(RIGHT($B875,8)="Scotland",SUMIFS(inputdataWeek!I:I,inputdataWeek!$B:$B,$B875,inputdataWeek!$A:$A,$A875),SUMIFS(inputdataWeek!I:I,inputdataWeek!$D:$D,$B875,inputdataWeek!$A:$A,$A875)))</f>
        <v>131</v>
      </c>
      <c r="F875" s="185">
        <f t="shared" si="122"/>
        <v>0.89065108514190316</v>
      </c>
      <c r="G875" s="184">
        <f>IF($A875&lt;=MonthDate,IF(RIGHT($B875,8)="Scotland",SUMIFS(inputdata!J:J,inputdata!$B:$B,$B875,inputdata!$A:$A,$A875),SUMIFS(inputdata!J:J,inputdata!$D:$D,$B875,inputdata!$A:$A,$A875)),IF(RIGHT($B875,8)="Scotland",SUMIFS(inputdataWeek!J:J,inputdataWeek!$B:$B,$B875,inputdataWeek!$A:$A,$A875),SUMIFS(inputdataWeek!J:J,inputdataWeek!$D:$D,$B875,inputdataWeek!$A:$A,$A875)))</f>
        <v>15</v>
      </c>
      <c r="H875" s="185">
        <f t="shared" si="123"/>
        <v>0.98747913188647751</v>
      </c>
      <c r="I875" s="184">
        <f>IF($A875&lt;=MonthDate,IF(RIGHT($B875,8)="Scotland",SUMIFS(inputdata!K:K,inputdata!$B:$B,$B875,inputdata!$A:$A,$A875),SUMIFS(inputdata!K:K,inputdata!$D:$D,$B875,inputdata!$A:$A,$A875)),IF(RIGHT(B875,8)="Scotland",SUMIFS(inputdataWeek!K:K,inputdataWeek!$B:$B,$B875,inputdataWeek!$A:$A,$A875),SUMIFS(inputdataWeek!K:K,inputdataWeek!$D:$D,$B875,inputdataWeek!$A:$A,$A875)))</f>
        <v>1</v>
      </c>
      <c r="J875" s="185">
        <f t="shared" si="124"/>
        <v>0.9991652754590985</v>
      </c>
      <c r="K875" s="193" t="str">
        <f t="shared" si="103"/>
        <v>Weekly aggregate data</v>
      </c>
    </row>
    <row r="876" spans="1:11">
      <c r="A876" s="182">
        <f t="shared" si="125"/>
        <v>42722</v>
      </c>
      <c r="B876" s="183" t="s">
        <v>69</v>
      </c>
      <c r="C876" s="184">
        <f>IF($A876&lt;=MonthDate,IF(RIGHT($B876,8)="Scotland",SUMIFS(inputdata!G:G,inputdata!$B:$B,$B876,inputdata!$A:$A,$A876),SUMIFS(inputdata!G:G,inputdata!$D:$D,$B876,inputdata!$A:$A,$A876)),IF(RIGHT($B876,8)="Scotland",SUMIFS(inputdataWeek!G:G,inputdataWeek!$B:$B,$B876,inputdataWeek!$A:$A,$A876),SUMIFS(inputdataWeek!G:G,inputdataWeek!$D:$D,$B876,inputdataWeek!$A:$A,$A876)))</f>
        <v>1188</v>
      </c>
      <c r="D876" s="184">
        <f>IF($A876&lt;=MonthDate,IF(RIGHT($B876,8)="Scotland",SUMIFS(inputdata!H:H,inputdata!$B:$B,$B876,inputdata!$A:$A,$A876),SUMIFS(inputdata!H:H,inputdata!$D:$D,$B876,inputdata!$A:$A,$A876)),IF(RIGHT($B876,8)="Scotland",SUMIFS(inputdataWeek!H:H,inputdataWeek!$B:$B,$B876,inputdataWeek!$A:$A,$A876),SUMIFS(inputdataWeek!H:H,inputdataWeek!$D:$D,$B876,inputdataWeek!$A:$A,$A876)))</f>
        <v>1121</v>
      </c>
      <c r="E876" s="184">
        <f>IF($A876&lt;=MonthDate,IF(RIGHT($B876,8)="Scotland",SUMIFS(inputdata!I:I,inputdata!$B:$B,$B876,inputdata!$A:$A,$A876),SUMIFS(inputdata!I:I,inputdata!$D:$D,$B876,inputdata!$A:$A,$A876)),IF(RIGHT($B876,8)="Scotland",SUMIFS(inputdataWeek!I:I,inputdataWeek!$B:$B,$B876,inputdataWeek!$A:$A,$A876),SUMIFS(inputdataWeek!I:I,inputdataWeek!$D:$D,$B876,inputdataWeek!$A:$A,$A876)))</f>
        <v>67</v>
      </c>
      <c r="F876" s="185">
        <f t="shared" si="122"/>
        <v>0.94360269360269355</v>
      </c>
      <c r="G876" s="184">
        <f>IF($A876&lt;=MonthDate,IF(RIGHT($B876,8)="Scotland",SUMIFS(inputdata!J:J,inputdata!$B:$B,$B876,inputdata!$A:$A,$A876),SUMIFS(inputdata!J:J,inputdata!$D:$D,$B876,inputdata!$A:$A,$A876)),IF(RIGHT($B876,8)="Scotland",SUMIFS(inputdataWeek!J:J,inputdataWeek!$B:$B,$B876,inputdataWeek!$A:$A,$A876),SUMIFS(inputdataWeek!J:J,inputdataWeek!$D:$D,$B876,inputdataWeek!$A:$A,$A876)))</f>
        <v>1</v>
      </c>
      <c r="H876" s="185">
        <f t="shared" si="123"/>
        <v>0.99915824915824913</v>
      </c>
      <c r="I876" s="184">
        <f>IF($A876&lt;=MonthDate,IF(RIGHT($B876,8)="Scotland",SUMIFS(inputdata!K:K,inputdata!$B:$B,$B876,inputdata!$A:$A,$A876),SUMIFS(inputdata!K:K,inputdata!$D:$D,$B876,inputdata!$A:$A,$A876)),IF(RIGHT(B876,8)="Scotland",SUMIFS(inputdataWeek!K:K,inputdataWeek!$B:$B,$B876,inputdataWeek!$A:$A,$A876),SUMIFS(inputdataWeek!K:K,inputdataWeek!$D:$D,$B876,inputdataWeek!$A:$A,$A876)))</f>
        <v>0</v>
      </c>
      <c r="J876" s="185">
        <f t="shared" si="124"/>
        <v>1</v>
      </c>
      <c r="K876" s="193" t="str">
        <f t="shared" si="103"/>
        <v>Weekly aggregate data</v>
      </c>
    </row>
    <row r="877" spans="1:11">
      <c r="A877" s="182">
        <f t="shared" si="125"/>
        <v>42722</v>
      </c>
      <c r="B877" s="183" t="s">
        <v>122</v>
      </c>
      <c r="C877" s="184">
        <f>IF($A877&lt;=MonthDate,IF(RIGHT($B877,8)="Scotland",SUMIFS(inputdata!G:G,inputdata!$B:$B,$B877,inputdata!$A:$A,$A877),SUMIFS(inputdata!G:G,inputdata!$D:$D,$B877,inputdata!$A:$A,$A877)),IF(RIGHT($B877,8)="Scotland",SUMIFS(inputdataWeek!G:G,inputdataWeek!$B:$B,$B877,inputdataWeek!$A:$A,$A877),SUMIFS(inputdataWeek!G:G,inputdataWeek!$D:$D,$B877,inputdataWeek!$A:$A,$A877)))</f>
        <v>1863</v>
      </c>
      <c r="D877" s="184">
        <f>IF($A877&lt;=MonthDate,IF(RIGHT($B877,8)="Scotland",SUMIFS(inputdata!H:H,inputdata!$B:$B,$B877,inputdata!$A:$A,$A877),SUMIFS(inputdata!H:H,inputdata!$D:$D,$B877,inputdata!$A:$A,$A877)),IF(RIGHT($B877,8)="Scotland",SUMIFS(inputdataWeek!H:H,inputdataWeek!$B:$B,$B877,inputdataWeek!$A:$A,$A877),SUMIFS(inputdataWeek!H:H,inputdataWeek!$D:$D,$B877,inputdataWeek!$A:$A,$A877)))</f>
        <v>1717</v>
      </c>
      <c r="E877" s="184">
        <f>IF($A877&lt;=MonthDate,IF(RIGHT($B877,8)="Scotland",SUMIFS(inputdata!I:I,inputdata!$B:$B,$B877,inputdata!$A:$A,$A877),SUMIFS(inputdata!I:I,inputdata!$D:$D,$B877,inputdata!$A:$A,$A877)),IF(RIGHT($B877,8)="Scotland",SUMIFS(inputdataWeek!I:I,inputdataWeek!$B:$B,$B877,inputdataWeek!$A:$A,$A877),SUMIFS(inputdataWeek!I:I,inputdataWeek!$D:$D,$B877,inputdataWeek!$A:$A,$A877)))</f>
        <v>146</v>
      </c>
      <c r="F877" s="185">
        <f t="shared" si="122"/>
        <v>0.92163177670424046</v>
      </c>
      <c r="G877" s="184">
        <f>IF($A877&lt;=MonthDate,IF(RIGHT($B877,8)="Scotland",SUMIFS(inputdata!J:J,inputdata!$B:$B,$B877,inputdata!$A:$A,$A877),SUMIFS(inputdata!J:J,inputdata!$D:$D,$B877,inputdata!$A:$A,$A877)),IF(RIGHT($B877,8)="Scotland",SUMIFS(inputdataWeek!J:J,inputdataWeek!$B:$B,$B877,inputdataWeek!$A:$A,$A877),SUMIFS(inputdataWeek!J:J,inputdataWeek!$D:$D,$B877,inputdataWeek!$A:$A,$A877)))</f>
        <v>10</v>
      </c>
      <c r="H877" s="185">
        <f t="shared" si="123"/>
        <v>0.99463231347289316</v>
      </c>
      <c r="I877" s="184">
        <f>IF($A877&lt;=MonthDate,IF(RIGHT($B877,8)="Scotland",SUMIFS(inputdata!K:K,inputdata!$B:$B,$B877,inputdata!$A:$A,$A877),SUMIFS(inputdata!K:K,inputdata!$D:$D,$B877,inputdata!$A:$A,$A877)),IF(RIGHT(B877,8)="Scotland",SUMIFS(inputdataWeek!K:K,inputdataWeek!$B:$B,$B877,inputdataWeek!$A:$A,$A877),SUMIFS(inputdataWeek!K:K,inputdataWeek!$D:$D,$B877,inputdataWeek!$A:$A,$A877)))</f>
        <v>0</v>
      </c>
      <c r="J877" s="185">
        <f t="shared" si="124"/>
        <v>1</v>
      </c>
      <c r="K877" s="193" t="str">
        <f t="shared" si="103"/>
        <v>Weekly aggregate data</v>
      </c>
    </row>
    <row r="878" spans="1:11">
      <c r="A878" s="182">
        <f t="shared" si="125"/>
        <v>42722</v>
      </c>
      <c r="B878" s="183" t="s">
        <v>72</v>
      </c>
      <c r="C878" s="184">
        <f>IF($A878&lt;=MonthDate,IF(RIGHT($B878,8)="Scotland",SUMIFS(inputdata!G:G,inputdata!$B:$B,$B878,inputdata!$A:$A,$A878),SUMIFS(inputdata!G:G,inputdata!$D:$D,$B878,inputdata!$A:$A,$A878)),IF(RIGHT($B878,8)="Scotland",SUMIFS(inputdataWeek!G:G,inputdataWeek!$B:$B,$B878,inputdataWeek!$A:$A,$A878),SUMIFS(inputdataWeek!G:G,inputdataWeek!$D:$D,$B878,inputdataWeek!$A:$A,$A878)))</f>
        <v>6588</v>
      </c>
      <c r="D878" s="184">
        <f>IF($A878&lt;=MonthDate,IF(RIGHT($B878,8)="Scotland",SUMIFS(inputdata!H:H,inputdata!$B:$B,$B878,inputdata!$A:$A,$A878),SUMIFS(inputdata!H:H,inputdata!$D:$D,$B878,inputdata!$A:$A,$A878)),IF(RIGHT($B878,8)="Scotland",SUMIFS(inputdataWeek!H:H,inputdataWeek!$B:$B,$B878,inputdataWeek!$A:$A,$A878),SUMIFS(inputdataWeek!H:H,inputdataWeek!$D:$D,$B878,inputdataWeek!$A:$A,$A878)))</f>
        <v>5565</v>
      </c>
      <c r="E878" s="184">
        <f>IF($A878&lt;=MonthDate,IF(RIGHT($B878,8)="Scotland",SUMIFS(inputdata!I:I,inputdata!$B:$B,$B878,inputdata!$A:$A,$A878),SUMIFS(inputdata!I:I,inputdata!$D:$D,$B878,inputdata!$A:$A,$A878)),IF(RIGHT($B878,8)="Scotland",SUMIFS(inputdataWeek!I:I,inputdataWeek!$B:$B,$B878,inputdataWeek!$A:$A,$A878),SUMIFS(inputdataWeek!I:I,inputdataWeek!$D:$D,$B878,inputdataWeek!$A:$A,$A878)))</f>
        <v>1023</v>
      </c>
      <c r="F878" s="185">
        <f t="shared" si="122"/>
        <v>0.84471766848816032</v>
      </c>
      <c r="G878" s="184">
        <f>IF($A878&lt;=MonthDate,IF(RIGHT($B878,8)="Scotland",SUMIFS(inputdata!J:J,inputdata!$B:$B,$B878,inputdata!$A:$A,$A878),SUMIFS(inputdata!J:J,inputdata!$D:$D,$B878,inputdata!$A:$A,$A878)),IF(RIGHT($B878,8)="Scotland",SUMIFS(inputdataWeek!J:J,inputdataWeek!$B:$B,$B878,inputdataWeek!$A:$A,$A878),SUMIFS(inputdataWeek!J:J,inputdataWeek!$D:$D,$B878,inputdataWeek!$A:$A,$A878)))</f>
        <v>76</v>
      </c>
      <c r="H878" s="185">
        <f t="shared" si="123"/>
        <v>0.9884638737097754</v>
      </c>
      <c r="I878" s="184">
        <f>IF($A878&lt;=MonthDate,IF(RIGHT($B878,8)="Scotland",SUMIFS(inputdata!K:K,inputdata!$B:$B,$B878,inputdata!$A:$A,$A878),SUMIFS(inputdata!K:K,inputdata!$D:$D,$B878,inputdata!$A:$A,$A878)),IF(RIGHT(B878,8)="Scotland",SUMIFS(inputdataWeek!K:K,inputdataWeek!$B:$B,$B878,inputdataWeek!$A:$A,$A878),SUMIFS(inputdataWeek!K:K,inputdataWeek!$D:$D,$B878,inputdataWeek!$A:$A,$A878)))</f>
        <v>0</v>
      </c>
      <c r="J878" s="185">
        <f t="shared" si="124"/>
        <v>1</v>
      </c>
      <c r="K878" s="193" t="str">
        <f t="shared" si="103"/>
        <v>Weekly aggregate data</v>
      </c>
    </row>
    <row r="879" spans="1:11">
      <c r="A879" s="182">
        <f t="shared" si="125"/>
        <v>42722</v>
      </c>
      <c r="B879" s="183" t="s">
        <v>129</v>
      </c>
      <c r="C879" s="184">
        <f>IF($A879&lt;=MonthDate,IF(RIGHT($B879,8)="Scotland",SUMIFS(inputdata!G:G,inputdata!$B:$B,$B879,inputdata!$A:$A,$A879),SUMIFS(inputdata!G:G,inputdata!$D:$D,$B879,inputdata!$A:$A,$A879)),IF(RIGHT($B879,8)="Scotland",SUMIFS(inputdataWeek!G:G,inputdataWeek!$B:$B,$B879,inputdataWeek!$A:$A,$A879),SUMIFS(inputdataWeek!G:G,inputdataWeek!$D:$D,$B879,inputdataWeek!$A:$A,$A879)))</f>
        <v>1105</v>
      </c>
      <c r="D879" s="184">
        <f>IF($A879&lt;=MonthDate,IF(RIGHT($B879,8)="Scotland",SUMIFS(inputdata!H:H,inputdata!$B:$B,$B879,inputdata!$A:$A,$A879),SUMIFS(inputdata!H:H,inputdata!$D:$D,$B879,inputdata!$A:$A,$A879)),IF(RIGHT($B879,8)="Scotland",SUMIFS(inputdataWeek!H:H,inputdataWeek!$B:$B,$B879,inputdataWeek!$A:$A,$A879),SUMIFS(inputdataWeek!H:H,inputdataWeek!$D:$D,$B879,inputdataWeek!$A:$A,$A879)))</f>
        <v>1010</v>
      </c>
      <c r="E879" s="184">
        <f>IF($A879&lt;=MonthDate,IF(RIGHT($B879,8)="Scotland",SUMIFS(inputdata!I:I,inputdata!$B:$B,$B879,inputdata!$A:$A,$A879),SUMIFS(inputdata!I:I,inputdata!$D:$D,$B879,inputdata!$A:$A,$A879)),IF(RIGHT($B879,8)="Scotland",SUMIFS(inputdataWeek!I:I,inputdataWeek!$B:$B,$B879,inputdataWeek!$A:$A,$A879),SUMIFS(inputdataWeek!I:I,inputdataWeek!$D:$D,$B879,inputdataWeek!$A:$A,$A879)))</f>
        <v>95</v>
      </c>
      <c r="F879" s="185">
        <f t="shared" si="122"/>
        <v>0.91402714932126694</v>
      </c>
      <c r="G879" s="184">
        <f>IF($A879&lt;=MonthDate,IF(RIGHT($B879,8)="Scotland",SUMIFS(inputdata!J:J,inputdata!$B:$B,$B879,inputdata!$A:$A,$A879),SUMIFS(inputdata!J:J,inputdata!$D:$D,$B879,inputdata!$A:$A,$A879)),IF(RIGHT($B879,8)="Scotland",SUMIFS(inputdataWeek!J:J,inputdataWeek!$B:$B,$B879,inputdataWeek!$A:$A,$A879),SUMIFS(inputdataWeek!J:J,inputdataWeek!$D:$D,$B879,inputdataWeek!$A:$A,$A879)))</f>
        <v>11</v>
      </c>
      <c r="H879" s="185">
        <f t="shared" si="123"/>
        <v>0.99004524886877832</v>
      </c>
      <c r="I879" s="184">
        <f>IF($A879&lt;=MonthDate,IF(RIGHT($B879,8)="Scotland",SUMIFS(inputdata!K:K,inputdata!$B:$B,$B879,inputdata!$A:$A,$A879),SUMIFS(inputdata!K:K,inputdata!$D:$D,$B879,inputdata!$A:$A,$A879)),IF(RIGHT(B879,8)="Scotland",SUMIFS(inputdataWeek!K:K,inputdataWeek!$B:$B,$B879,inputdataWeek!$A:$A,$A879),SUMIFS(inputdataWeek!K:K,inputdataWeek!$D:$D,$B879,inputdataWeek!$A:$A,$A879)))</f>
        <v>2</v>
      </c>
      <c r="J879" s="185">
        <f t="shared" si="124"/>
        <v>0.99819004524886878</v>
      </c>
      <c r="K879" s="193" t="str">
        <f t="shared" si="103"/>
        <v>Weekly aggregate data</v>
      </c>
    </row>
    <row r="880" spans="1:11">
      <c r="A880" s="182">
        <f t="shared" si="125"/>
        <v>42722</v>
      </c>
      <c r="B880" s="183" t="s">
        <v>73</v>
      </c>
      <c r="C880" s="184">
        <f>IF($A880&lt;=MonthDate,IF(RIGHT($B880,8)="Scotland",SUMIFS(inputdata!G:G,inputdata!$B:$B,$B880,inputdata!$A:$A,$A880),SUMIFS(inputdata!G:G,inputdata!$D:$D,$B880,inputdata!$A:$A,$A880)),IF(RIGHT($B880,8)="Scotland",SUMIFS(inputdataWeek!G:G,inputdataWeek!$B:$B,$B880,inputdataWeek!$A:$A,$A880),SUMIFS(inputdataWeek!G:G,inputdataWeek!$D:$D,$B880,inputdataWeek!$A:$A,$A880)))</f>
        <v>3722</v>
      </c>
      <c r="D880" s="184">
        <f>IF($A880&lt;=MonthDate,IF(RIGHT($B880,8)="Scotland",SUMIFS(inputdata!H:H,inputdata!$B:$B,$B880,inputdata!$A:$A,$A880),SUMIFS(inputdata!H:H,inputdata!$D:$D,$B880,inputdata!$A:$A,$A880)),IF(RIGHT($B880,8)="Scotland",SUMIFS(inputdataWeek!H:H,inputdataWeek!$B:$B,$B880,inputdataWeek!$A:$A,$A880),SUMIFS(inputdataWeek!H:H,inputdataWeek!$D:$D,$B880,inputdataWeek!$A:$A,$A880)))</f>
        <v>3401</v>
      </c>
      <c r="E880" s="184">
        <f>IF($A880&lt;=MonthDate,IF(RIGHT($B880,8)="Scotland",SUMIFS(inputdata!I:I,inputdata!$B:$B,$B880,inputdata!$A:$A,$A880),SUMIFS(inputdata!I:I,inputdata!$D:$D,$B880,inputdata!$A:$A,$A880)),IF(RIGHT($B880,8)="Scotland",SUMIFS(inputdataWeek!I:I,inputdataWeek!$B:$B,$B880,inputdataWeek!$A:$A,$A880),SUMIFS(inputdataWeek!I:I,inputdataWeek!$D:$D,$B880,inputdataWeek!$A:$A,$A880)))</f>
        <v>321</v>
      </c>
      <c r="F880" s="185">
        <f t="shared" si="122"/>
        <v>0.91375604513702313</v>
      </c>
      <c r="G880" s="184">
        <f>IF($A880&lt;=MonthDate,IF(RIGHT($B880,8)="Scotland",SUMIFS(inputdata!J:J,inputdata!$B:$B,$B880,inputdata!$A:$A,$A880),SUMIFS(inputdata!J:J,inputdata!$D:$D,$B880,inputdata!$A:$A,$A880)),IF(RIGHT($B880,8)="Scotland",SUMIFS(inputdataWeek!J:J,inputdataWeek!$B:$B,$B880,inputdataWeek!$A:$A,$A880),SUMIFS(inputdataWeek!J:J,inputdataWeek!$D:$D,$B880,inputdataWeek!$A:$A,$A880)))</f>
        <v>41</v>
      </c>
      <c r="H880" s="185">
        <f t="shared" si="123"/>
        <v>0.98898441698011819</v>
      </c>
      <c r="I880" s="184">
        <f>IF($A880&lt;=MonthDate,IF(RIGHT($B880,8)="Scotland",SUMIFS(inputdata!K:K,inputdata!$B:$B,$B880,inputdata!$A:$A,$A880),SUMIFS(inputdata!K:K,inputdata!$D:$D,$B880,inputdata!$A:$A,$A880)),IF(RIGHT(B880,8)="Scotland",SUMIFS(inputdataWeek!K:K,inputdataWeek!$B:$B,$B880,inputdataWeek!$A:$A,$A880),SUMIFS(inputdataWeek!K:K,inputdataWeek!$D:$D,$B880,inputdataWeek!$A:$A,$A880)))</f>
        <v>2</v>
      </c>
      <c r="J880" s="185">
        <f t="shared" si="124"/>
        <v>0.99946265448683502</v>
      </c>
      <c r="K880" s="193" t="str">
        <f t="shared" si="103"/>
        <v>Weekly aggregate data</v>
      </c>
    </row>
    <row r="881" spans="1:11">
      <c r="A881" s="182">
        <f t="shared" si="125"/>
        <v>42722</v>
      </c>
      <c r="B881" s="183" t="s">
        <v>123</v>
      </c>
      <c r="C881" s="184">
        <f>IF($A881&lt;=MonthDate,IF(RIGHT($B881,8)="Scotland",SUMIFS(inputdata!G:G,inputdata!$B:$B,$B881,inputdata!$A:$A,$A881),SUMIFS(inputdata!G:G,inputdata!$D:$D,$B881,inputdata!$A:$A,$A881)),IF(RIGHT($B881,8)="Scotland",SUMIFS(inputdataWeek!G:G,inputdataWeek!$B:$B,$B881,inputdataWeek!$A:$A,$A881),SUMIFS(inputdataWeek!G:G,inputdataWeek!$D:$D,$B881,inputdataWeek!$A:$A,$A881)))</f>
        <v>4258</v>
      </c>
      <c r="D881" s="184">
        <f>IF($A881&lt;=MonthDate,IF(RIGHT($B881,8)="Scotland",SUMIFS(inputdata!H:H,inputdata!$B:$B,$B881,inputdata!$A:$A,$A881),SUMIFS(inputdata!H:H,inputdata!$D:$D,$B881,inputdata!$A:$A,$A881)),IF(RIGHT($B881,8)="Scotland",SUMIFS(inputdataWeek!H:H,inputdataWeek!$B:$B,$B881,inputdataWeek!$A:$A,$A881),SUMIFS(inputdataWeek!H:H,inputdataWeek!$D:$D,$B881,inputdataWeek!$A:$A,$A881)))</f>
        <v>3873</v>
      </c>
      <c r="E881" s="184">
        <f>IF($A881&lt;=MonthDate,IF(RIGHT($B881,8)="Scotland",SUMIFS(inputdata!I:I,inputdata!$B:$B,$B881,inputdata!$A:$A,$A881),SUMIFS(inputdata!I:I,inputdata!$D:$D,$B881,inputdata!$A:$A,$A881)),IF(RIGHT($B881,8)="Scotland",SUMIFS(inputdataWeek!I:I,inputdataWeek!$B:$B,$B881,inputdataWeek!$A:$A,$A881),SUMIFS(inputdataWeek!I:I,inputdataWeek!$D:$D,$B881,inputdataWeek!$A:$A,$A881)))</f>
        <v>385</v>
      </c>
      <c r="F881" s="185">
        <f t="shared" si="122"/>
        <v>0.90958196336308128</v>
      </c>
      <c r="G881" s="184">
        <f>IF($A881&lt;=MonthDate,IF(RIGHT($B881,8)="Scotland",SUMIFS(inputdata!J:J,inputdata!$B:$B,$B881,inputdata!$A:$A,$A881),SUMIFS(inputdata!J:J,inputdata!$D:$D,$B881,inputdata!$A:$A,$A881)),IF(RIGHT($B881,8)="Scotland",SUMIFS(inputdataWeek!J:J,inputdataWeek!$B:$B,$B881,inputdataWeek!$A:$A,$A881),SUMIFS(inputdataWeek!J:J,inputdataWeek!$D:$D,$B881,inputdataWeek!$A:$A,$A881)))</f>
        <v>60</v>
      </c>
      <c r="H881" s="185">
        <f t="shared" si="123"/>
        <v>0.98590887740723343</v>
      </c>
      <c r="I881" s="184">
        <f>IF($A881&lt;=MonthDate,IF(RIGHT($B881,8)="Scotland",SUMIFS(inputdata!K:K,inputdata!$B:$B,$B881,inputdata!$A:$A,$A881),SUMIFS(inputdata!K:K,inputdata!$D:$D,$B881,inputdata!$A:$A,$A881)),IF(RIGHT(B881,8)="Scotland",SUMIFS(inputdataWeek!K:K,inputdataWeek!$B:$B,$B881,inputdataWeek!$A:$A,$A881),SUMIFS(inputdataWeek!K:K,inputdataWeek!$D:$D,$B881,inputdataWeek!$A:$A,$A881)))</f>
        <v>10</v>
      </c>
      <c r="J881" s="185">
        <f t="shared" si="124"/>
        <v>0.99765147956787226</v>
      </c>
      <c r="K881" s="193" t="str">
        <f t="shared" ref="K881:K901" si="126">IF($A881&lt;=MonthDate,"ISD A&amp;E Datamart","Weekly aggregate data")</f>
        <v>Weekly aggregate data</v>
      </c>
    </row>
    <row r="882" spans="1:11">
      <c r="A882" s="182">
        <f t="shared" si="125"/>
        <v>42722</v>
      </c>
      <c r="B882" s="183" t="s">
        <v>117</v>
      </c>
      <c r="C882" s="184">
        <f>IF($A882&lt;=MonthDate,IF(RIGHT($B882,8)="Scotland",SUMIFS(inputdata!G:G,inputdata!$B:$B,$B882,inputdata!$A:$A,$A882),SUMIFS(inputdata!G:G,inputdata!$D:$D,$B882,inputdata!$A:$A,$A882)),IF(RIGHT($B882,8)="Scotland",SUMIFS(inputdataWeek!G:G,inputdataWeek!$B:$B,$B882,inputdataWeek!$A:$A,$A882),SUMIFS(inputdataWeek!G:G,inputdataWeek!$D:$D,$B882,inputdataWeek!$A:$A,$A882)))</f>
        <v>98</v>
      </c>
      <c r="D882" s="184">
        <f>IF($A882&lt;=MonthDate,IF(RIGHT($B882,8)="Scotland",SUMIFS(inputdata!H:H,inputdata!$B:$B,$B882,inputdata!$A:$A,$A882),SUMIFS(inputdata!H:H,inputdata!$D:$D,$B882,inputdata!$A:$A,$A882)),IF(RIGHT($B882,8)="Scotland",SUMIFS(inputdataWeek!H:H,inputdataWeek!$B:$B,$B882,inputdataWeek!$A:$A,$A882),SUMIFS(inputdataWeek!H:H,inputdataWeek!$D:$D,$B882,inputdataWeek!$A:$A,$A882)))</f>
        <v>97</v>
      </c>
      <c r="E882" s="184">
        <f>IF($A882&lt;=MonthDate,IF(RIGHT($B882,8)="Scotland",SUMIFS(inputdata!I:I,inputdata!$B:$B,$B882,inputdata!$A:$A,$A882),SUMIFS(inputdata!I:I,inputdata!$D:$D,$B882,inputdata!$A:$A,$A882)),IF(RIGHT($B882,8)="Scotland",SUMIFS(inputdataWeek!I:I,inputdataWeek!$B:$B,$B882,inputdataWeek!$A:$A,$A882),SUMIFS(inputdataWeek!I:I,inputdataWeek!$D:$D,$B882,inputdataWeek!$A:$A,$A882)))</f>
        <v>1</v>
      </c>
      <c r="F882" s="185">
        <f t="shared" si="122"/>
        <v>0.98979591836734693</v>
      </c>
      <c r="G882" s="184">
        <f>IF($A882&lt;=MonthDate,IF(RIGHT($B882,8)="Scotland",SUMIFS(inputdata!J:J,inputdata!$B:$B,$B882,inputdata!$A:$A,$A882),SUMIFS(inputdata!J:J,inputdata!$D:$D,$B882,inputdata!$A:$A,$A882)),IF(RIGHT($B882,8)="Scotland",SUMIFS(inputdataWeek!J:J,inputdataWeek!$B:$B,$B882,inputdataWeek!$A:$A,$A882),SUMIFS(inputdataWeek!J:J,inputdataWeek!$D:$D,$B882,inputdataWeek!$A:$A,$A882)))</f>
        <v>0</v>
      </c>
      <c r="H882" s="185">
        <f t="shared" si="123"/>
        <v>1</v>
      </c>
      <c r="I882" s="184">
        <f>IF($A882&lt;=MonthDate,IF(RIGHT($B882,8)="Scotland",SUMIFS(inputdata!K:K,inputdata!$B:$B,$B882,inputdata!$A:$A,$A882),SUMIFS(inputdata!K:K,inputdata!$D:$D,$B882,inputdata!$A:$A,$A882)),IF(RIGHT(B882,8)="Scotland",SUMIFS(inputdataWeek!K:K,inputdataWeek!$B:$B,$B882,inputdataWeek!$A:$A,$A882),SUMIFS(inputdataWeek!K:K,inputdataWeek!$D:$D,$B882,inputdataWeek!$A:$A,$A882)))</f>
        <v>0</v>
      </c>
      <c r="J882" s="185">
        <f t="shared" si="124"/>
        <v>1</v>
      </c>
      <c r="K882" s="193" t="str">
        <f t="shared" si="126"/>
        <v>Weekly aggregate data</v>
      </c>
    </row>
    <row r="883" spans="1:11">
      <c r="A883" s="182">
        <f>A868+7</f>
        <v>42722</v>
      </c>
      <c r="B883" s="183" t="s">
        <v>141</v>
      </c>
      <c r="C883" s="184">
        <f>IF($A883&lt;=MonthDate,IF(RIGHT($B883,8)="Scotland",SUMIFS(inputdata!G:G,inputdata!$B:$B,$B883,inputdata!$A:$A,$A883),SUMIFS(inputdata!G:G,inputdata!$D:$D,$B883,inputdata!$A:$A,$A883)),IF(RIGHT($B883,8)="Scotland",SUMIFS(inputdataWeek!G:G,inputdataWeek!$B:$B,$B883,inputdataWeek!$A:$A,$A883),SUMIFS(inputdataWeek!G:G,inputdataWeek!$D:$D,$B883,inputdataWeek!$A:$A,$A883)))</f>
        <v>149</v>
      </c>
      <c r="D883" s="184">
        <f>IF($A883&lt;=MonthDate,IF(RIGHT($B883,8)="Scotland",SUMIFS(inputdata!H:H,inputdata!$B:$B,$B883,inputdata!$A:$A,$A883),SUMIFS(inputdata!H:H,inputdata!$D:$D,$B883,inputdata!$A:$A,$A883)),IF(RIGHT($B883,8)="Scotland",SUMIFS(inputdataWeek!H:H,inputdataWeek!$B:$B,$B883,inputdataWeek!$A:$A,$A883),SUMIFS(inputdataWeek!H:H,inputdataWeek!$D:$D,$B883,inputdataWeek!$A:$A,$A883)))</f>
        <v>146</v>
      </c>
      <c r="E883" s="184">
        <f>IF($A883&lt;=MonthDate,IF(RIGHT($B883,8)="Scotland",SUMIFS(inputdata!I:I,inputdata!$B:$B,$B883,inputdata!$A:$A,$A883),SUMIFS(inputdata!I:I,inputdata!$D:$D,$B883,inputdata!$A:$A,$A883)),IF(RIGHT($B883,8)="Scotland",SUMIFS(inputdataWeek!I:I,inputdataWeek!$B:$B,$B883,inputdataWeek!$A:$A,$A883),SUMIFS(inputdataWeek!I:I,inputdataWeek!$D:$D,$B883,inputdataWeek!$A:$A,$A883)))</f>
        <v>3</v>
      </c>
      <c r="F883" s="185">
        <f t="shared" si="122"/>
        <v>0.97986577181208057</v>
      </c>
      <c r="G883" s="184">
        <f>IF($A883&lt;=MonthDate,IF(RIGHT($B883,8)="Scotland",SUMIFS(inputdata!J:J,inputdata!$B:$B,$B883,inputdata!$A:$A,$A883),SUMIFS(inputdata!J:J,inputdata!$D:$D,$B883,inputdata!$A:$A,$A883)),IF(RIGHT($B883,8)="Scotland",SUMIFS(inputdataWeek!J:J,inputdataWeek!$B:$B,$B883,inputdataWeek!$A:$A,$A883),SUMIFS(inputdataWeek!J:J,inputdataWeek!$D:$D,$B883,inputdataWeek!$A:$A,$A883)))</f>
        <v>0</v>
      </c>
      <c r="H883" s="185">
        <f t="shared" si="123"/>
        <v>1</v>
      </c>
      <c r="I883" s="184">
        <f>IF($A883&lt;=MonthDate,IF(RIGHT($B883,8)="Scotland",SUMIFS(inputdata!K:K,inputdata!$B:$B,$B883,inputdata!$A:$A,$A883),SUMIFS(inputdata!K:K,inputdata!$D:$D,$B883,inputdata!$A:$A,$A883)),IF(RIGHT(B883,8)="Scotland",SUMIFS(inputdataWeek!K:K,inputdataWeek!$B:$B,$B883,inputdataWeek!$A:$A,$A883),SUMIFS(inputdataWeek!K:K,inputdataWeek!$D:$D,$B883,inputdataWeek!$A:$A,$A883)))</f>
        <v>0</v>
      </c>
      <c r="J883" s="185">
        <f t="shared" si="124"/>
        <v>1</v>
      </c>
      <c r="K883" s="193" t="str">
        <f t="shared" si="126"/>
        <v>Weekly aggregate data</v>
      </c>
    </row>
    <row r="884" spans="1:11">
      <c r="A884" s="182">
        <f t="shared" ref="A884:A886" si="127">A869+7</f>
        <v>42722</v>
      </c>
      <c r="B884" s="183" t="s">
        <v>136</v>
      </c>
      <c r="C884" s="184">
        <f>IF($A884&lt;=MonthDate,IF(RIGHT($B884,8)="Scotland",SUMIFS(inputdata!G:G,inputdata!$B:$B,$B884,inputdata!$A:$A,$A884),SUMIFS(inputdata!G:G,inputdata!$D:$D,$B884,inputdata!$A:$A,$A884)),IF(RIGHT($B884,8)="Scotland",SUMIFS(inputdataWeek!G:G,inputdataWeek!$B:$B,$B884,inputdataWeek!$A:$A,$A884),SUMIFS(inputdataWeek!G:G,inputdataWeek!$D:$D,$B884,inputdataWeek!$A:$A,$A884)))</f>
        <v>1389</v>
      </c>
      <c r="D884" s="184">
        <f>IF($A884&lt;=MonthDate,IF(RIGHT($B884,8)="Scotland",SUMIFS(inputdata!H:H,inputdata!$B:$B,$B884,inputdata!$A:$A,$A884),SUMIFS(inputdata!H:H,inputdata!$D:$D,$B884,inputdata!$A:$A,$A884)),IF(RIGHT($B884,8)="Scotland",SUMIFS(inputdataWeek!H:H,inputdataWeek!$B:$B,$B884,inputdataWeek!$A:$A,$A884),SUMIFS(inputdataWeek!H:H,inputdataWeek!$D:$D,$B884,inputdataWeek!$A:$A,$A884)))</f>
        <v>1340</v>
      </c>
      <c r="E884" s="184">
        <f>IF($A884&lt;=MonthDate,IF(RIGHT($B884,8)="Scotland",SUMIFS(inputdata!I:I,inputdata!$B:$B,$B884,inputdata!$A:$A,$A884),SUMIFS(inputdata!I:I,inputdata!$D:$D,$B884,inputdata!$A:$A,$A884)),IF(RIGHT($B884,8)="Scotland",SUMIFS(inputdataWeek!I:I,inputdataWeek!$B:$B,$B884,inputdataWeek!$A:$A,$A884),SUMIFS(inputdataWeek!I:I,inputdataWeek!$D:$D,$B884,inputdataWeek!$A:$A,$A884)))</f>
        <v>49</v>
      </c>
      <c r="F884" s="185">
        <f t="shared" si="122"/>
        <v>0.96472282217422611</v>
      </c>
      <c r="G884" s="184">
        <f>IF($A884&lt;=MonthDate,IF(RIGHT($B884,8)="Scotland",SUMIFS(inputdata!J:J,inputdata!$B:$B,$B884,inputdata!$A:$A,$A884),SUMIFS(inputdata!J:J,inputdata!$D:$D,$B884,inputdata!$A:$A,$A884)),IF(RIGHT($B884,8)="Scotland",SUMIFS(inputdataWeek!J:J,inputdataWeek!$B:$B,$B884,inputdataWeek!$A:$A,$A884),SUMIFS(inputdataWeek!J:J,inputdataWeek!$D:$D,$B884,inputdataWeek!$A:$A,$A884)))</f>
        <v>2</v>
      </c>
      <c r="H884" s="185">
        <f t="shared" si="123"/>
        <v>0.99856011519078469</v>
      </c>
      <c r="I884" s="184">
        <f>IF($A884&lt;=MonthDate,IF(RIGHT($B884,8)="Scotland",SUMIFS(inputdata!K:K,inputdata!$B:$B,$B884,inputdata!$A:$A,$A884),SUMIFS(inputdata!K:K,inputdata!$D:$D,$B884,inputdata!$A:$A,$A884)),IF(RIGHT(B884,8)="Scotland",SUMIFS(inputdataWeek!K:K,inputdataWeek!$B:$B,$B884,inputdataWeek!$A:$A,$A884),SUMIFS(inputdataWeek!K:K,inputdataWeek!$D:$D,$B884,inputdataWeek!$A:$A,$A884)))</f>
        <v>0</v>
      </c>
      <c r="J884" s="185">
        <f t="shared" si="124"/>
        <v>1</v>
      </c>
      <c r="K884" s="193" t="str">
        <f t="shared" si="126"/>
        <v>Weekly aggregate data</v>
      </c>
    </row>
    <row r="885" spans="1:11">
      <c r="A885" s="182">
        <f t="shared" si="127"/>
        <v>42722</v>
      </c>
      <c r="B885" s="183" t="s">
        <v>139</v>
      </c>
      <c r="C885" s="184">
        <f>IF($A885&lt;=MonthDate,IF(RIGHT($B885,8)="Scotland",SUMIFS(inputdata!G:G,inputdata!$B:$B,$B885,inputdata!$A:$A,$A885),SUMIFS(inputdata!G:G,inputdata!$D:$D,$B885,inputdata!$A:$A,$A885)),IF(RIGHT($B885,8)="Scotland",SUMIFS(inputdataWeek!G:G,inputdataWeek!$B:$B,$B885,inputdataWeek!$A:$A,$A885),SUMIFS(inputdataWeek!G:G,inputdataWeek!$D:$D,$B885,inputdataWeek!$A:$A,$A885)))</f>
        <v>128</v>
      </c>
      <c r="D885" s="184">
        <f>IF($A885&lt;=MonthDate,IF(RIGHT($B885,8)="Scotland",SUMIFS(inputdata!H:H,inputdata!$B:$B,$B885,inputdata!$A:$A,$A885),SUMIFS(inputdata!H:H,inputdata!$D:$D,$B885,inputdata!$A:$A,$A885)),IF(RIGHT($B885,8)="Scotland",SUMIFS(inputdataWeek!H:H,inputdataWeek!$B:$B,$B885,inputdataWeek!$A:$A,$A885),SUMIFS(inputdataWeek!H:H,inputdataWeek!$D:$D,$B885,inputdataWeek!$A:$A,$A885)))</f>
        <v>127</v>
      </c>
      <c r="E885" s="184">
        <f>IF($A885&lt;=MonthDate,IF(RIGHT($B885,8)="Scotland",SUMIFS(inputdata!I:I,inputdata!$B:$B,$B885,inputdata!$A:$A,$A885),SUMIFS(inputdata!I:I,inputdata!$D:$D,$B885,inputdata!$A:$A,$A885)),IF(RIGHT($B885,8)="Scotland",SUMIFS(inputdataWeek!I:I,inputdataWeek!$B:$B,$B885,inputdataWeek!$A:$A,$A885),SUMIFS(inputdataWeek!I:I,inputdataWeek!$D:$D,$B885,inputdataWeek!$A:$A,$A885)))</f>
        <v>1</v>
      </c>
      <c r="F885" s="185">
        <f t="shared" si="122"/>
        <v>0.9921875</v>
      </c>
      <c r="G885" s="184">
        <f>IF($A885&lt;=MonthDate,IF(RIGHT($B885,8)="Scotland",SUMIFS(inputdata!J:J,inputdata!$B:$B,$B885,inputdata!$A:$A,$A885),SUMIFS(inputdata!J:J,inputdata!$D:$D,$B885,inputdata!$A:$A,$A885)),IF(RIGHT($B885,8)="Scotland",SUMIFS(inputdataWeek!J:J,inputdataWeek!$B:$B,$B885,inputdataWeek!$A:$A,$A885),SUMIFS(inputdataWeek!J:J,inputdataWeek!$D:$D,$B885,inputdataWeek!$A:$A,$A885)))</f>
        <v>0</v>
      </c>
      <c r="H885" s="185">
        <f t="shared" si="123"/>
        <v>1</v>
      </c>
      <c r="I885" s="184">
        <f>IF($A885&lt;=MonthDate,IF(RIGHT($B885,8)="Scotland",SUMIFS(inputdata!K:K,inputdata!$B:$B,$B885,inputdata!$A:$A,$A885),SUMIFS(inputdata!K:K,inputdata!$D:$D,$B885,inputdata!$A:$A,$A885)),IF(RIGHT(B885,8)="Scotland",SUMIFS(inputdataWeek!K:K,inputdataWeek!$B:$B,$B885,inputdataWeek!$A:$A,$A885),SUMIFS(inputdataWeek!K:K,inputdataWeek!$D:$D,$B885,inputdataWeek!$A:$A,$A885)))</f>
        <v>0</v>
      </c>
      <c r="J885" s="185">
        <f t="shared" si="124"/>
        <v>1</v>
      </c>
      <c r="K885" s="193" t="str">
        <f t="shared" si="126"/>
        <v>Weekly aggregate data</v>
      </c>
    </row>
    <row r="886" spans="1:11">
      <c r="A886" s="182">
        <f t="shared" si="127"/>
        <v>42722</v>
      </c>
      <c r="B886" s="183" t="s">
        <v>277</v>
      </c>
      <c r="C886" s="184">
        <f>IF($A886&lt;=MonthDate,IF(RIGHT($B886,8)="Scotland",SUMIFS(inputdata!G:G,inputdata!$B:$B,$B886,inputdata!$A:$A,$A886),SUMIFS(inputdata!G:G,inputdata!$D:$D,$B886,inputdata!$A:$A,$A886)),IF(RIGHT($B886,8)="Scotland",SUMIFS(inputdataWeek!G:G,inputdataWeek!$B:$B,$B886,inputdataWeek!$A:$A,$A886),SUMIFS(inputdataWeek!G:G,inputdataWeek!$D:$D,$B886,inputdataWeek!$A:$A,$A886)))</f>
        <v>25223</v>
      </c>
      <c r="D886" s="184">
        <f>IF($A886&lt;=MonthDate,IF(RIGHT($B886,8)="Scotland",SUMIFS(inputdata!H:H,inputdata!$B:$B,$B886,inputdata!$A:$A,$A886),SUMIFS(inputdata!H:H,inputdata!$D:$D,$B886,inputdata!$A:$A,$A886)),IF(RIGHT($B886,8)="Scotland",SUMIFS(inputdataWeek!H:H,inputdataWeek!$B:$B,$B886,inputdataWeek!$A:$A,$A886),SUMIFS(inputdataWeek!H:H,inputdataWeek!$D:$D,$B886,inputdataWeek!$A:$A,$A886)))</f>
        <v>22760</v>
      </c>
      <c r="E886" s="184">
        <f>IF($A886&lt;=MonthDate,IF(RIGHT($B886,8)="Scotland",SUMIFS(inputdata!I:I,inputdata!$B:$B,$B886,inputdata!$A:$A,$A886),SUMIFS(inputdata!I:I,inputdata!$D:$D,$B886,inputdata!$A:$A,$A886)),IF(RIGHT($B886,8)="Scotland",SUMIFS(inputdataWeek!I:I,inputdataWeek!$B:$B,$B886,inputdataWeek!$A:$A,$A886),SUMIFS(inputdataWeek!I:I,inputdataWeek!$D:$D,$B886,inputdataWeek!$A:$A,$A886)))</f>
        <v>2463</v>
      </c>
      <c r="F886" s="185">
        <f t="shared" si="122"/>
        <v>0.90235102882289975</v>
      </c>
      <c r="G886" s="184">
        <f>IF($A886&lt;=MonthDate,IF(RIGHT($B886,8)="Scotland",SUMIFS(inputdata!J:J,inputdata!$B:$B,$B886,inputdata!$A:$A,$A886),SUMIFS(inputdata!J:J,inputdata!$D:$D,$B886,inputdata!$A:$A,$A886)),IF(RIGHT($B886,8)="Scotland",SUMIFS(inputdataWeek!J:J,inputdataWeek!$B:$B,$B886,inputdataWeek!$A:$A,$A886),SUMIFS(inputdataWeek!J:J,inputdataWeek!$D:$D,$B886,inputdataWeek!$A:$A,$A886)))</f>
        <v>252</v>
      </c>
      <c r="H886" s="185">
        <f t="shared" si="123"/>
        <v>0.99000911866153907</v>
      </c>
      <c r="I886" s="184">
        <f>IF($A886&lt;=MonthDate,IF(RIGHT($B886,8)="Scotland",SUMIFS(inputdata!K:K,inputdata!$B:$B,$B886,inputdata!$A:$A,$A886),SUMIFS(inputdata!K:K,inputdata!$D:$D,$B886,inputdata!$A:$A,$A886)),IF(RIGHT(B886,8)="Scotland",SUMIFS(inputdataWeek!K:K,inputdataWeek!$B:$B,$B886,inputdataWeek!$A:$A,$A886),SUMIFS(inputdataWeek!K:K,inputdataWeek!$D:$D,$B886,inputdataWeek!$A:$A,$A886)))</f>
        <v>21</v>
      </c>
      <c r="J886" s="185">
        <f t="shared" si="124"/>
        <v>0.99916742655512825</v>
      </c>
      <c r="K886" s="193" t="str">
        <f t="shared" si="126"/>
        <v>Weekly aggregate data</v>
      </c>
    </row>
    <row r="887" spans="1:11">
      <c r="A887" s="182">
        <f>A872+7</f>
        <v>42729</v>
      </c>
      <c r="B887" s="183" t="s">
        <v>121</v>
      </c>
      <c r="C887" s="184">
        <f>IF($A887&lt;=MonthDate,IF(RIGHT($B887,8)="Scotland",SUMIFS(inputdata!G:G,inputdata!$B:$B,$B887,inputdata!$A:$A,$A887),SUMIFS(inputdata!G:G,inputdata!$D:$D,$B887,inputdata!$A:$A,$A887)),IF(RIGHT($B887,8)="Scotland",SUMIFS(inputdataWeek!G:G,inputdataWeek!$B:$B,$B887,inputdataWeek!$A:$A,$A887),SUMIFS(inputdataWeek!G:G,inputdataWeek!$D:$D,$B887,inputdataWeek!$A:$A,$A887)))</f>
        <v>1967</v>
      </c>
      <c r="D887" s="184">
        <f>IF($A887&lt;=MonthDate,IF(RIGHT($B887,8)="Scotland",SUMIFS(inputdata!H:H,inputdata!$B:$B,$B887,inputdata!$A:$A,$A887),SUMIFS(inputdata!H:H,inputdata!$D:$D,$B887,inputdata!$A:$A,$A887)),IF(RIGHT($B887,8)="Scotland",SUMIFS(inputdataWeek!H:H,inputdataWeek!$B:$B,$B887,inputdataWeek!$A:$A,$A887),SUMIFS(inputdataWeek!H:H,inputdataWeek!$D:$D,$B887,inputdataWeek!$A:$A,$A887)))</f>
        <v>1865</v>
      </c>
      <c r="E887" s="184">
        <f>IF($A887&lt;=MonthDate,IF(RIGHT($B887,8)="Scotland",SUMIFS(inputdata!I:I,inputdata!$B:$B,$B887,inputdata!$A:$A,$A887),SUMIFS(inputdata!I:I,inputdata!$D:$D,$B887,inputdata!$A:$A,$A887)),IF(RIGHT($B887,8)="Scotland",SUMIFS(inputdataWeek!I:I,inputdataWeek!$B:$B,$B887,inputdataWeek!$A:$A,$A887),SUMIFS(inputdataWeek!I:I,inputdataWeek!$D:$D,$B887,inputdataWeek!$A:$A,$A887)))</f>
        <v>102</v>
      </c>
      <c r="F887" s="185">
        <f t="shared" si="122"/>
        <v>0.9481443823080834</v>
      </c>
      <c r="G887" s="184">
        <f>IF($A887&lt;=MonthDate,IF(RIGHT($B887,8)="Scotland",SUMIFS(inputdata!J:J,inputdata!$B:$B,$B887,inputdata!$A:$A,$A887),SUMIFS(inputdata!J:J,inputdata!$D:$D,$B887,inputdata!$A:$A,$A887)),IF(RIGHT($B887,8)="Scotland",SUMIFS(inputdataWeek!J:J,inputdataWeek!$B:$B,$B887,inputdataWeek!$A:$A,$A887),SUMIFS(inputdataWeek!J:J,inputdataWeek!$D:$D,$B887,inputdataWeek!$A:$A,$A887)))</f>
        <v>6</v>
      </c>
      <c r="H887" s="185">
        <f t="shared" si="123"/>
        <v>0.99694966954753428</v>
      </c>
      <c r="I887" s="184">
        <f>IF($A887&lt;=MonthDate,IF(RIGHT($B887,8)="Scotland",SUMIFS(inputdata!K:K,inputdata!$B:$B,$B887,inputdata!$A:$A,$A887),SUMIFS(inputdata!K:K,inputdata!$D:$D,$B887,inputdata!$A:$A,$A887)),IF(RIGHT(B887,8)="Scotland",SUMIFS(inputdataWeek!K:K,inputdataWeek!$B:$B,$B887,inputdataWeek!$A:$A,$A887),SUMIFS(inputdataWeek!K:K,inputdataWeek!$D:$D,$B887,inputdataWeek!$A:$A,$A887)))</f>
        <v>0</v>
      </c>
      <c r="J887" s="185">
        <f t="shared" si="124"/>
        <v>1</v>
      </c>
      <c r="K887" s="193" t="str">
        <f t="shared" si="126"/>
        <v>Weekly aggregate data</v>
      </c>
    </row>
    <row r="888" spans="1:11">
      <c r="A888" s="182">
        <f t="shared" ref="A888:A897" si="128">A873+7</f>
        <v>42729</v>
      </c>
      <c r="B888" s="183" t="s">
        <v>70</v>
      </c>
      <c r="C888" s="184">
        <f>IF($A888&lt;=MonthDate,IF(RIGHT($B888,8)="Scotland",SUMIFS(inputdata!G:G,inputdata!$B:$B,$B888,inputdata!$A:$A,$A888),SUMIFS(inputdata!G:G,inputdata!$D:$D,$B888,inputdata!$A:$A,$A888)),IF(RIGHT($B888,8)="Scotland",SUMIFS(inputdataWeek!G:G,inputdataWeek!$B:$B,$B888,inputdataWeek!$A:$A,$A888),SUMIFS(inputdataWeek!G:G,inputdataWeek!$D:$D,$B888,inputdataWeek!$A:$A,$A888)))</f>
        <v>491</v>
      </c>
      <c r="D888" s="184">
        <f>IF($A888&lt;=MonthDate,IF(RIGHT($B888,8)="Scotland",SUMIFS(inputdata!H:H,inputdata!$B:$B,$B888,inputdata!$A:$A,$A888),SUMIFS(inputdata!H:H,inputdata!$D:$D,$B888,inputdata!$A:$A,$A888)),IF(RIGHT($B888,8)="Scotland",SUMIFS(inputdataWeek!H:H,inputdataWeek!$B:$B,$B888,inputdataWeek!$A:$A,$A888),SUMIFS(inputdataWeek!H:H,inputdataWeek!$D:$D,$B888,inputdataWeek!$A:$A,$A888)))</f>
        <v>476</v>
      </c>
      <c r="E888" s="184">
        <f>IF($A888&lt;=MonthDate,IF(RIGHT($B888,8)="Scotland",SUMIFS(inputdata!I:I,inputdata!$B:$B,$B888,inputdata!$A:$A,$A888),SUMIFS(inputdata!I:I,inputdata!$D:$D,$B888,inputdata!$A:$A,$A888)),IF(RIGHT($B888,8)="Scotland",SUMIFS(inputdataWeek!I:I,inputdataWeek!$B:$B,$B888,inputdataWeek!$A:$A,$A888),SUMIFS(inputdataWeek!I:I,inputdataWeek!$D:$D,$B888,inputdataWeek!$A:$A,$A888)))</f>
        <v>15</v>
      </c>
      <c r="F888" s="185">
        <f t="shared" si="122"/>
        <v>0.96945010183299385</v>
      </c>
      <c r="G888" s="184">
        <f>IF($A888&lt;=MonthDate,IF(RIGHT($B888,8)="Scotland",SUMIFS(inputdata!J:J,inputdata!$B:$B,$B888,inputdata!$A:$A,$A888),SUMIFS(inputdata!J:J,inputdata!$D:$D,$B888,inputdata!$A:$A,$A888)),IF(RIGHT($B888,8)="Scotland",SUMIFS(inputdataWeek!J:J,inputdataWeek!$B:$B,$B888,inputdataWeek!$A:$A,$A888),SUMIFS(inputdataWeek!J:J,inputdataWeek!$D:$D,$B888,inputdataWeek!$A:$A,$A888)))</f>
        <v>1</v>
      </c>
      <c r="H888" s="185">
        <f t="shared" si="123"/>
        <v>0.99796334012219956</v>
      </c>
      <c r="I888" s="184">
        <f>IF($A888&lt;=MonthDate,IF(RIGHT($B888,8)="Scotland",SUMIFS(inputdata!K:K,inputdata!$B:$B,$B888,inputdata!$A:$A,$A888),SUMIFS(inputdata!K:K,inputdata!$D:$D,$B888,inputdata!$A:$A,$A888)),IF(RIGHT(B888,8)="Scotland",SUMIFS(inputdataWeek!K:K,inputdataWeek!$B:$B,$B888,inputdataWeek!$A:$A,$A888),SUMIFS(inputdataWeek!K:K,inputdataWeek!$D:$D,$B888,inputdataWeek!$A:$A,$A888)))</f>
        <v>0</v>
      </c>
      <c r="J888" s="185">
        <f t="shared" si="124"/>
        <v>1</v>
      </c>
      <c r="K888" s="193" t="str">
        <f t="shared" si="126"/>
        <v>Weekly aggregate data</v>
      </c>
    </row>
    <row r="889" spans="1:11">
      <c r="A889" s="182">
        <f t="shared" si="128"/>
        <v>42729</v>
      </c>
      <c r="B889" s="183" t="s">
        <v>140</v>
      </c>
      <c r="C889" s="184">
        <f>IF($A889&lt;=MonthDate,IF(RIGHT($B889,8)="Scotland",SUMIFS(inputdata!G:G,inputdata!$B:$B,$B889,inputdata!$A:$A,$A889),SUMIFS(inputdata!G:G,inputdata!$D:$D,$B889,inputdata!$A:$A,$A889)),IF(RIGHT($B889,8)="Scotland",SUMIFS(inputdataWeek!G:G,inputdataWeek!$B:$B,$B889,inputdataWeek!$A:$A,$A889),SUMIFS(inputdataWeek!G:G,inputdataWeek!$D:$D,$B889,inputdataWeek!$A:$A,$A889)))</f>
        <v>842</v>
      </c>
      <c r="D889" s="184">
        <f>IF($A889&lt;=MonthDate,IF(RIGHT($B889,8)="Scotland",SUMIFS(inputdata!H:H,inputdata!$B:$B,$B889,inputdata!$A:$A,$A889),SUMIFS(inputdata!H:H,inputdata!$D:$D,$B889,inputdata!$A:$A,$A889)),IF(RIGHT($B889,8)="Scotland",SUMIFS(inputdataWeek!H:H,inputdataWeek!$B:$B,$B889,inputdataWeek!$A:$A,$A889),SUMIFS(inputdataWeek!H:H,inputdataWeek!$D:$D,$B889,inputdataWeek!$A:$A,$A889)))</f>
        <v>781</v>
      </c>
      <c r="E889" s="184">
        <f>IF($A889&lt;=MonthDate,IF(RIGHT($B889,8)="Scotland",SUMIFS(inputdata!I:I,inputdata!$B:$B,$B889,inputdata!$A:$A,$A889),SUMIFS(inputdata!I:I,inputdata!$D:$D,$B889,inputdata!$A:$A,$A889)),IF(RIGHT($B889,8)="Scotland",SUMIFS(inputdataWeek!I:I,inputdataWeek!$B:$B,$B889,inputdataWeek!$A:$A,$A889),SUMIFS(inputdataWeek!I:I,inputdataWeek!$D:$D,$B889,inputdataWeek!$A:$A,$A889)))</f>
        <v>61</v>
      </c>
      <c r="F889" s="185">
        <f t="shared" si="122"/>
        <v>0.92755344418052255</v>
      </c>
      <c r="G889" s="184">
        <f>IF($A889&lt;=MonthDate,IF(RIGHT($B889,8)="Scotland",SUMIFS(inputdata!J:J,inputdata!$B:$B,$B889,inputdata!$A:$A,$A889),SUMIFS(inputdata!J:J,inputdata!$D:$D,$B889,inputdata!$A:$A,$A889)),IF(RIGHT($B889,8)="Scotland",SUMIFS(inputdataWeek!J:J,inputdataWeek!$B:$B,$B889,inputdataWeek!$A:$A,$A889),SUMIFS(inputdataWeek!J:J,inputdataWeek!$D:$D,$B889,inputdataWeek!$A:$A,$A889)))</f>
        <v>4</v>
      </c>
      <c r="H889" s="185">
        <f t="shared" si="123"/>
        <v>0.99524940617577196</v>
      </c>
      <c r="I889" s="184">
        <f>IF($A889&lt;=MonthDate,IF(RIGHT($B889,8)="Scotland",SUMIFS(inputdata!K:K,inputdata!$B:$B,$B889,inputdata!$A:$A,$A889),SUMIFS(inputdata!K:K,inputdata!$D:$D,$B889,inputdata!$A:$A,$A889)),IF(RIGHT(B889,8)="Scotland",SUMIFS(inputdataWeek!K:K,inputdataWeek!$B:$B,$B889,inputdataWeek!$A:$A,$A889),SUMIFS(inputdataWeek!K:K,inputdataWeek!$D:$D,$B889,inputdataWeek!$A:$A,$A889)))</f>
        <v>0</v>
      </c>
      <c r="J889" s="185">
        <f t="shared" si="124"/>
        <v>1</v>
      </c>
      <c r="K889" s="193" t="str">
        <f t="shared" si="126"/>
        <v>Weekly aggregate data</v>
      </c>
    </row>
    <row r="890" spans="1:11">
      <c r="A890" s="182">
        <f t="shared" si="128"/>
        <v>42729</v>
      </c>
      <c r="B890" s="183" t="s">
        <v>71</v>
      </c>
      <c r="C890" s="184">
        <f>IF($A890&lt;=MonthDate,IF(RIGHT($B890,8)="Scotland",SUMIFS(inputdata!G:G,inputdata!$B:$B,$B890,inputdata!$A:$A,$A890),SUMIFS(inputdata!G:G,inputdata!$D:$D,$B890,inputdata!$A:$A,$A890)),IF(RIGHT($B890,8)="Scotland",SUMIFS(inputdataWeek!G:G,inputdataWeek!$B:$B,$B890,inputdataWeek!$A:$A,$A890),SUMIFS(inputdataWeek!G:G,inputdataWeek!$D:$D,$B890,inputdataWeek!$A:$A,$A890)))</f>
        <v>1086</v>
      </c>
      <c r="D890" s="184">
        <f>IF($A890&lt;=MonthDate,IF(RIGHT($B890,8)="Scotland",SUMIFS(inputdata!H:H,inputdata!$B:$B,$B890,inputdata!$A:$A,$A890),SUMIFS(inputdata!H:H,inputdata!$D:$D,$B890,inputdata!$A:$A,$A890)),IF(RIGHT($B890,8)="Scotland",SUMIFS(inputdataWeek!H:H,inputdataWeek!$B:$B,$B890,inputdataWeek!$A:$A,$A890),SUMIFS(inputdataWeek!H:H,inputdataWeek!$D:$D,$B890,inputdataWeek!$A:$A,$A890)))</f>
        <v>987</v>
      </c>
      <c r="E890" s="184">
        <f>IF($A890&lt;=MonthDate,IF(RIGHT($B890,8)="Scotland",SUMIFS(inputdata!I:I,inputdata!$B:$B,$B890,inputdata!$A:$A,$A890),SUMIFS(inputdata!I:I,inputdata!$D:$D,$B890,inputdata!$A:$A,$A890)),IF(RIGHT($B890,8)="Scotland",SUMIFS(inputdataWeek!I:I,inputdataWeek!$B:$B,$B890,inputdataWeek!$A:$A,$A890),SUMIFS(inputdataWeek!I:I,inputdataWeek!$D:$D,$B890,inputdataWeek!$A:$A,$A890)))</f>
        <v>99</v>
      </c>
      <c r="F890" s="185">
        <f t="shared" si="122"/>
        <v>0.90883977900552482</v>
      </c>
      <c r="G890" s="184">
        <f>IF($A890&lt;=MonthDate,IF(RIGHT($B890,8)="Scotland",SUMIFS(inputdata!J:J,inputdata!$B:$B,$B890,inputdata!$A:$A,$A890),SUMIFS(inputdata!J:J,inputdata!$D:$D,$B890,inputdata!$A:$A,$A890)),IF(RIGHT($B890,8)="Scotland",SUMIFS(inputdataWeek!J:J,inputdataWeek!$B:$B,$B890,inputdataWeek!$A:$A,$A890),SUMIFS(inputdataWeek!J:J,inputdataWeek!$D:$D,$B890,inputdataWeek!$A:$A,$A890)))</f>
        <v>6</v>
      </c>
      <c r="H890" s="185">
        <f t="shared" si="123"/>
        <v>0.99447513812154698</v>
      </c>
      <c r="I890" s="184">
        <f>IF($A890&lt;=MonthDate,IF(RIGHT($B890,8)="Scotland",SUMIFS(inputdata!K:K,inputdata!$B:$B,$B890,inputdata!$A:$A,$A890),SUMIFS(inputdata!K:K,inputdata!$D:$D,$B890,inputdata!$A:$A,$A890)),IF(RIGHT(B890,8)="Scotland",SUMIFS(inputdataWeek!K:K,inputdataWeek!$B:$B,$B890,inputdataWeek!$A:$A,$A890),SUMIFS(inputdataWeek!K:K,inputdataWeek!$D:$D,$B890,inputdataWeek!$A:$A,$A890)))</f>
        <v>0</v>
      </c>
      <c r="J890" s="185">
        <f t="shared" si="124"/>
        <v>1</v>
      </c>
      <c r="K890" s="193" t="str">
        <f t="shared" si="126"/>
        <v>Weekly aggregate data</v>
      </c>
    </row>
    <row r="891" spans="1:11">
      <c r="A891" s="182">
        <f t="shared" si="128"/>
        <v>42729</v>
      </c>
      <c r="B891" s="183" t="s">
        <v>69</v>
      </c>
      <c r="C891" s="184">
        <f>IF($A891&lt;=MonthDate,IF(RIGHT($B891,8)="Scotland",SUMIFS(inputdata!G:G,inputdata!$B:$B,$B891,inputdata!$A:$A,$A891),SUMIFS(inputdata!G:G,inputdata!$D:$D,$B891,inputdata!$A:$A,$A891)),IF(RIGHT($B891,8)="Scotland",SUMIFS(inputdataWeek!G:G,inputdataWeek!$B:$B,$B891,inputdataWeek!$A:$A,$A891),SUMIFS(inputdataWeek!G:G,inputdataWeek!$D:$D,$B891,inputdataWeek!$A:$A,$A891)))</f>
        <v>1076</v>
      </c>
      <c r="D891" s="184">
        <f>IF($A891&lt;=MonthDate,IF(RIGHT($B891,8)="Scotland",SUMIFS(inputdata!H:H,inputdata!$B:$B,$B891,inputdata!$A:$A,$A891),SUMIFS(inputdata!H:H,inputdata!$D:$D,$B891,inputdata!$A:$A,$A891)),IF(RIGHT($B891,8)="Scotland",SUMIFS(inputdataWeek!H:H,inputdataWeek!$B:$B,$B891,inputdataWeek!$A:$A,$A891),SUMIFS(inputdataWeek!H:H,inputdataWeek!$D:$D,$B891,inputdataWeek!$A:$A,$A891)))</f>
        <v>1008</v>
      </c>
      <c r="E891" s="184">
        <f>IF($A891&lt;=MonthDate,IF(RIGHT($B891,8)="Scotland",SUMIFS(inputdata!I:I,inputdata!$B:$B,$B891,inputdata!$A:$A,$A891),SUMIFS(inputdata!I:I,inputdata!$D:$D,$B891,inputdata!$A:$A,$A891)),IF(RIGHT($B891,8)="Scotland",SUMIFS(inputdataWeek!I:I,inputdataWeek!$B:$B,$B891,inputdataWeek!$A:$A,$A891),SUMIFS(inputdataWeek!I:I,inputdataWeek!$D:$D,$B891,inputdataWeek!$A:$A,$A891)))</f>
        <v>68</v>
      </c>
      <c r="F891" s="185">
        <f t="shared" si="122"/>
        <v>0.93680297397769519</v>
      </c>
      <c r="G891" s="184">
        <f>IF($A891&lt;=MonthDate,IF(RIGHT($B891,8)="Scotland",SUMIFS(inputdata!J:J,inputdata!$B:$B,$B891,inputdata!$A:$A,$A891),SUMIFS(inputdata!J:J,inputdata!$D:$D,$B891,inputdata!$A:$A,$A891)),IF(RIGHT($B891,8)="Scotland",SUMIFS(inputdataWeek!J:J,inputdataWeek!$B:$B,$B891,inputdataWeek!$A:$A,$A891),SUMIFS(inputdataWeek!J:J,inputdataWeek!$D:$D,$B891,inputdataWeek!$A:$A,$A891)))</f>
        <v>2</v>
      </c>
      <c r="H891" s="185">
        <f t="shared" si="123"/>
        <v>0.9981412639405205</v>
      </c>
      <c r="I891" s="184">
        <f>IF($A891&lt;=MonthDate,IF(RIGHT($B891,8)="Scotland",SUMIFS(inputdata!K:K,inputdata!$B:$B,$B891,inputdata!$A:$A,$A891),SUMIFS(inputdata!K:K,inputdata!$D:$D,$B891,inputdata!$A:$A,$A891)),IF(RIGHT(B891,8)="Scotland",SUMIFS(inputdataWeek!K:K,inputdataWeek!$B:$B,$B891,inputdataWeek!$A:$A,$A891),SUMIFS(inputdataWeek!K:K,inputdataWeek!$D:$D,$B891,inputdataWeek!$A:$A,$A891)))</f>
        <v>0</v>
      </c>
      <c r="J891" s="185">
        <f t="shared" si="124"/>
        <v>1</v>
      </c>
      <c r="K891" s="193" t="str">
        <f t="shared" si="126"/>
        <v>Weekly aggregate data</v>
      </c>
    </row>
    <row r="892" spans="1:11">
      <c r="A892" s="182">
        <f t="shared" si="128"/>
        <v>42729</v>
      </c>
      <c r="B892" s="183" t="s">
        <v>122</v>
      </c>
      <c r="C892" s="184">
        <f>IF($A892&lt;=MonthDate,IF(RIGHT($B892,8)="Scotland",SUMIFS(inputdata!G:G,inputdata!$B:$B,$B892,inputdata!$A:$A,$A892),SUMIFS(inputdata!G:G,inputdata!$D:$D,$B892,inputdata!$A:$A,$A892)),IF(RIGHT($B892,8)="Scotland",SUMIFS(inputdataWeek!G:G,inputdataWeek!$B:$B,$B892,inputdataWeek!$A:$A,$A892),SUMIFS(inputdataWeek!G:G,inputdataWeek!$D:$D,$B892,inputdataWeek!$A:$A,$A892)))</f>
        <v>1669</v>
      </c>
      <c r="D892" s="184">
        <f>IF($A892&lt;=MonthDate,IF(RIGHT($B892,8)="Scotland",SUMIFS(inputdata!H:H,inputdata!$B:$B,$B892,inputdata!$A:$A,$A892),SUMIFS(inputdata!H:H,inputdata!$D:$D,$B892,inputdata!$A:$A,$A892)),IF(RIGHT($B892,8)="Scotland",SUMIFS(inputdataWeek!H:H,inputdataWeek!$B:$B,$B892,inputdataWeek!$A:$A,$A892),SUMIFS(inputdataWeek!H:H,inputdataWeek!$D:$D,$B892,inputdataWeek!$A:$A,$A892)))</f>
        <v>1511</v>
      </c>
      <c r="E892" s="184">
        <f>IF($A892&lt;=MonthDate,IF(RIGHT($B892,8)="Scotland",SUMIFS(inputdata!I:I,inputdata!$B:$B,$B892,inputdata!$A:$A,$A892),SUMIFS(inputdata!I:I,inputdata!$D:$D,$B892,inputdata!$A:$A,$A892)),IF(RIGHT($B892,8)="Scotland",SUMIFS(inputdataWeek!I:I,inputdataWeek!$B:$B,$B892,inputdataWeek!$A:$A,$A892),SUMIFS(inputdataWeek!I:I,inputdataWeek!$D:$D,$B892,inputdataWeek!$A:$A,$A892)))</f>
        <v>158</v>
      </c>
      <c r="F892" s="185">
        <f t="shared" si="122"/>
        <v>0.90533253445176753</v>
      </c>
      <c r="G892" s="184">
        <f>IF($A892&lt;=MonthDate,IF(RIGHT($B892,8)="Scotland",SUMIFS(inputdata!J:J,inputdata!$B:$B,$B892,inputdata!$A:$A,$A892),SUMIFS(inputdata!J:J,inputdata!$D:$D,$B892,inputdata!$A:$A,$A892)),IF(RIGHT($B892,8)="Scotland",SUMIFS(inputdataWeek!J:J,inputdataWeek!$B:$B,$B892,inputdataWeek!$A:$A,$A892),SUMIFS(inputdataWeek!J:J,inputdataWeek!$D:$D,$B892,inputdataWeek!$A:$A,$A892)))</f>
        <v>12</v>
      </c>
      <c r="H892" s="185">
        <f t="shared" si="123"/>
        <v>0.99281006590772913</v>
      </c>
      <c r="I892" s="184">
        <f>IF($A892&lt;=MonthDate,IF(RIGHT($B892,8)="Scotland",SUMIFS(inputdata!K:K,inputdata!$B:$B,$B892,inputdata!$A:$A,$A892),SUMIFS(inputdata!K:K,inputdata!$D:$D,$B892,inputdata!$A:$A,$A892)),IF(RIGHT(B892,8)="Scotland",SUMIFS(inputdataWeek!K:K,inputdataWeek!$B:$B,$B892,inputdataWeek!$A:$A,$A892),SUMIFS(inputdataWeek!K:K,inputdataWeek!$D:$D,$B892,inputdataWeek!$A:$A,$A892)))</f>
        <v>0</v>
      </c>
      <c r="J892" s="185">
        <f t="shared" si="124"/>
        <v>1</v>
      </c>
      <c r="K892" s="193" t="str">
        <f t="shared" si="126"/>
        <v>Weekly aggregate data</v>
      </c>
    </row>
    <row r="893" spans="1:11">
      <c r="A893" s="182">
        <f t="shared" si="128"/>
        <v>42729</v>
      </c>
      <c r="B893" s="183" t="s">
        <v>72</v>
      </c>
      <c r="C893" s="184">
        <f>IF($A893&lt;=MonthDate,IF(RIGHT($B893,8)="Scotland",SUMIFS(inputdata!G:G,inputdata!$B:$B,$B893,inputdata!$A:$A,$A893),SUMIFS(inputdata!G:G,inputdata!$D:$D,$B893,inputdata!$A:$A,$A893)),IF(RIGHT($B893,8)="Scotland",SUMIFS(inputdataWeek!G:G,inputdataWeek!$B:$B,$B893,inputdataWeek!$A:$A,$A893),SUMIFS(inputdataWeek!G:G,inputdataWeek!$D:$D,$B893,inputdataWeek!$A:$A,$A893)))</f>
        <v>5606</v>
      </c>
      <c r="D893" s="184">
        <f>IF($A893&lt;=MonthDate,IF(RIGHT($B893,8)="Scotland",SUMIFS(inputdata!H:H,inputdata!$B:$B,$B893,inputdata!$A:$A,$A893),SUMIFS(inputdata!H:H,inputdata!$D:$D,$B893,inputdata!$A:$A,$A893)),IF(RIGHT($B893,8)="Scotland",SUMIFS(inputdataWeek!H:H,inputdataWeek!$B:$B,$B893,inputdataWeek!$A:$A,$A893),SUMIFS(inputdataWeek!H:H,inputdataWeek!$D:$D,$B893,inputdataWeek!$A:$A,$A893)))</f>
        <v>5098</v>
      </c>
      <c r="E893" s="184">
        <f>IF($A893&lt;=MonthDate,IF(RIGHT($B893,8)="Scotland",SUMIFS(inputdata!I:I,inputdata!$B:$B,$B893,inputdata!$A:$A,$A893),SUMIFS(inputdata!I:I,inputdata!$D:$D,$B893,inputdata!$A:$A,$A893)),IF(RIGHT($B893,8)="Scotland",SUMIFS(inputdataWeek!I:I,inputdataWeek!$B:$B,$B893,inputdataWeek!$A:$A,$A893),SUMIFS(inputdataWeek!I:I,inputdataWeek!$D:$D,$B893,inputdataWeek!$A:$A,$A893)))</f>
        <v>508</v>
      </c>
      <c r="F893" s="185">
        <f t="shared" si="122"/>
        <v>0.9093828041384231</v>
      </c>
      <c r="G893" s="184">
        <f>IF($A893&lt;=MonthDate,IF(RIGHT($B893,8)="Scotland",SUMIFS(inputdata!J:J,inputdata!$B:$B,$B893,inputdata!$A:$A,$A893),SUMIFS(inputdata!J:J,inputdata!$D:$D,$B893,inputdata!$A:$A,$A893)),IF(RIGHT($B893,8)="Scotland",SUMIFS(inputdataWeek!J:J,inputdataWeek!$B:$B,$B893,inputdataWeek!$A:$A,$A893),SUMIFS(inputdataWeek!J:J,inputdataWeek!$D:$D,$B893,inputdataWeek!$A:$A,$A893)))</f>
        <v>13</v>
      </c>
      <c r="H893" s="185">
        <f t="shared" si="123"/>
        <v>0.99768105601141632</v>
      </c>
      <c r="I893" s="184">
        <f>IF($A893&lt;=MonthDate,IF(RIGHT($B893,8)="Scotland",SUMIFS(inputdata!K:K,inputdata!$B:$B,$B893,inputdata!$A:$A,$A893),SUMIFS(inputdata!K:K,inputdata!$D:$D,$B893,inputdata!$A:$A,$A893)),IF(RIGHT(B893,8)="Scotland",SUMIFS(inputdataWeek!K:K,inputdataWeek!$B:$B,$B893,inputdataWeek!$A:$A,$A893),SUMIFS(inputdataWeek!K:K,inputdataWeek!$D:$D,$B893,inputdataWeek!$A:$A,$A893)))</f>
        <v>0</v>
      </c>
      <c r="J893" s="185">
        <f t="shared" si="124"/>
        <v>1</v>
      </c>
      <c r="K893" s="193" t="str">
        <f t="shared" si="126"/>
        <v>Weekly aggregate data</v>
      </c>
    </row>
    <row r="894" spans="1:11">
      <c r="A894" s="182">
        <f t="shared" si="128"/>
        <v>42729</v>
      </c>
      <c r="B894" s="183" t="s">
        <v>129</v>
      </c>
      <c r="C894" s="184">
        <f>IF($A894&lt;=MonthDate,IF(RIGHT($B894,8)="Scotland",SUMIFS(inputdata!G:G,inputdata!$B:$B,$B894,inputdata!$A:$A,$A894),SUMIFS(inputdata!G:G,inputdata!$D:$D,$B894,inputdata!$A:$A,$A894)),IF(RIGHT($B894,8)="Scotland",SUMIFS(inputdataWeek!G:G,inputdataWeek!$B:$B,$B894,inputdataWeek!$A:$A,$A894),SUMIFS(inputdataWeek!G:G,inputdataWeek!$D:$D,$B894,inputdataWeek!$A:$A,$A894)))</f>
        <v>958</v>
      </c>
      <c r="D894" s="184">
        <f>IF($A894&lt;=MonthDate,IF(RIGHT($B894,8)="Scotland",SUMIFS(inputdata!H:H,inputdata!$B:$B,$B894,inputdata!$A:$A,$A894),SUMIFS(inputdata!H:H,inputdata!$D:$D,$B894,inputdata!$A:$A,$A894)),IF(RIGHT($B894,8)="Scotland",SUMIFS(inputdataWeek!H:H,inputdataWeek!$B:$B,$B894,inputdataWeek!$A:$A,$A894),SUMIFS(inputdataWeek!H:H,inputdataWeek!$D:$D,$B894,inputdataWeek!$A:$A,$A894)))</f>
        <v>895</v>
      </c>
      <c r="E894" s="184">
        <f>IF($A894&lt;=MonthDate,IF(RIGHT($B894,8)="Scotland",SUMIFS(inputdata!I:I,inputdata!$B:$B,$B894,inputdata!$A:$A,$A894),SUMIFS(inputdata!I:I,inputdata!$D:$D,$B894,inputdata!$A:$A,$A894)),IF(RIGHT($B894,8)="Scotland",SUMIFS(inputdataWeek!I:I,inputdataWeek!$B:$B,$B894,inputdataWeek!$A:$A,$A894),SUMIFS(inputdataWeek!I:I,inputdataWeek!$D:$D,$B894,inputdataWeek!$A:$A,$A894)))</f>
        <v>63</v>
      </c>
      <c r="F894" s="185">
        <f t="shared" si="122"/>
        <v>0.93423799582463463</v>
      </c>
      <c r="G894" s="184">
        <f>IF($A894&lt;=MonthDate,IF(RIGHT($B894,8)="Scotland",SUMIFS(inputdata!J:J,inputdata!$B:$B,$B894,inputdata!$A:$A,$A894),SUMIFS(inputdata!J:J,inputdata!$D:$D,$B894,inputdata!$A:$A,$A894)),IF(RIGHT($B894,8)="Scotland",SUMIFS(inputdataWeek!J:J,inputdataWeek!$B:$B,$B894,inputdataWeek!$A:$A,$A894),SUMIFS(inputdataWeek!J:J,inputdataWeek!$D:$D,$B894,inputdataWeek!$A:$A,$A894)))</f>
        <v>3</v>
      </c>
      <c r="H894" s="185">
        <f t="shared" si="123"/>
        <v>0.99686847599164929</v>
      </c>
      <c r="I894" s="184">
        <f>IF($A894&lt;=MonthDate,IF(RIGHT($B894,8)="Scotland",SUMIFS(inputdata!K:K,inputdata!$B:$B,$B894,inputdata!$A:$A,$A894),SUMIFS(inputdata!K:K,inputdata!$D:$D,$B894,inputdata!$A:$A,$A894)),IF(RIGHT(B894,8)="Scotland",SUMIFS(inputdataWeek!K:K,inputdataWeek!$B:$B,$B894,inputdataWeek!$A:$A,$A894),SUMIFS(inputdataWeek!K:K,inputdataWeek!$D:$D,$B894,inputdataWeek!$A:$A,$A894)))</f>
        <v>0</v>
      </c>
      <c r="J894" s="185">
        <f t="shared" si="124"/>
        <v>1</v>
      </c>
      <c r="K894" s="193" t="str">
        <f t="shared" si="126"/>
        <v>Weekly aggregate data</v>
      </c>
    </row>
    <row r="895" spans="1:11">
      <c r="A895" s="182">
        <f t="shared" si="128"/>
        <v>42729</v>
      </c>
      <c r="B895" s="183" t="s">
        <v>73</v>
      </c>
      <c r="C895" s="184">
        <f>IF($A895&lt;=MonthDate,IF(RIGHT($B895,8)="Scotland",SUMIFS(inputdata!G:G,inputdata!$B:$B,$B895,inputdata!$A:$A,$A895),SUMIFS(inputdata!G:G,inputdata!$D:$D,$B895,inputdata!$A:$A,$A895)),IF(RIGHT($B895,8)="Scotland",SUMIFS(inputdataWeek!G:G,inputdataWeek!$B:$B,$B895,inputdataWeek!$A:$A,$A895),SUMIFS(inputdataWeek!G:G,inputdataWeek!$D:$D,$B895,inputdataWeek!$A:$A,$A895)))</f>
        <v>3369</v>
      </c>
      <c r="D895" s="184">
        <f>IF($A895&lt;=MonthDate,IF(RIGHT($B895,8)="Scotland",SUMIFS(inputdata!H:H,inputdata!$B:$B,$B895,inputdata!$A:$A,$A895),SUMIFS(inputdata!H:H,inputdata!$D:$D,$B895,inputdata!$A:$A,$A895)),IF(RIGHT($B895,8)="Scotland",SUMIFS(inputdataWeek!H:H,inputdataWeek!$B:$B,$B895,inputdataWeek!$A:$A,$A895),SUMIFS(inputdataWeek!H:H,inputdataWeek!$D:$D,$B895,inputdataWeek!$A:$A,$A895)))</f>
        <v>3163</v>
      </c>
      <c r="E895" s="184">
        <f>IF($A895&lt;=MonthDate,IF(RIGHT($B895,8)="Scotland",SUMIFS(inputdata!I:I,inputdata!$B:$B,$B895,inputdata!$A:$A,$A895),SUMIFS(inputdata!I:I,inputdata!$D:$D,$B895,inputdata!$A:$A,$A895)),IF(RIGHT($B895,8)="Scotland",SUMIFS(inputdataWeek!I:I,inputdataWeek!$B:$B,$B895,inputdataWeek!$A:$A,$A895),SUMIFS(inputdataWeek!I:I,inputdataWeek!$D:$D,$B895,inputdataWeek!$A:$A,$A895)))</f>
        <v>206</v>
      </c>
      <c r="F895" s="185">
        <f t="shared" si="122"/>
        <v>0.93885425942416145</v>
      </c>
      <c r="G895" s="184">
        <f>IF($A895&lt;=MonthDate,IF(RIGHT($B895,8)="Scotland",SUMIFS(inputdata!J:J,inputdata!$B:$B,$B895,inputdata!$A:$A,$A895),SUMIFS(inputdata!J:J,inputdata!$D:$D,$B895,inputdata!$A:$A,$A895)),IF(RIGHT($B895,8)="Scotland",SUMIFS(inputdataWeek!J:J,inputdataWeek!$B:$B,$B895,inputdataWeek!$A:$A,$A895),SUMIFS(inputdataWeek!J:J,inputdataWeek!$D:$D,$B895,inputdataWeek!$A:$A,$A895)))</f>
        <v>22</v>
      </c>
      <c r="H895" s="185">
        <f t="shared" si="123"/>
        <v>0.99346987236568718</v>
      </c>
      <c r="I895" s="184">
        <f>IF($A895&lt;=MonthDate,IF(RIGHT($B895,8)="Scotland",SUMIFS(inputdata!K:K,inputdata!$B:$B,$B895,inputdata!$A:$A,$A895),SUMIFS(inputdata!K:K,inputdata!$D:$D,$B895,inputdata!$A:$A,$A895)),IF(RIGHT(B895,8)="Scotland",SUMIFS(inputdataWeek!K:K,inputdataWeek!$B:$B,$B895,inputdataWeek!$A:$A,$A895),SUMIFS(inputdataWeek!K:K,inputdataWeek!$D:$D,$B895,inputdataWeek!$A:$A,$A895)))</f>
        <v>5</v>
      </c>
      <c r="J895" s="185">
        <f t="shared" si="124"/>
        <v>0.99851588008311076</v>
      </c>
      <c r="K895" s="193" t="str">
        <f t="shared" si="126"/>
        <v>Weekly aggregate data</v>
      </c>
    </row>
    <row r="896" spans="1:11">
      <c r="A896" s="182">
        <f t="shared" si="128"/>
        <v>42729</v>
      </c>
      <c r="B896" s="183" t="s">
        <v>123</v>
      </c>
      <c r="C896" s="184">
        <f>IF($A896&lt;=MonthDate,IF(RIGHT($B896,8)="Scotland",SUMIFS(inputdata!G:G,inputdata!$B:$B,$B896,inputdata!$A:$A,$A896),SUMIFS(inputdata!G:G,inputdata!$D:$D,$B896,inputdata!$A:$A,$A896)),IF(RIGHT($B896,8)="Scotland",SUMIFS(inputdataWeek!G:G,inputdataWeek!$B:$B,$B896,inputdataWeek!$A:$A,$A896),SUMIFS(inputdataWeek!G:G,inputdataWeek!$D:$D,$B896,inputdataWeek!$A:$A,$A896)))</f>
        <v>3631</v>
      </c>
      <c r="D896" s="184">
        <f>IF($A896&lt;=MonthDate,IF(RIGHT($B896,8)="Scotland",SUMIFS(inputdata!H:H,inputdata!$B:$B,$B896,inputdata!$A:$A,$A896),SUMIFS(inputdata!H:H,inputdata!$D:$D,$B896,inputdata!$A:$A,$A896)),IF(RIGHT($B896,8)="Scotland",SUMIFS(inputdataWeek!H:H,inputdataWeek!$B:$B,$B896,inputdataWeek!$A:$A,$A896),SUMIFS(inputdataWeek!H:H,inputdataWeek!$D:$D,$B896,inputdataWeek!$A:$A,$A896)))</f>
        <v>3497</v>
      </c>
      <c r="E896" s="184">
        <f>IF($A896&lt;=MonthDate,IF(RIGHT($B896,8)="Scotland",SUMIFS(inputdata!I:I,inputdata!$B:$B,$B896,inputdata!$A:$A,$A896),SUMIFS(inputdata!I:I,inputdata!$D:$D,$B896,inputdata!$A:$A,$A896)),IF(RIGHT($B896,8)="Scotland",SUMIFS(inputdataWeek!I:I,inputdataWeek!$B:$B,$B896,inputdataWeek!$A:$A,$A896),SUMIFS(inputdataWeek!I:I,inputdataWeek!$D:$D,$B896,inputdataWeek!$A:$A,$A896)))</f>
        <v>134</v>
      </c>
      <c r="F896" s="185">
        <f t="shared" si="122"/>
        <v>0.96309556595979073</v>
      </c>
      <c r="G896" s="184">
        <f>IF($A896&lt;=MonthDate,IF(RIGHT($B896,8)="Scotland",SUMIFS(inputdata!J:J,inputdata!$B:$B,$B896,inputdata!$A:$A,$A896),SUMIFS(inputdata!J:J,inputdata!$D:$D,$B896,inputdata!$A:$A,$A896)),IF(RIGHT($B896,8)="Scotland",SUMIFS(inputdataWeek!J:J,inputdataWeek!$B:$B,$B896,inputdataWeek!$A:$A,$A896),SUMIFS(inputdataWeek!J:J,inputdataWeek!$D:$D,$B896,inputdataWeek!$A:$A,$A896)))</f>
        <v>6</v>
      </c>
      <c r="H896" s="185">
        <f t="shared" si="123"/>
        <v>0.99834756265491598</v>
      </c>
      <c r="I896" s="184">
        <f>IF($A896&lt;=MonthDate,IF(RIGHT($B896,8)="Scotland",SUMIFS(inputdata!K:K,inputdata!$B:$B,$B896,inputdata!$A:$A,$A896),SUMIFS(inputdata!K:K,inputdata!$D:$D,$B896,inputdata!$A:$A,$A896)),IF(RIGHT(B896,8)="Scotland",SUMIFS(inputdataWeek!K:K,inputdataWeek!$B:$B,$B896,inputdataWeek!$A:$A,$A896),SUMIFS(inputdataWeek!K:K,inputdataWeek!$D:$D,$B896,inputdataWeek!$A:$A,$A896)))</f>
        <v>1</v>
      </c>
      <c r="J896" s="185">
        <f t="shared" si="124"/>
        <v>0.99972459377581935</v>
      </c>
      <c r="K896" s="193" t="str">
        <f t="shared" si="126"/>
        <v>Weekly aggregate data</v>
      </c>
    </row>
    <row r="897" spans="1:11">
      <c r="A897" s="182">
        <f t="shared" si="128"/>
        <v>42729</v>
      </c>
      <c r="B897" s="183" t="s">
        <v>117</v>
      </c>
      <c r="C897" s="184">
        <f>IF($A897&lt;=MonthDate,IF(RIGHT($B897,8)="Scotland",SUMIFS(inputdata!G:G,inputdata!$B:$B,$B897,inputdata!$A:$A,$A897),SUMIFS(inputdata!G:G,inputdata!$D:$D,$B897,inputdata!$A:$A,$A897)),IF(RIGHT($B897,8)="Scotland",SUMIFS(inputdataWeek!G:G,inputdataWeek!$B:$B,$B897,inputdataWeek!$A:$A,$A897),SUMIFS(inputdataWeek!G:G,inputdataWeek!$D:$D,$B897,inputdataWeek!$A:$A,$A897)))</f>
        <v>94</v>
      </c>
      <c r="D897" s="184">
        <f>IF($A897&lt;=MonthDate,IF(RIGHT($B897,8)="Scotland",SUMIFS(inputdata!H:H,inputdata!$B:$B,$B897,inputdata!$A:$A,$A897),SUMIFS(inputdata!H:H,inputdata!$D:$D,$B897,inputdata!$A:$A,$A897)),IF(RIGHT($B897,8)="Scotland",SUMIFS(inputdataWeek!H:H,inputdataWeek!$B:$B,$B897,inputdataWeek!$A:$A,$A897),SUMIFS(inputdataWeek!H:H,inputdataWeek!$D:$D,$B897,inputdataWeek!$A:$A,$A897)))</f>
        <v>90</v>
      </c>
      <c r="E897" s="184">
        <f>IF($A897&lt;=MonthDate,IF(RIGHT($B897,8)="Scotland",SUMIFS(inputdata!I:I,inputdata!$B:$B,$B897,inputdata!$A:$A,$A897),SUMIFS(inputdata!I:I,inputdata!$D:$D,$B897,inputdata!$A:$A,$A897)),IF(RIGHT($B897,8)="Scotland",SUMIFS(inputdataWeek!I:I,inputdataWeek!$B:$B,$B897,inputdataWeek!$A:$A,$A897),SUMIFS(inputdataWeek!I:I,inputdataWeek!$D:$D,$B897,inputdataWeek!$A:$A,$A897)))</f>
        <v>4</v>
      </c>
      <c r="F897" s="185">
        <f t="shared" si="122"/>
        <v>0.95744680851063835</v>
      </c>
      <c r="G897" s="184">
        <f>IF($A897&lt;=MonthDate,IF(RIGHT($B897,8)="Scotland",SUMIFS(inputdata!J:J,inputdata!$B:$B,$B897,inputdata!$A:$A,$A897),SUMIFS(inputdata!J:J,inputdata!$D:$D,$B897,inputdata!$A:$A,$A897)),IF(RIGHT($B897,8)="Scotland",SUMIFS(inputdataWeek!J:J,inputdataWeek!$B:$B,$B897,inputdataWeek!$A:$A,$A897),SUMIFS(inputdataWeek!J:J,inputdataWeek!$D:$D,$B897,inputdataWeek!$A:$A,$A897)))</f>
        <v>0</v>
      </c>
      <c r="H897" s="185">
        <f t="shared" si="123"/>
        <v>1</v>
      </c>
      <c r="I897" s="184">
        <f>IF($A897&lt;=MonthDate,IF(RIGHT($B897,8)="Scotland",SUMIFS(inputdata!K:K,inputdata!$B:$B,$B897,inputdata!$A:$A,$A897),SUMIFS(inputdata!K:K,inputdata!$D:$D,$B897,inputdata!$A:$A,$A897)),IF(RIGHT(B897,8)="Scotland",SUMIFS(inputdataWeek!K:K,inputdataWeek!$B:$B,$B897,inputdataWeek!$A:$A,$A897),SUMIFS(inputdataWeek!K:K,inputdataWeek!$D:$D,$B897,inputdataWeek!$A:$A,$A897)))</f>
        <v>0</v>
      </c>
      <c r="J897" s="185">
        <f t="shared" si="124"/>
        <v>1</v>
      </c>
      <c r="K897" s="193" t="str">
        <f t="shared" si="126"/>
        <v>Weekly aggregate data</v>
      </c>
    </row>
    <row r="898" spans="1:11">
      <c r="A898" s="182">
        <f>A883+7</f>
        <v>42729</v>
      </c>
      <c r="B898" s="183" t="s">
        <v>141</v>
      </c>
      <c r="C898" s="184">
        <f>IF($A898&lt;=MonthDate,IF(RIGHT($B898,8)="Scotland",SUMIFS(inputdata!G:G,inputdata!$B:$B,$B898,inputdata!$A:$A,$A898),SUMIFS(inputdata!G:G,inputdata!$D:$D,$B898,inputdata!$A:$A,$A898)),IF(RIGHT($B898,8)="Scotland",SUMIFS(inputdataWeek!G:G,inputdataWeek!$B:$B,$B898,inputdataWeek!$A:$A,$A898),SUMIFS(inputdataWeek!G:G,inputdataWeek!$D:$D,$B898,inputdataWeek!$A:$A,$A898)))</f>
        <v>149</v>
      </c>
      <c r="D898" s="184">
        <f>IF($A898&lt;=MonthDate,IF(RIGHT($B898,8)="Scotland",SUMIFS(inputdata!H:H,inputdata!$B:$B,$B898,inputdata!$A:$A,$A898),SUMIFS(inputdata!H:H,inputdata!$D:$D,$B898,inputdata!$A:$A,$A898)),IF(RIGHT($B898,8)="Scotland",SUMIFS(inputdataWeek!H:H,inputdataWeek!$B:$B,$B898,inputdataWeek!$A:$A,$A898),SUMIFS(inputdataWeek!H:H,inputdataWeek!$D:$D,$B898,inputdataWeek!$A:$A,$A898)))</f>
        <v>147</v>
      </c>
      <c r="E898" s="184">
        <f>IF($A898&lt;=MonthDate,IF(RIGHT($B898,8)="Scotland",SUMIFS(inputdata!I:I,inputdata!$B:$B,$B898,inputdata!$A:$A,$A898),SUMIFS(inputdata!I:I,inputdata!$D:$D,$B898,inputdata!$A:$A,$A898)),IF(RIGHT($B898,8)="Scotland",SUMIFS(inputdataWeek!I:I,inputdataWeek!$B:$B,$B898,inputdataWeek!$A:$A,$A898),SUMIFS(inputdataWeek!I:I,inputdataWeek!$D:$D,$B898,inputdataWeek!$A:$A,$A898)))</f>
        <v>2</v>
      </c>
      <c r="F898" s="185">
        <f t="shared" si="122"/>
        <v>0.98657718120805371</v>
      </c>
      <c r="G898" s="184">
        <f>IF($A898&lt;=MonthDate,IF(RIGHT($B898,8)="Scotland",SUMIFS(inputdata!J:J,inputdata!$B:$B,$B898,inputdata!$A:$A,$A898),SUMIFS(inputdata!J:J,inputdata!$D:$D,$B898,inputdata!$A:$A,$A898)),IF(RIGHT($B898,8)="Scotland",SUMIFS(inputdataWeek!J:J,inputdataWeek!$B:$B,$B898,inputdataWeek!$A:$A,$A898),SUMIFS(inputdataWeek!J:J,inputdataWeek!$D:$D,$B898,inputdataWeek!$A:$A,$A898)))</f>
        <v>0</v>
      </c>
      <c r="H898" s="185">
        <f t="shared" si="123"/>
        <v>1</v>
      </c>
      <c r="I898" s="184">
        <f>IF($A898&lt;=MonthDate,IF(RIGHT($B898,8)="Scotland",SUMIFS(inputdata!K:K,inputdata!$B:$B,$B898,inputdata!$A:$A,$A898),SUMIFS(inputdata!K:K,inputdata!$D:$D,$B898,inputdata!$A:$A,$A898)),IF(RIGHT(B898,8)="Scotland",SUMIFS(inputdataWeek!K:K,inputdataWeek!$B:$B,$B898,inputdataWeek!$A:$A,$A898),SUMIFS(inputdataWeek!K:K,inputdataWeek!$D:$D,$B898,inputdataWeek!$A:$A,$A898)))</f>
        <v>0</v>
      </c>
      <c r="J898" s="185">
        <f t="shared" si="124"/>
        <v>1</v>
      </c>
      <c r="K898" s="193" t="str">
        <f t="shared" si="126"/>
        <v>Weekly aggregate data</v>
      </c>
    </row>
    <row r="899" spans="1:11">
      <c r="A899" s="182">
        <f t="shared" ref="A899:A901" si="129">A884+7</f>
        <v>42729</v>
      </c>
      <c r="B899" s="183" t="s">
        <v>136</v>
      </c>
      <c r="C899" s="184">
        <f>IF($A899&lt;=MonthDate,IF(RIGHT($B899,8)="Scotland",SUMIFS(inputdata!G:G,inputdata!$B:$B,$B899,inputdata!$A:$A,$A899),SUMIFS(inputdata!G:G,inputdata!$D:$D,$B899,inputdata!$A:$A,$A899)),IF(RIGHT($B899,8)="Scotland",SUMIFS(inputdataWeek!G:G,inputdataWeek!$B:$B,$B899,inputdataWeek!$A:$A,$A899),SUMIFS(inputdataWeek!G:G,inputdataWeek!$D:$D,$B899,inputdataWeek!$A:$A,$A899)))</f>
        <v>1213</v>
      </c>
      <c r="D899" s="184">
        <f>IF($A899&lt;=MonthDate,IF(RIGHT($B899,8)="Scotland",SUMIFS(inputdata!H:H,inputdata!$B:$B,$B899,inputdata!$A:$A,$A899),SUMIFS(inputdata!H:H,inputdata!$D:$D,$B899,inputdata!$A:$A,$A899)),IF(RIGHT($B899,8)="Scotland",SUMIFS(inputdataWeek!H:H,inputdataWeek!$B:$B,$B899,inputdataWeek!$A:$A,$A899),SUMIFS(inputdataWeek!H:H,inputdataWeek!$D:$D,$B899,inputdataWeek!$A:$A,$A899)))</f>
        <v>1194</v>
      </c>
      <c r="E899" s="184">
        <f>IF($A899&lt;=MonthDate,IF(RIGHT($B899,8)="Scotland",SUMIFS(inputdata!I:I,inputdata!$B:$B,$B899,inputdata!$A:$A,$A899),SUMIFS(inputdata!I:I,inputdata!$D:$D,$B899,inputdata!$A:$A,$A899)),IF(RIGHT($B899,8)="Scotland",SUMIFS(inputdataWeek!I:I,inputdataWeek!$B:$B,$B899,inputdataWeek!$A:$A,$A899),SUMIFS(inputdataWeek!I:I,inputdataWeek!$D:$D,$B899,inputdataWeek!$A:$A,$A899)))</f>
        <v>19</v>
      </c>
      <c r="F899" s="185">
        <f t="shared" si="122"/>
        <v>0.98433635614179715</v>
      </c>
      <c r="G899" s="184">
        <f>IF($A899&lt;=MonthDate,IF(RIGHT($B899,8)="Scotland",SUMIFS(inputdata!J:J,inputdata!$B:$B,$B899,inputdata!$A:$A,$A899),SUMIFS(inputdata!J:J,inputdata!$D:$D,$B899,inputdata!$A:$A,$A899)),IF(RIGHT($B899,8)="Scotland",SUMIFS(inputdataWeek!J:J,inputdataWeek!$B:$B,$B899,inputdataWeek!$A:$A,$A899),SUMIFS(inputdataWeek!J:J,inputdataWeek!$D:$D,$B899,inputdataWeek!$A:$A,$A899)))</f>
        <v>0</v>
      </c>
      <c r="H899" s="185">
        <f t="shared" si="123"/>
        <v>1</v>
      </c>
      <c r="I899" s="184">
        <f>IF($A899&lt;=MonthDate,IF(RIGHT($B899,8)="Scotland",SUMIFS(inputdata!K:K,inputdata!$B:$B,$B899,inputdata!$A:$A,$A899),SUMIFS(inputdata!K:K,inputdata!$D:$D,$B899,inputdata!$A:$A,$A899)),IF(RIGHT(B899,8)="Scotland",SUMIFS(inputdataWeek!K:K,inputdataWeek!$B:$B,$B899,inputdataWeek!$A:$A,$A899),SUMIFS(inputdataWeek!K:K,inputdataWeek!$D:$D,$B899,inputdataWeek!$A:$A,$A899)))</f>
        <v>0</v>
      </c>
      <c r="J899" s="185">
        <f t="shared" si="124"/>
        <v>1</v>
      </c>
      <c r="K899" s="193" t="str">
        <f t="shared" si="126"/>
        <v>Weekly aggregate data</v>
      </c>
    </row>
    <row r="900" spans="1:11">
      <c r="A900" s="182">
        <f t="shared" si="129"/>
        <v>42729</v>
      </c>
      <c r="B900" s="183" t="s">
        <v>139</v>
      </c>
      <c r="C900" s="184">
        <f>IF($A900&lt;=MonthDate,IF(RIGHT($B900,8)="Scotland",SUMIFS(inputdata!G:G,inputdata!$B:$B,$B900,inputdata!$A:$A,$A900),SUMIFS(inputdata!G:G,inputdata!$D:$D,$B900,inputdata!$A:$A,$A900)),IF(RIGHT($B900,8)="Scotland",SUMIFS(inputdataWeek!G:G,inputdataWeek!$B:$B,$B900,inputdataWeek!$A:$A,$A900),SUMIFS(inputdataWeek!G:G,inputdataWeek!$D:$D,$B900,inputdataWeek!$A:$A,$A900)))</f>
        <v>116</v>
      </c>
      <c r="D900" s="184">
        <f>IF($A900&lt;=MonthDate,IF(RIGHT($B900,8)="Scotland",SUMIFS(inputdata!H:H,inputdata!$B:$B,$B900,inputdata!$A:$A,$A900),SUMIFS(inputdata!H:H,inputdata!$D:$D,$B900,inputdata!$A:$A,$A900)),IF(RIGHT($B900,8)="Scotland",SUMIFS(inputdataWeek!H:H,inputdataWeek!$B:$B,$B900,inputdataWeek!$A:$A,$A900),SUMIFS(inputdataWeek!H:H,inputdataWeek!$D:$D,$B900,inputdataWeek!$A:$A,$A900)))</f>
        <v>114</v>
      </c>
      <c r="E900" s="184">
        <f>IF($A900&lt;=MonthDate,IF(RIGHT($B900,8)="Scotland",SUMIFS(inputdata!I:I,inputdata!$B:$B,$B900,inputdata!$A:$A,$A900),SUMIFS(inputdata!I:I,inputdata!$D:$D,$B900,inputdata!$A:$A,$A900)),IF(RIGHT($B900,8)="Scotland",SUMIFS(inputdataWeek!I:I,inputdataWeek!$B:$B,$B900,inputdataWeek!$A:$A,$A900),SUMIFS(inputdataWeek!I:I,inputdataWeek!$D:$D,$B900,inputdataWeek!$A:$A,$A900)))</f>
        <v>2</v>
      </c>
      <c r="F900" s="185">
        <f t="shared" si="122"/>
        <v>0.98275862068965514</v>
      </c>
      <c r="G900" s="184">
        <f>IF($A900&lt;=MonthDate,IF(RIGHT($B900,8)="Scotland",SUMIFS(inputdata!J:J,inputdata!$B:$B,$B900,inputdata!$A:$A,$A900),SUMIFS(inputdata!J:J,inputdata!$D:$D,$B900,inputdata!$A:$A,$A900)),IF(RIGHT($B900,8)="Scotland",SUMIFS(inputdataWeek!J:J,inputdataWeek!$B:$B,$B900,inputdataWeek!$A:$A,$A900),SUMIFS(inputdataWeek!J:J,inputdataWeek!$D:$D,$B900,inputdataWeek!$A:$A,$A900)))</f>
        <v>0</v>
      </c>
      <c r="H900" s="185">
        <f t="shared" si="123"/>
        <v>1</v>
      </c>
      <c r="I900" s="184">
        <f>IF($A900&lt;=MonthDate,IF(RIGHT($B900,8)="Scotland",SUMIFS(inputdata!K:K,inputdata!$B:$B,$B900,inputdata!$A:$A,$A900),SUMIFS(inputdata!K:K,inputdata!$D:$D,$B900,inputdata!$A:$A,$A900)),IF(RIGHT(B900,8)="Scotland",SUMIFS(inputdataWeek!K:K,inputdataWeek!$B:$B,$B900,inputdataWeek!$A:$A,$A900),SUMIFS(inputdataWeek!K:K,inputdataWeek!$D:$D,$B900,inputdataWeek!$A:$A,$A900)))</f>
        <v>0</v>
      </c>
      <c r="J900" s="185">
        <f t="shared" si="124"/>
        <v>1</v>
      </c>
      <c r="K900" s="193" t="str">
        <f t="shared" si="126"/>
        <v>Weekly aggregate data</v>
      </c>
    </row>
    <row r="901" spans="1:11">
      <c r="A901" s="182">
        <f t="shared" si="129"/>
        <v>42729</v>
      </c>
      <c r="B901" s="183" t="s">
        <v>277</v>
      </c>
      <c r="C901" s="184">
        <f>IF($A901&lt;=MonthDate,IF(RIGHT($B901,8)="Scotland",SUMIFS(inputdata!G:G,inputdata!$B:$B,$B901,inputdata!$A:$A,$A901),SUMIFS(inputdata!G:G,inputdata!$D:$D,$B901,inputdata!$A:$A,$A901)),IF(RIGHT($B901,8)="Scotland",SUMIFS(inputdataWeek!G:G,inputdataWeek!$B:$B,$B901,inputdataWeek!$A:$A,$A901),SUMIFS(inputdataWeek!G:G,inputdataWeek!$D:$D,$B901,inputdataWeek!$A:$A,$A901)))</f>
        <v>22267</v>
      </c>
      <c r="D901" s="184">
        <f>IF($A901&lt;=MonthDate,IF(RIGHT($B901,8)="Scotland",SUMIFS(inputdata!H:H,inputdata!$B:$B,$B901,inputdata!$A:$A,$A901),SUMIFS(inputdata!H:H,inputdata!$D:$D,$B901,inputdata!$A:$A,$A901)),IF(RIGHT($B901,8)="Scotland",SUMIFS(inputdataWeek!H:H,inputdataWeek!$B:$B,$B901,inputdataWeek!$A:$A,$A901),SUMIFS(inputdataWeek!H:H,inputdataWeek!$D:$D,$B901,inputdataWeek!$A:$A,$A901)))</f>
        <v>20826</v>
      </c>
      <c r="E901" s="184">
        <f>IF($A901&lt;=MonthDate,IF(RIGHT($B901,8)="Scotland",SUMIFS(inputdata!I:I,inputdata!$B:$B,$B901,inputdata!$A:$A,$A901),SUMIFS(inputdata!I:I,inputdata!$D:$D,$B901,inputdata!$A:$A,$A901)),IF(RIGHT($B901,8)="Scotland",SUMIFS(inputdataWeek!I:I,inputdataWeek!$B:$B,$B901,inputdataWeek!$A:$A,$A901),SUMIFS(inputdataWeek!I:I,inputdataWeek!$D:$D,$B901,inputdataWeek!$A:$A,$A901)))</f>
        <v>1441</v>
      </c>
      <c r="F901" s="185">
        <f t="shared" si="122"/>
        <v>0.93528539991916293</v>
      </c>
      <c r="G901" s="184">
        <f>IF($A901&lt;=MonthDate,IF(RIGHT($B901,8)="Scotland",SUMIFS(inputdata!J:J,inputdata!$B:$B,$B901,inputdata!$A:$A,$A901),SUMIFS(inputdata!J:J,inputdata!$D:$D,$B901,inputdata!$A:$A,$A901)),IF(RIGHT($B901,8)="Scotland",SUMIFS(inputdataWeek!J:J,inputdataWeek!$B:$B,$B901,inputdataWeek!$A:$A,$A901),SUMIFS(inputdataWeek!J:J,inputdataWeek!$D:$D,$B901,inputdataWeek!$A:$A,$A901)))</f>
        <v>75</v>
      </c>
      <c r="H901" s="185">
        <f t="shared" si="123"/>
        <v>0.99663178694929722</v>
      </c>
      <c r="I901" s="184">
        <f>IF($A901&lt;=MonthDate,IF(RIGHT($B901,8)="Scotland",SUMIFS(inputdata!K:K,inputdata!$B:$B,$B901,inputdata!$A:$A,$A901),SUMIFS(inputdata!K:K,inputdata!$D:$D,$B901,inputdata!$A:$A,$A901)),IF(RIGHT(B901,8)="Scotland",SUMIFS(inputdataWeek!K:K,inputdataWeek!$B:$B,$B901,inputdataWeek!$A:$A,$A901),SUMIFS(inputdataWeek!K:K,inputdataWeek!$D:$D,$B901,inputdataWeek!$A:$A,$A901)))</f>
        <v>6</v>
      </c>
      <c r="J901" s="185">
        <f t="shared" si="124"/>
        <v>0.99973054295594377</v>
      </c>
      <c r="K901" s="193" t="str">
        <f t="shared" si="126"/>
        <v>Weekly aggregate data</v>
      </c>
    </row>
    <row r="902" spans="1:11">
      <c r="C902"/>
      <c r="K902" s="187"/>
    </row>
    <row r="903" spans="1:11">
      <c r="C903"/>
      <c r="K903" s="187"/>
    </row>
    <row r="904" spans="1:11">
      <c r="C904"/>
      <c r="K904" s="187"/>
    </row>
    <row r="905" spans="1:11">
      <c r="C905"/>
      <c r="K905" s="187"/>
    </row>
    <row r="906" spans="1:11">
      <c r="C906"/>
      <c r="K906" s="187"/>
    </row>
    <row r="907" spans="1:11">
      <c r="C907"/>
      <c r="K907" s="187"/>
    </row>
    <row r="908" spans="1:11">
      <c r="C908"/>
      <c r="K908" s="187"/>
    </row>
    <row r="909" spans="1:11">
      <c r="C909"/>
      <c r="K909" s="187"/>
    </row>
    <row r="910" spans="1:11">
      <c r="C910"/>
      <c r="K910" s="187"/>
    </row>
    <row r="911" spans="1:11">
      <c r="C911"/>
      <c r="K911" s="187"/>
    </row>
    <row r="912" spans="1:11">
      <c r="C912"/>
      <c r="K912" s="187"/>
    </row>
    <row r="913" spans="3:11">
      <c r="C913"/>
      <c r="K913" s="187"/>
    </row>
    <row r="914" spans="3:11">
      <c r="C914"/>
      <c r="K914" s="187"/>
    </row>
    <row r="915" spans="3:11">
      <c r="C915"/>
      <c r="K915" s="187"/>
    </row>
    <row r="916" spans="3:11">
      <c r="C916"/>
      <c r="K916" s="187"/>
    </row>
    <row r="917" spans="3:11">
      <c r="C917"/>
      <c r="K917" s="187"/>
    </row>
    <row r="918" spans="3:11">
      <c r="C918"/>
      <c r="K918" s="187"/>
    </row>
    <row r="919" spans="3:11">
      <c r="C919"/>
      <c r="K919" s="187"/>
    </row>
    <row r="920" spans="3:11">
      <c r="C920"/>
      <c r="K920" s="187"/>
    </row>
    <row r="921" spans="3:11">
      <c r="C921"/>
      <c r="K921" s="187"/>
    </row>
    <row r="922" spans="3:11">
      <c r="C922"/>
      <c r="K922" s="187"/>
    </row>
    <row r="923" spans="3:11">
      <c r="C923"/>
      <c r="K923" s="187"/>
    </row>
    <row r="924" spans="3:11">
      <c r="C924"/>
      <c r="K924" s="187"/>
    </row>
    <row r="925" spans="3:11">
      <c r="C925"/>
      <c r="K925" s="187"/>
    </row>
    <row r="926" spans="3:11">
      <c r="C926"/>
      <c r="K926" s="187"/>
    </row>
    <row r="927" spans="3:11">
      <c r="C927"/>
      <c r="K927" s="187"/>
    </row>
    <row r="928" spans="3:11">
      <c r="C928"/>
      <c r="K928" s="187"/>
    </row>
    <row r="929" spans="3:11">
      <c r="C929"/>
      <c r="K929" s="187"/>
    </row>
    <row r="930" spans="3:11">
      <c r="C930"/>
      <c r="K930" s="187"/>
    </row>
    <row r="931" spans="3:11">
      <c r="C931"/>
      <c r="K931" s="187"/>
    </row>
    <row r="932" spans="3:11">
      <c r="C932"/>
      <c r="K932" s="187"/>
    </row>
    <row r="933" spans="3:11">
      <c r="C933"/>
      <c r="K933" s="187"/>
    </row>
    <row r="934" spans="3:11">
      <c r="C934"/>
      <c r="K934" s="187"/>
    </row>
    <row r="935" spans="3:11">
      <c r="C935"/>
      <c r="K935" s="187"/>
    </row>
    <row r="936" spans="3:11">
      <c r="C936"/>
      <c r="K936" s="187"/>
    </row>
    <row r="937" spans="3:11">
      <c r="C937"/>
      <c r="K937" s="187"/>
    </row>
    <row r="938" spans="3:11">
      <c r="C938"/>
      <c r="K938" s="187"/>
    </row>
    <row r="939" spans="3:11">
      <c r="C939"/>
      <c r="K939" s="187"/>
    </row>
    <row r="940" spans="3:11">
      <c r="C940"/>
      <c r="K940" s="187"/>
    </row>
    <row r="941" spans="3:11">
      <c r="C941"/>
      <c r="K941" s="187"/>
    </row>
    <row r="942" spans="3:11">
      <c r="C942"/>
      <c r="K942" s="187"/>
    </row>
    <row r="943" spans="3:11">
      <c r="C943"/>
      <c r="K943" s="187"/>
    </row>
    <row r="944" spans="3:11">
      <c r="C944"/>
      <c r="K944" s="187"/>
    </row>
    <row r="945" spans="3:11">
      <c r="C945"/>
      <c r="K945" s="187"/>
    </row>
    <row r="946" spans="3:11">
      <c r="C946"/>
      <c r="K946" s="187"/>
    </row>
    <row r="947" spans="3:11">
      <c r="C947"/>
      <c r="K947" s="187"/>
    </row>
    <row r="948" spans="3:11">
      <c r="C948"/>
      <c r="K948" s="187"/>
    </row>
    <row r="949" spans="3:11">
      <c r="C949"/>
      <c r="K949" s="187"/>
    </row>
    <row r="950" spans="3:11">
      <c r="C950"/>
      <c r="K950" s="187"/>
    </row>
    <row r="951" spans="3:11">
      <c r="C951"/>
      <c r="K951" s="187"/>
    </row>
    <row r="952" spans="3:11">
      <c r="C952"/>
      <c r="K952" s="187"/>
    </row>
    <row r="953" spans="3:11">
      <c r="C953"/>
      <c r="K953" s="187"/>
    </row>
    <row r="954" spans="3:11">
      <c r="C954"/>
      <c r="K954" s="187"/>
    </row>
    <row r="955" spans="3:11">
      <c r="C955"/>
      <c r="K955" s="187"/>
    </row>
    <row r="956" spans="3:11">
      <c r="C956"/>
      <c r="K956" s="187"/>
    </row>
    <row r="957" spans="3:11">
      <c r="C957"/>
      <c r="K957" s="187"/>
    </row>
    <row r="958" spans="3:11">
      <c r="C958"/>
      <c r="K958" s="187"/>
    </row>
    <row r="959" spans="3:11">
      <c r="C959"/>
      <c r="K959" s="187"/>
    </row>
    <row r="960" spans="3:11">
      <c r="C960"/>
      <c r="K960" s="187"/>
    </row>
    <row r="961" spans="3:11">
      <c r="C961"/>
      <c r="K961" s="187"/>
    </row>
    <row r="962" spans="3:11">
      <c r="C962"/>
      <c r="K962" s="187"/>
    </row>
    <row r="963" spans="3:11">
      <c r="C963"/>
      <c r="K963" s="187"/>
    </row>
    <row r="964" spans="3:11">
      <c r="C964"/>
      <c r="K964" s="187"/>
    </row>
    <row r="965" spans="3:11">
      <c r="C965"/>
      <c r="K965" s="187"/>
    </row>
    <row r="966" spans="3:11">
      <c r="C966"/>
      <c r="K966" s="187"/>
    </row>
    <row r="967" spans="3:11">
      <c r="C967"/>
      <c r="K967" s="187"/>
    </row>
    <row r="968" spans="3:11">
      <c r="C968"/>
      <c r="K968" s="187"/>
    </row>
    <row r="969" spans="3:11">
      <c r="C969"/>
      <c r="K969" s="187"/>
    </row>
    <row r="970" spans="3:11">
      <c r="C970"/>
      <c r="K970" s="187"/>
    </row>
    <row r="971" spans="3:11">
      <c r="C971"/>
      <c r="K971" s="187"/>
    </row>
    <row r="972" spans="3:11">
      <c r="C972"/>
      <c r="K972" s="187"/>
    </row>
    <row r="973" spans="3:11">
      <c r="C973"/>
      <c r="K973" s="187"/>
    </row>
    <row r="974" spans="3:11">
      <c r="C974"/>
      <c r="K974" s="187"/>
    </row>
    <row r="975" spans="3:11">
      <c r="C975"/>
      <c r="K975" s="187"/>
    </row>
    <row r="976" spans="3:11">
      <c r="C976"/>
      <c r="K976" s="187"/>
    </row>
    <row r="977" spans="3:11">
      <c r="C977"/>
      <c r="K977" s="187"/>
    </row>
    <row r="978" spans="3:11">
      <c r="C978"/>
      <c r="K978" s="187"/>
    </row>
    <row r="979" spans="3:11">
      <c r="C979"/>
      <c r="K979" s="187"/>
    </row>
    <row r="980" spans="3:11">
      <c r="C980"/>
      <c r="K980" s="187"/>
    </row>
    <row r="981" spans="3:11">
      <c r="C981"/>
      <c r="K981" s="187"/>
    </row>
    <row r="982" spans="3:11">
      <c r="C982"/>
      <c r="K982" s="187"/>
    </row>
    <row r="983" spans="3:11">
      <c r="C983"/>
      <c r="K983" s="187"/>
    </row>
    <row r="984" spans="3:11">
      <c r="C984"/>
      <c r="K984" s="187"/>
    </row>
    <row r="985" spans="3:11">
      <c r="C985"/>
      <c r="K985" s="187"/>
    </row>
    <row r="986" spans="3:11">
      <c r="C986"/>
      <c r="K986" s="187"/>
    </row>
    <row r="987" spans="3:11">
      <c r="C987"/>
      <c r="K987" s="187"/>
    </row>
    <row r="988" spans="3:11">
      <c r="C988"/>
      <c r="K988" s="187"/>
    </row>
    <row r="989" spans="3:11">
      <c r="C989"/>
      <c r="K989" s="187"/>
    </row>
    <row r="990" spans="3:11">
      <c r="C990"/>
      <c r="K990" s="187"/>
    </row>
    <row r="991" spans="3:11">
      <c r="C991"/>
      <c r="K991" s="187"/>
    </row>
    <row r="992" spans="3:11">
      <c r="C992"/>
      <c r="K992" s="187"/>
    </row>
    <row r="993" spans="3:11">
      <c r="C993"/>
      <c r="K993" s="187"/>
    </row>
    <row r="994" spans="3:11">
      <c r="C994"/>
      <c r="K994" s="187"/>
    </row>
    <row r="995" spans="3:11">
      <c r="C995"/>
      <c r="K995" s="187"/>
    </row>
    <row r="996" spans="3:11">
      <c r="C996"/>
      <c r="K996" s="187"/>
    </row>
    <row r="997" spans="3:11">
      <c r="C997"/>
      <c r="K997" s="187"/>
    </row>
    <row r="998" spans="3:11">
      <c r="C998"/>
      <c r="K998" s="187"/>
    </row>
    <row r="999" spans="3:11">
      <c r="C999"/>
      <c r="K999" s="187"/>
    </row>
    <row r="1000" spans="3:11">
      <c r="C1000"/>
      <c r="K1000" s="187"/>
    </row>
    <row r="1001" spans="3:11">
      <c r="C1001"/>
      <c r="K1001" s="187"/>
    </row>
    <row r="1002" spans="3:11">
      <c r="C1002"/>
      <c r="K1002" s="187"/>
    </row>
    <row r="1003" spans="3:11">
      <c r="C1003"/>
      <c r="K1003" s="187"/>
    </row>
    <row r="1004" spans="3:11">
      <c r="C1004"/>
      <c r="K1004" s="187"/>
    </row>
    <row r="1005" spans="3:11">
      <c r="C1005"/>
      <c r="K1005" s="187"/>
    </row>
    <row r="1006" spans="3:11">
      <c r="C1006"/>
      <c r="K1006" s="187"/>
    </row>
    <row r="1007" spans="3:11">
      <c r="C1007"/>
      <c r="K1007" s="187"/>
    </row>
    <row r="1008" spans="3:11">
      <c r="C1008"/>
      <c r="K1008" s="187"/>
    </row>
    <row r="1009" spans="3:11">
      <c r="C1009"/>
      <c r="K1009" s="187"/>
    </row>
    <row r="1010" spans="3:11">
      <c r="C1010"/>
      <c r="K1010" s="187"/>
    </row>
    <row r="1011" spans="3:11">
      <c r="C1011"/>
      <c r="K1011" s="187"/>
    </row>
    <row r="1012" spans="3:11">
      <c r="C1012"/>
      <c r="K1012" s="187"/>
    </row>
    <row r="1013" spans="3:11">
      <c r="C1013"/>
      <c r="K1013" s="187"/>
    </row>
    <row r="1014" spans="3:11">
      <c r="C1014"/>
      <c r="K1014" s="187"/>
    </row>
    <row r="1015" spans="3:11">
      <c r="C1015"/>
      <c r="K1015" s="187"/>
    </row>
    <row r="1016" spans="3:11">
      <c r="C1016"/>
      <c r="K1016" s="187"/>
    </row>
    <row r="1017" spans="3:11">
      <c r="C1017"/>
      <c r="K1017" s="187"/>
    </row>
    <row r="1018" spans="3:11">
      <c r="C1018"/>
      <c r="K1018" s="187"/>
    </row>
    <row r="1019" spans="3:11">
      <c r="C1019"/>
      <c r="K1019" s="187"/>
    </row>
    <row r="1020" spans="3:11">
      <c r="C1020"/>
      <c r="K1020" s="187"/>
    </row>
    <row r="1021" spans="3:11">
      <c r="C1021"/>
      <c r="K1021" s="187"/>
    </row>
    <row r="1022" spans="3:11">
      <c r="C1022"/>
      <c r="K1022" s="187"/>
    </row>
    <row r="1023" spans="3:11">
      <c r="C1023"/>
      <c r="K1023" s="187"/>
    </row>
    <row r="1024" spans="3:11">
      <c r="C1024"/>
      <c r="K1024" s="187"/>
    </row>
    <row r="1025" spans="3:11">
      <c r="C1025"/>
      <c r="K1025" s="187"/>
    </row>
    <row r="1026" spans="3:11">
      <c r="C1026"/>
      <c r="K1026" s="187"/>
    </row>
    <row r="1027" spans="3:11">
      <c r="C1027"/>
      <c r="K1027" s="187"/>
    </row>
    <row r="1028" spans="3:11">
      <c r="C1028"/>
      <c r="K1028" s="187"/>
    </row>
    <row r="1029" spans="3:11">
      <c r="C1029"/>
      <c r="K1029" s="187"/>
    </row>
    <row r="1030" spans="3:11">
      <c r="C1030"/>
      <c r="K1030" s="187"/>
    </row>
    <row r="1031" spans="3:11">
      <c r="C1031"/>
      <c r="K1031" s="187"/>
    </row>
    <row r="1032" spans="3:11">
      <c r="C1032"/>
      <c r="K1032" s="187"/>
    </row>
    <row r="1033" spans="3:11">
      <c r="C1033"/>
      <c r="K1033" s="187"/>
    </row>
    <row r="1034" spans="3:11">
      <c r="C1034"/>
      <c r="K1034" s="187"/>
    </row>
    <row r="1035" spans="3:11">
      <c r="C1035"/>
      <c r="K1035" s="187"/>
    </row>
    <row r="1036" spans="3:11">
      <c r="C1036"/>
      <c r="K1036" s="187"/>
    </row>
    <row r="1037" spans="3:11">
      <c r="C1037"/>
      <c r="K1037" s="187"/>
    </row>
    <row r="1038" spans="3:11">
      <c r="C1038"/>
      <c r="K1038" s="187"/>
    </row>
    <row r="1039" spans="3:11">
      <c r="C1039"/>
      <c r="K1039" s="187"/>
    </row>
    <row r="1040" spans="3:11">
      <c r="C1040"/>
      <c r="K1040" s="187"/>
    </row>
    <row r="1041" spans="3:11">
      <c r="C1041"/>
      <c r="K1041" s="187"/>
    </row>
    <row r="1042" spans="3:11">
      <c r="C1042"/>
      <c r="K1042" s="187"/>
    </row>
    <row r="1043" spans="3:11">
      <c r="C1043"/>
      <c r="K1043" s="187"/>
    </row>
    <row r="1044" spans="3:11">
      <c r="C1044"/>
      <c r="K1044" s="187"/>
    </row>
    <row r="1045" spans="3:11">
      <c r="C1045"/>
      <c r="K1045" s="187"/>
    </row>
    <row r="1046" spans="3:11">
      <c r="C1046"/>
      <c r="K1046" s="187"/>
    </row>
    <row r="1047" spans="3:11">
      <c r="C1047"/>
      <c r="K1047" s="187"/>
    </row>
    <row r="1048" spans="3:11">
      <c r="C1048"/>
      <c r="K1048" s="187"/>
    </row>
    <row r="1049" spans="3:11">
      <c r="C1049"/>
      <c r="K1049" s="187"/>
    </row>
    <row r="1050" spans="3:11">
      <c r="C1050"/>
      <c r="K1050" s="187"/>
    </row>
    <row r="1051" spans="3:11">
      <c r="C1051"/>
      <c r="K1051" s="187"/>
    </row>
    <row r="1052" spans="3:11">
      <c r="C1052"/>
      <c r="K1052" s="187"/>
    </row>
    <row r="1053" spans="3:11">
      <c r="C1053"/>
      <c r="K1053" s="187"/>
    </row>
    <row r="1054" spans="3:11">
      <c r="C1054"/>
      <c r="K1054" s="187"/>
    </row>
    <row r="1055" spans="3:11">
      <c r="C1055"/>
      <c r="K1055" s="187"/>
    </row>
    <row r="1056" spans="3:11">
      <c r="C1056"/>
      <c r="K1056" s="187"/>
    </row>
    <row r="1057" spans="3:11">
      <c r="C1057"/>
      <c r="K1057" s="187"/>
    </row>
    <row r="1058" spans="3:11">
      <c r="C1058"/>
      <c r="K1058" s="187"/>
    </row>
    <row r="1059" spans="3:11">
      <c r="C1059"/>
      <c r="K1059" s="187"/>
    </row>
    <row r="1060" spans="3:11">
      <c r="C1060"/>
      <c r="K1060" s="187"/>
    </row>
    <row r="1061" spans="3:11">
      <c r="C1061"/>
      <c r="K1061" s="187"/>
    </row>
    <row r="1062" spans="3:11">
      <c r="C1062"/>
      <c r="K1062" s="187"/>
    </row>
    <row r="1063" spans="3:11">
      <c r="C1063"/>
      <c r="K1063" s="187"/>
    </row>
    <row r="1064" spans="3:11">
      <c r="C1064"/>
      <c r="K1064" s="187"/>
    </row>
    <row r="1065" spans="3:11">
      <c r="C1065"/>
      <c r="K1065" s="187"/>
    </row>
    <row r="1066" spans="3:11">
      <c r="C1066"/>
      <c r="K1066" s="187"/>
    </row>
    <row r="1067" spans="3:11">
      <c r="C1067"/>
      <c r="K1067" s="187"/>
    </row>
    <row r="1068" spans="3:11">
      <c r="C1068"/>
      <c r="K1068" s="187"/>
    </row>
    <row r="1069" spans="3:11">
      <c r="C1069"/>
      <c r="K1069" s="187"/>
    </row>
    <row r="1070" spans="3:11">
      <c r="C1070"/>
      <c r="K1070" s="187"/>
    </row>
    <row r="1071" spans="3:11">
      <c r="C1071"/>
      <c r="K1071" s="187"/>
    </row>
    <row r="1072" spans="3:11">
      <c r="C1072"/>
      <c r="K1072" s="187"/>
    </row>
    <row r="1073" spans="3:11">
      <c r="C1073"/>
      <c r="K1073" s="187"/>
    </row>
    <row r="1074" spans="3:11">
      <c r="C1074"/>
      <c r="K1074" s="187"/>
    </row>
    <row r="1075" spans="3:11">
      <c r="C1075"/>
      <c r="K1075" s="187"/>
    </row>
    <row r="1076" spans="3:11">
      <c r="C1076"/>
      <c r="K1076" s="187"/>
    </row>
    <row r="1077" spans="3:11">
      <c r="C1077"/>
      <c r="K1077" s="187"/>
    </row>
    <row r="1078" spans="3:11">
      <c r="C1078"/>
      <c r="K1078" s="187"/>
    </row>
    <row r="1079" spans="3:11">
      <c r="C1079"/>
      <c r="K1079" s="187"/>
    </row>
    <row r="1080" spans="3:11">
      <c r="C1080"/>
      <c r="K1080" s="187"/>
    </row>
    <row r="1081" spans="3:11">
      <c r="C1081"/>
      <c r="K1081" s="187"/>
    </row>
    <row r="1082" spans="3:11">
      <c r="C1082"/>
      <c r="K1082" s="187"/>
    </row>
    <row r="1083" spans="3:11">
      <c r="C1083"/>
      <c r="K1083" s="187"/>
    </row>
    <row r="1084" spans="3:11">
      <c r="C1084"/>
      <c r="K1084" s="187"/>
    </row>
    <row r="1085" spans="3:11">
      <c r="C1085"/>
      <c r="K1085" s="187"/>
    </row>
    <row r="1086" spans="3:11">
      <c r="C1086"/>
      <c r="K1086" s="187"/>
    </row>
    <row r="1087" spans="3:11">
      <c r="C1087"/>
      <c r="K1087" s="187"/>
    </row>
    <row r="1088" spans="3:11">
      <c r="C1088"/>
      <c r="K1088" s="187"/>
    </row>
    <row r="1089" spans="3:11">
      <c r="C1089"/>
      <c r="K1089" s="187"/>
    </row>
    <row r="1090" spans="3:11">
      <c r="C1090"/>
      <c r="K1090" s="187"/>
    </row>
    <row r="1091" spans="3:11">
      <c r="C1091"/>
      <c r="K1091" s="187"/>
    </row>
    <row r="1092" spans="3:11">
      <c r="C1092"/>
      <c r="K1092" s="187"/>
    </row>
    <row r="1093" spans="3:11">
      <c r="C1093"/>
      <c r="K1093" s="187"/>
    </row>
    <row r="1094" spans="3:11">
      <c r="C1094"/>
      <c r="K1094" s="187"/>
    </row>
    <row r="1095" spans="3:11">
      <c r="C1095"/>
      <c r="K1095" s="187"/>
    </row>
    <row r="1096" spans="3:11">
      <c r="C1096"/>
      <c r="K1096" s="187"/>
    </row>
    <row r="1097" spans="3:11">
      <c r="C1097"/>
      <c r="K1097" s="187"/>
    </row>
    <row r="1098" spans="3:11">
      <c r="C1098"/>
      <c r="K1098" s="187"/>
    </row>
    <row r="1099" spans="3:11">
      <c r="C1099"/>
      <c r="K1099" s="187"/>
    </row>
    <row r="1100" spans="3:11">
      <c r="C1100"/>
      <c r="K1100" s="187"/>
    </row>
    <row r="1101" spans="3:11">
      <c r="C1101"/>
      <c r="K1101" s="187"/>
    </row>
    <row r="1102" spans="3:11">
      <c r="C1102"/>
      <c r="K1102" s="187"/>
    </row>
    <row r="1103" spans="3:11">
      <c r="C1103"/>
      <c r="K1103" s="187"/>
    </row>
    <row r="1104" spans="3:11">
      <c r="C1104"/>
      <c r="K1104" s="187"/>
    </row>
    <row r="1105" spans="3:11">
      <c r="C1105"/>
      <c r="K1105" s="187"/>
    </row>
    <row r="1106" spans="3:11">
      <c r="C1106"/>
      <c r="K1106" s="187"/>
    </row>
    <row r="1107" spans="3:11">
      <c r="C1107"/>
      <c r="K1107" s="187"/>
    </row>
    <row r="1108" spans="3:11">
      <c r="C1108"/>
      <c r="K1108" s="187"/>
    </row>
    <row r="1109" spans="3:11">
      <c r="C1109"/>
      <c r="K1109" s="187"/>
    </row>
    <row r="1110" spans="3:11">
      <c r="C1110"/>
      <c r="K1110" s="187"/>
    </row>
    <row r="1111" spans="3:11">
      <c r="C1111"/>
      <c r="K1111" s="187"/>
    </row>
    <row r="1112" spans="3:11">
      <c r="C1112"/>
      <c r="K1112" s="187"/>
    </row>
    <row r="1113" spans="3:11">
      <c r="C1113"/>
      <c r="K1113" s="187"/>
    </row>
    <row r="1114" spans="3:11">
      <c r="C1114"/>
      <c r="K1114" s="187"/>
    </row>
    <row r="1115" spans="3:11">
      <c r="C1115"/>
      <c r="K1115" s="187"/>
    </row>
    <row r="1116" spans="3:11">
      <c r="C1116"/>
      <c r="K1116" s="187"/>
    </row>
    <row r="1117" spans="3:11">
      <c r="C1117"/>
      <c r="K1117" s="187"/>
    </row>
    <row r="1118" spans="3:11">
      <c r="C1118"/>
      <c r="K1118" s="187"/>
    </row>
    <row r="1119" spans="3:11">
      <c r="C1119"/>
      <c r="K1119" s="187"/>
    </row>
    <row r="1120" spans="3:11">
      <c r="C1120"/>
      <c r="K1120" s="187"/>
    </row>
    <row r="1121" spans="3:11">
      <c r="C1121"/>
      <c r="K1121" s="187"/>
    </row>
    <row r="1122" spans="3:11">
      <c r="C1122"/>
      <c r="K1122" s="187"/>
    </row>
    <row r="1123" spans="3:11">
      <c r="C1123"/>
      <c r="K1123" s="187"/>
    </row>
    <row r="1124" spans="3:11">
      <c r="C1124"/>
      <c r="K1124" s="187"/>
    </row>
    <row r="1125" spans="3:11">
      <c r="C1125"/>
      <c r="K1125" s="187"/>
    </row>
    <row r="1126" spans="3:11">
      <c r="C1126"/>
      <c r="K1126" s="187"/>
    </row>
    <row r="1127" spans="3:11">
      <c r="C1127"/>
      <c r="K1127" s="187"/>
    </row>
    <row r="1128" spans="3:11">
      <c r="C1128"/>
      <c r="K1128" s="187"/>
    </row>
    <row r="1129" spans="3:11">
      <c r="C1129"/>
      <c r="K1129" s="187"/>
    </row>
    <row r="1130" spans="3:11">
      <c r="C1130"/>
      <c r="K1130" s="187"/>
    </row>
    <row r="1131" spans="3:11">
      <c r="C1131"/>
      <c r="K1131" s="187"/>
    </row>
    <row r="1132" spans="3:11">
      <c r="C1132"/>
      <c r="K1132" s="187"/>
    </row>
    <row r="1133" spans="3:11">
      <c r="C1133"/>
      <c r="K1133" s="187"/>
    </row>
    <row r="1134" spans="3:11">
      <c r="C1134"/>
      <c r="K1134" s="187"/>
    </row>
    <row r="1135" spans="3:11">
      <c r="C1135"/>
      <c r="K1135" s="187"/>
    </row>
    <row r="1136" spans="3:11">
      <c r="C1136"/>
      <c r="K1136" s="187"/>
    </row>
    <row r="1137" spans="3:11">
      <c r="C1137"/>
      <c r="K1137" s="187"/>
    </row>
    <row r="1138" spans="3:11">
      <c r="C1138"/>
      <c r="K1138" s="187"/>
    </row>
    <row r="1139" spans="3:11">
      <c r="C1139"/>
      <c r="K1139" s="187"/>
    </row>
    <row r="1140" spans="3:11">
      <c r="C1140"/>
      <c r="K1140" s="187"/>
    </row>
    <row r="1141" spans="3:11">
      <c r="C1141"/>
      <c r="K1141" s="187"/>
    </row>
    <row r="1142" spans="3:11">
      <c r="C1142"/>
      <c r="K1142" s="187"/>
    </row>
    <row r="1143" spans="3:11">
      <c r="C1143"/>
      <c r="K1143" s="187"/>
    </row>
    <row r="1144" spans="3:11">
      <c r="C1144"/>
      <c r="K1144" s="187"/>
    </row>
    <row r="1145" spans="3:11">
      <c r="C1145"/>
      <c r="K1145" s="187"/>
    </row>
    <row r="1146" spans="3:11">
      <c r="C1146"/>
      <c r="K1146" s="187"/>
    </row>
    <row r="1147" spans="3:11">
      <c r="C1147"/>
      <c r="K1147" s="187"/>
    </row>
    <row r="1148" spans="3:11">
      <c r="C1148"/>
      <c r="K1148" s="187"/>
    </row>
    <row r="1149" spans="3:11">
      <c r="C1149"/>
      <c r="K1149" s="187"/>
    </row>
    <row r="1150" spans="3:11">
      <c r="C1150"/>
      <c r="K1150" s="187"/>
    </row>
    <row r="1151" spans="3:11">
      <c r="C1151"/>
      <c r="K1151" s="187"/>
    </row>
    <row r="1152" spans="3:11">
      <c r="C1152"/>
      <c r="K1152" s="187"/>
    </row>
    <row r="1153" spans="3:11">
      <c r="C1153"/>
      <c r="K1153" s="187"/>
    </row>
    <row r="1154" spans="3:11">
      <c r="C1154"/>
      <c r="K1154" s="187"/>
    </row>
    <row r="1155" spans="3:11">
      <c r="C1155"/>
      <c r="K1155" s="187"/>
    </row>
    <row r="1156" spans="3:11">
      <c r="C1156"/>
      <c r="K1156" s="187"/>
    </row>
    <row r="1157" spans="3:11">
      <c r="C1157"/>
      <c r="K1157" s="187"/>
    </row>
    <row r="1158" spans="3:11">
      <c r="C1158"/>
      <c r="K1158" s="187"/>
    </row>
    <row r="1159" spans="3:11">
      <c r="C1159"/>
      <c r="K1159" s="187"/>
    </row>
    <row r="1160" spans="3:11">
      <c r="C1160"/>
      <c r="K1160" s="187"/>
    </row>
    <row r="1161" spans="3:11">
      <c r="C1161"/>
      <c r="K1161" s="187"/>
    </row>
    <row r="1162" spans="3:11">
      <c r="C1162"/>
      <c r="K1162" s="187"/>
    </row>
    <row r="1163" spans="3:11">
      <c r="C1163"/>
      <c r="K1163" s="187"/>
    </row>
    <row r="1164" spans="3:11">
      <c r="C1164"/>
      <c r="K1164" s="187"/>
    </row>
    <row r="1165" spans="3:11">
      <c r="C1165"/>
      <c r="K1165" s="187"/>
    </row>
    <row r="1166" spans="3:11">
      <c r="C1166"/>
      <c r="K1166" s="187"/>
    </row>
    <row r="1167" spans="3:11">
      <c r="C1167"/>
      <c r="K1167" s="187"/>
    </row>
    <row r="1168" spans="3:11">
      <c r="C1168"/>
      <c r="K1168" s="187"/>
    </row>
    <row r="1169" spans="3:11">
      <c r="C1169"/>
      <c r="K1169" s="187"/>
    </row>
    <row r="1170" spans="3:11">
      <c r="C1170"/>
      <c r="K1170" s="187"/>
    </row>
    <row r="1171" spans="3:11">
      <c r="C1171"/>
      <c r="K1171" s="187"/>
    </row>
    <row r="1172" spans="3:11">
      <c r="C1172"/>
      <c r="K1172" s="187"/>
    </row>
    <row r="1173" spans="3:11">
      <c r="C1173"/>
      <c r="K1173" s="187"/>
    </row>
    <row r="1174" spans="3:11">
      <c r="C1174"/>
      <c r="K1174" s="187"/>
    </row>
    <row r="1175" spans="3:11">
      <c r="C1175"/>
      <c r="K1175" s="187"/>
    </row>
    <row r="1176" spans="3:11">
      <c r="C1176"/>
      <c r="K1176" s="187"/>
    </row>
    <row r="1177" spans="3:11">
      <c r="C1177"/>
      <c r="K1177" s="187"/>
    </row>
    <row r="1178" spans="3:11">
      <c r="C1178"/>
      <c r="K1178" s="187"/>
    </row>
    <row r="1179" spans="3:11">
      <c r="C1179"/>
      <c r="K1179" s="187"/>
    </row>
    <row r="1180" spans="3:11">
      <c r="C1180"/>
      <c r="K1180" s="187"/>
    </row>
    <row r="1181" spans="3:11">
      <c r="C1181"/>
      <c r="K1181" s="187"/>
    </row>
    <row r="1182" spans="3:11">
      <c r="C1182"/>
      <c r="K1182" s="187"/>
    </row>
    <row r="1183" spans="3:11">
      <c r="C1183"/>
      <c r="K1183" s="187"/>
    </row>
    <row r="1184" spans="3:11">
      <c r="C1184"/>
      <c r="K1184" s="187"/>
    </row>
    <row r="1185" spans="3:11">
      <c r="C1185"/>
      <c r="K1185" s="187"/>
    </row>
    <row r="1186" spans="3:11">
      <c r="C1186"/>
      <c r="K1186" s="187"/>
    </row>
    <row r="1187" spans="3:11">
      <c r="C1187"/>
      <c r="K1187" s="187"/>
    </row>
    <row r="1188" spans="3:11">
      <c r="C1188"/>
      <c r="K1188" s="187"/>
    </row>
    <row r="1189" spans="3:11">
      <c r="C1189"/>
      <c r="K1189" s="187"/>
    </row>
    <row r="1190" spans="3:11">
      <c r="C1190"/>
      <c r="K1190" s="187"/>
    </row>
    <row r="1191" spans="3:11">
      <c r="C1191"/>
      <c r="K1191" s="187"/>
    </row>
    <row r="1192" spans="3:11">
      <c r="C1192"/>
      <c r="K1192" s="187"/>
    </row>
    <row r="1193" spans="3:11">
      <c r="C1193"/>
      <c r="K1193" s="187"/>
    </row>
    <row r="1194" spans="3:11">
      <c r="C1194"/>
      <c r="K1194" s="187"/>
    </row>
    <row r="1195" spans="3:11">
      <c r="C1195"/>
      <c r="K1195" s="187"/>
    </row>
    <row r="1196" spans="3:11">
      <c r="C1196"/>
      <c r="K1196" s="187"/>
    </row>
    <row r="1197" spans="3:11">
      <c r="C1197"/>
      <c r="K1197" s="187"/>
    </row>
    <row r="1198" spans="3:11">
      <c r="C1198"/>
      <c r="K1198" s="187"/>
    </row>
    <row r="1199" spans="3:11">
      <c r="C1199"/>
      <c r="K1199" s="187"/>
    </row>
    <row r="1200" spans="3:11">
      <c r="C1200"/>
      <c r="K1200" s="187"/>
    </row>
    <row r="1201" spans="3:11">
      <c r="C1201"/>
      <c r="K1201" s="187"/>
    </row>
    <row r="1202" spans="3:11">
      <c r="C1202"/>
      <c r="K1202" s="187"/>
    </row>
    <row r="1203" spans="3:11">
      <c r="C1203"/>
      <c r="K1203" s="187"/>
    </row>
    <row r="1204" spans="3:11">
      <c r="C1204"/>
      <c r="K1204" s="187"/>
    </row>
    <row r="1205" spans="3:11">
      <c r="C1205"/>
      <c r="K1205" s="187"/>
    </row>
    <row r="1206" spans="3:11">
      <c r="C1206"/>
      <c r="K1206" s="187"/>
    </row>
    <row r="1207" spans="3:11">
      <c r="C1207"/>
      <c r="K1207" s="187"/>
    </row>
    <row r="1208" spans="3:11">
      <c r="C1208"/>
      <c r="K1208" s="187"/>
    </row>
    <row r="1209" spans="3:11">
      <c r="C1209"/>
      <c r="K1209" s="187"/>
    </row>
    <row r="1210" spans="3:11">
      <c r="C1210"/>
      <c r="K1210" s="187"/>
    </row>
    <row r="1211" spans="3:11">
      <c r="C1211"/>
      <c r="K1211" s="187"/>
    </row>
    <row r="1212" spans="3:11">
      <c r="C1212"/>
      <c r="K1212" s="187"/>
    </row>
    <row r="1213" spans="3:11">
      <c r="C1213"/>
      <c r="K1213" s="187"/>
    </row>
    <row r="1214" spans="3:11">
      <c r="C1214"/>
      <c r="K1214" s="187"/>
    </row>
    <row r="1215" spans="3:11">
      <c r="C1215"/>
      <c r="K1215" s="187"/>
    </row>
    <row r="1216" spans="3:11">
      <c r="C1216"/>
      <c r="K1216" s="187"/>
    </row>
    <row r="1217" spans="3:11">
      <c r="C1217"/>
      <c r="K1217" s="187"/>
    </row>
    <row r="1218" spans="3:11">
      <c r="C1218"/>
      <c r="K1218" s="187"/>
    </row>
    <row r="1219" spans="3:11">
      <c r="C1219"/>
      <c r="K1219" s="187"/>
    </row>
    <row r="1220" spans="3:11">
      <c r="C1220"/>
      <c r="K1220" s="187"/>
    </row>
    <row r="1221" spans="3:11">
      <c r="C1221"/>
      <c r="K1221" s="187"/>
    </row>
    <row r="1222" spans="3:11">
      <c r="C1222"/>
      <c r="K1222" s="187"/>
    </row>
    <row r="1223" spans="3:11">
      <c r="C1223"/>
      <c r="K1223" s="187"/>
    </row>
    <row r="1224" spans="3:11">
      <c r="C1224"/>
      <c r="K1224" s="187"/>
    </row>
    <row r="1225" spans="3:11">
      <c r="C1225"/>
      <c r="K1225" s="187"/>
    </row>
    <row r="1226" spans="3:11">
      <c r="C1226"/>
      <c r="K1226" s="187"/>
    </row>
    <row r="1227" spans="3:11">
      <c r="C1227"/>
      <c r="K1227" s="187"/>
    </row>
    <row r="1228" spans="3:11">
      <c r="C1228"/>
      <c r="K1228" s="187"/>
    </row>
    <row r="1229" spans="3:11">
      <c r="C1229"/>
      <c r="K1229" s="187"/>
    </row>
    <row r="1230" spans="3:11">
      <c r="C1230"/>
      <c r="K1230" s="187"/>
    </row>
    <row r="1231" spans="3:11">
      <c r="C1231"/>
      <c r="K1231" s="187"/>
    </row>
    <row r="1232" spans="3:11">
      <c r="C1232"/>
      <c r="K1232" s="187"/>
    </row>
    <row r="1233" spans="3:11">
      <c r="C1233"/>
      <c r="K1233" s="187"/>
    </row>
    <row r="1234" spans="3:11">
      <c r="C1234"/>
      <c r="K1234" s="187"/>
    </row>
    <row r="1235" spans="3:11">
      <c r="C1235"/>
      <c r="K1235" s="187"/>
    </row>
    <row r="1236" spans="3:11">
      <c r="C1236"/>
      <c r="K1236" s="187"/>
    </row>
    <row r="1237" spans="3:11">
      <c r="C1237"/>
      <c r="K1237" s="187"/>
    </row>
    <row r="1238" spans="3:11">
      <c r="C1238"/>
      <c r="K1238" s="187"/>
    </row>
    <row r="1239" spans="3:11">
      <c r="C1239"/>
      <c r="K1239" s="187"/>
    </row>
    <row r="1240" spans="3:11">
      <c r="C1240"/>
      <c r="K1240" s="187"/>
    </row>
    <row r="1241" spans="3:11">
      <c r="C1241"/>
      <c r="K1241" s="187"/>
    </row>
    <row r="1242" spans="3:11">
      <c r="C1242"/>
      <c r="K1242" s="187"/>
    </row>
    <row r="1243" spans="3:11">
      <c r="C1243"/>
      <c r="K1243" s="187"/>
    </row>
    <row r="1244" spans="3:11">
      <c r="C1244"/>
      <c r="K1244" s="187"/>
    </row>
    <row r="1245" spans="3:11">
      <c r="C1245"/>
      <c r="K1245" s="187"/>
    </row>
    <row r="1246" spans="3:11">
      <c r="C1246"/>
      <c r="K1246" s="187"/>
    </row>
    <row r="1247" spans="3:11">
      <c r="C1247"/>
      <c r="K1247" s="187"/>
    </row>
    <row r="1248" spans="3:11">
      <c r="C1248"/>
      <c r="K1248" s="187"/>
    </row>
    <row r="1249" spans="3:11">
      <c r="C1249"/>
      <c r="K1249" s="187"/>
    </row>
    <row r="1250" spans="3:11">
      <c r="C1250"/>
      <c r="K1250" s="187"/>
    </row>
    <row r="1251" spans="3:11">
      <c r="C1251"/>
      <c r="K1251" s="187"/>
    </row>
    <row r="1252" spans="3:11">
      <c r="C1252"/>
      <c r="K1252" s="187"/>
    </row>
    <row r="1253" spans="3:11">
      <c r="C1253"/>
      <c r="K1253" s="187"/>
    </row>
    <row r="1254" spans="3:11">
      <c r="C1254"/>
      <c r="K1254" s="187"/>
    </row>
    <row r="1255" spans="3:11">
      <c r="C1255"/>
      <c r="K1255" s="187"/>
    </row>
    <row r="1256" spans="3:11">
      <c r="C1256"/>
      <c r="K1256" s="187"/>
    </row>
    <row r="1257" spans="3:11">
      <c r="C1257"/>
      <c r="K1257" s="187"/>
    </row>
    <row r="1258" spans="3:11">
      <c r="C1258"/>
      <c r="K1258" s="187"/>
    </row>
    <row r="1259" spans="3:11">
      <c r="C1259"/>
      <c r="K1259" s="187"/>
    </row>
    <row r="1260" spans="3:11">
      <c r="C1260"/>
      <c r="K1260" s="187"/>
    </row>
    <row r="1261" spans="3:11">
      <c r="C1261"/>
      <c r="K1261" s="187"/>
    </row>
    <row r="1262" spans="3:11">
      <c r="C1262"/>
      <c r="K1262" s="187"/>
    </row>
    <row r="1263" spans="3:11">
      <c r="C1263"/>
      <c r="K1263" s="187"/>
    </row>
    <row r="1264" spans="3:11">
      <c r="C1264"/>
      <c r="K1264" s="187"/>
    </row>
    <row r="1265" spans="3:11">
      <c r="C1265"/>
      <c r="K1265" s="187"/>
    </row>
    <row r="1266" spans="3:11">
      <c r="C1266"/>
      <c r="K1266" s="187"/>
    </row>
    <row r="1267" spans="3:11">
      <c r="C1267"/>
      <c r="K1267" s="187"/>
    </row>
    <row r="1268" spans="3:11">
      <c r="C1268"/>
      <c r="K1268" s="187"/>
    </row>
    <row r="1269" spans="3:11">
      <c r="C1269"/>
      <c r="K1269" s="187"/>
    </row>
    <row r="1270" spans="3:11">
      <c r="C1270"/>
      <c r="K1270" s="187"/>
    </row>
    <row r="1271" spans="3:11">
      <c r="C1271"/>
      <c r="K1271" s="187"/>
    </row>
    <row r="1272" spans="3:11">
      <c r="C1272"/>
      <c r="K1272" s="187"/>
    </row>
    <row r="1273" spans="3:11">
      <c r="C1273"/>
      <c r="K1273" s="187"/>
    </row>
    <row r="1274" spans="3:11">
      <c r="C1274"/>
      <c r="K1274" s="187"/>
    </row>
    <row r="1275" spans="3:11">
      <c r="C1275"/>
      <c r="K1275" s="187"/>
    </row>
    <row r="1276" spans="3:11">
      <c r="C1276"/>
      <c r="K1276" s="187"/>
    </row>
    <row r="1277" spans="3:11">
      <c r="C1277"/>
      <c r="K1277" s="187"/>
    </row>
    <row r="1278" spans="3:11">
      <c r="C1278"/>
      <c r="K1278" s="187"/>
    </row>
    <row r="1279" spans="3:11">
      <c r="C1279"/>
      <c r="K1279" s="187"/>
    </row>
    <row r="1280" spans="3:11">
      <c r="C1280"/>
      <c r="K1280" s="187"/>
    </row>
    <row r="1281" spans="3:11">
      <c r="C1281"/>
      <c r="K1281" s="187"/>
    </row>
    <row r="1282" spans="3:11">
      <c r="C1282"/>
      <c r="K1282" s="187"/>
    </row>
    <row r="1283" spans="3:11">
      <c r="C1283"/>
      <c r="K1283" s="187"/>
    </row>
    <row r="1284" spans="3:11">
      <c r="C1284"/>
      <c r="K1284" s="187"/>
    </row>
    <row r="1285" spans="3:11">
      <c r="C1285"/>
      <c r="K1285" s="187"/>
    </row>
    <row r="1286" spans="3:11">
      <c r="C1286"/>
      <c r="K1286" s="187"/>
    </row>
    <row r="1287" spans="3:11">
      <c r="C1287"/>
      <c r="K1287" s="187"/>
    </row>
    <row r="1288" spans="3:11">
      <c r="C1288"/>
      <c r="K1288" s="187"/>
    </row>
    <row r="1289" spans="3:11">
      <c r="C1289"/>
      <c r="K1289" s="187"/>
    </row>
    <row r="1290" spans="3:11">
      <c r="C1290"/>
      <c r="K1290" s="187"/>
    </row>
    <row r="1291" spans="3:11">
      <c r="C1291"/>
      <c r="K1291" s="187"/>
    </row>
    <row r="1292" spans="3:11">
      <c r="C1292"/>
      <c r="K1292" s="187"/>
    </row>
    <row r="1293" spans="3:11">
      <c r="C1293"/>
      <c r="K1293" s="187"/>
    </row>
    <row r="1294" spans="3:11">
      <c r="C1294"/>
      <c r="K1294" s="187"/>
    </row>
    <row r="1295" spans="3:11">
      <c r="C1295"/>
      <c r="K1295" s="187"/>
    </row>
    <row r="1296" spans="3:11">
      <c r="C1296"/>
      <c r="K1296" s="187"/>
    </row>
    <row r="1297" spans="3:11">
      <c r="C1297"/>
      <c r="K1297" s="187"/>
    </row>
    <row r="1298" spans="3:11">
      <c r="C1298"/>
      <c r="K1298" s="187"/>
    </row>
    <row r="1299" spans="3:11">
      <c r="C1299"/>
      <c r="K1299" s="187"/>
    </row>
    <row r="1300" spans="3:11">
      <c r="C1300"/>
      <c r="K1300" s="187"/>
    </row>
    <row r="1301" spans="3:11">
      <c r="C1301"/>
      <c r="K1301" s="187"/>
    </row>
    <row r="1302" spans="3:11">
      <c r="C1302"/>
      <c r="K1302" s="187"/>
    </row>
    <row r="1303" spans="3:11">
      <c r="C1303"/>
      <c r="K1303" s="187"/>
    </row>
    <row r="1304" spans="3:11">
      <c r="C1304"/>
      <c r="K1304" s="187"/>
    </row>
    <row r="1305" spans="3:11">
      <c r="C1305"/>
      <c r="K1305" s="187"/>
    </row>
    <row r="1306" spans="3:11">
      <c r="C1306"/>
      <c r="K1306" s="187"/>
    </row>
    <row r="1307" spans="3:11">
      <c r="C1307"/>
      <c r="K1307" s="187"/>
    </row>
    <row r="1308" spans="3:11">
      <c r="C1308"/>
      <c r="K1308" s="187"/>
    </row>
    <row r="1309" spans="3:11">
      <c r="C1309"/>
      <c r="K1309" s="187"/>
    </row>
    <row r="1310" spans="3:11">
      <c r="C1310"/>
      <c r="K1310" s="187"/>
    </row>
    <row r="1311" spans="3:11">
      <c r="C1311"/>
      <c r="K1311" s="187"/>
    </row>
    <row r="1312" spans="3:11">
      <c r="C1312"/>
      <c r="K1312" s="187"/>
    </row>
    <row r="1313" spans="3:11">
      <c r="C1313"/>
      <c r="K1313" s="187"/>
    </row>
    <row r="1314" spans="3:11">
      <c r="C1314"/>
      <c r="K1314" s="187"/>
    </row>
    <row r="1315" spans="3:11">
      <c r="C1315"/>
      <c r="K1315" s="187"/>
    </row>
    <row r="1316" spans="3:11">
      <c r="C1316"/>
      <c r="K1316" s="187"/>
    </row>
    <row r="1317" spans="3:11">
      <c r="C1317"/>
      <c r="K1317" s="187"/>
    </row>
    <row r="1318" spans="3:11">
      <c r="C1318"/>
      <c r="K1318" s="187"/>
    </row>
    <row r="1319" spans="3:11">
      <c r="C1319"/>
      <c r="K1319" s="187"/>
    </row>
    <row r="1320" spans="3:11">
      <c r="C1320"/>
      <c r="K1320" s="187"/>
    </row>
    <row r="1321" spans="3:11">
      <c r="C1321"/>
      <c r="K1321" s="187"/>
    </row>
    <row r="1322" spans="3:11">
      <c r="C1322"/>
      <c r="K1322" s="187"/>
    </row>
    <row r="1323" spans="3:11">
      <c r="C1323"/>
      <c r="K1323" s="187"/>
    </row>
    <row r="1324" spans="3:11">
      <c r="C1324"/>
      <c r="K1324" s="187"/>
    </row>
    <row r="1325" spans="3:11">
      <c r="C1325"/>
      <c r="K1325" s="187"/>
    </row>
    <row r="1326" spans="3:11">
      <c r="C1326"/>
      <c r="K1326" s="187"/>
    </row>
    <row r="1327" spans="3:11">
      <c r="C1327"/>
      <c r="K1327" s="187"/>
    </row>
    <row r="1328" spans="3:11">
      <c r="C1328"/>
      <c r="K1328" s="187"/>
    </row>
    <row r="1329" spans="3:11">
      <c r="C1329"/>
      <c r="K1329" s="187"/>
    </row>
    <row r="1330" spans="3:11">
      <c r="C1330"/>
      <c r="K1330" s="187"/>
    </row>
    <row r="1331" spans="3:11">
      <c r="C1331"/>
      <c r="K1331" s="187"/>
    </row>
    <row r="1332" spans="3:11">
      <c r="C1332"/>
      <c r="K1332" s="187"/>
    </row>
    <row r="1333" spans="3:11">
      <c r="C1333"/>
      <c r="K1333" s="187"/>
    </row>
    <row r="1334" spans="3:11">
      <c r="C1334"/>
      <c r="K1334" s="187"/>
    </row>
    <row r="1335" spans="3:11">
      <c r="C1335"/>
      <c r="K1335" s="187"/>
    </row>
    <row r="1336" spans="3:11">
      <c r="C1336"/>
      <c r="K1336" s="187"/>
    </row>
    <row r="1337" spans="3:11">
      <c r="C1337"/>
      <c r="K1337" s="187"/>
    </row>
    <row r="1338" spans="3:11">
      <c r="C1338"/>
      <c r="K1338" s="187"/>
    </row>
    <row r="1339" spans="3:11">
      <c r="C1339"/>
      <c r="K1339" s="187"/>
    </row>
    <row r="1340" spans="3:11">
      <c r="C1340"/>
      <c r="K1340" s="187"/>
    </row>
    <row r="1341" spans="3:11">
      <c r="C1341"/>
      <c r="K1341" s="187"/>
    </row>
    <row r="1342" spans="3:11">
      <c r="C1342"/>
      <c r="K1342" s="187"/>
    </row>
    <row r="1343" spans="3:11">
      <c r="C1343"/>
      <c r="K1343" s="187"/>
    </row>
    <row r="1344" spans="3:11">
      <c r="C1344"/>
      <c r="K1344" s="187"/>
    </row>
    <row r="1345" spans="3:11">
      <c r="C1345"/>
      <c r="K1345" s="187"/>
    </row>
    <row r="1346" spans="3:11">
      <c r="C1346"/>
      <c r="K1346" s="187"/>
    </row>
    <row r="1347" spans="3:11">
      <c r="C1347"/>
      <c r="K1347" s="187"/>
    </row>
    <row r="1348" spans="3:11">
      <c r="C1348"/>
      <c r="K1348" s="187"/>
    </row>
    <row r="1349" spans="3:11">
      <c r="C1349"/>
      <c r="K1349" s="187"/>
    </row>
    <row r="1350" spans="3:11">
      <c r="C1350"/>
      <c r="K1350" s="187"/>
    </row>
    <row r="1351" spans="3:11">
      <c r="C1351"/>
      <c r="K1351" s="187"/>
    </row>
    <row r="1352" spans="3:11">
      <c r="C1352"/>
      <c r="K1352" s="187"/>
    </row>
    <row r="1353" spans="3:11">
      <c r="C1353"/>
      <c r="K1353" s="187"/>
    </row>
    <row r="1354" spans="3:11">
      <c r="C1354"/>
      <c r="K1354" s="187"/>
    </row>
    <row r="1355" spans="3:11">
      <c r="C1355"/>
      <c r="K1355" s="187"/>
    </row>
    <row r="1356" spans="3:11">
      <c r="C1356"/>
      <c r="K1356" s="187"/>
    </row>
    <row r="1357" spans="3:11">
      <c r="C1357"/>
      <c r="K1357" s="187"/>
    </row>
    <row r="1358" spans="3:11">
      <c r="C1358"/>
      <c r="K1358" s="187"/>
    </row>
    <row r="1359" spans="3:11">
      <c r="C1359"/>
      <c r="K1359" s="187"/>
    </row>
    <row r="1360" spans="3:11">
      <c r="C1360"/>
      <c r="K1360" s="187"/>
    </row>
    <row r="1361" spans="3:11">
      <c r="C1361"/>
      <c r="K1361" s="187"/>
    </row>
    <row r="1362" spans="3:11">
      <c r="C1362"/>
      <c r="K1362" s="187"/>
    </row>
    <row r="1363" spans="3:11">
      <c r="C1363"/>
      <c r="K1363" s="187"/>
    </row>
    <row r="1364" spans="3:11">
      <c r="C1364"/>
      <c r="K1364" s="187"/>
    </row>
    <row r="1365" spans="3:11">
      <c r="C1365"/>
      <c r="K1365" s="187"/>
    </row>
    <row r="1366" spans="3:11">
      <c r="C1366"/>
      <c r="K1366" s="187"/>
    </row>
    <row r="1367" spans="3:11">
      <c r="C1367"/>
      <c r="K1367" s="187"/>
    </row>
    <row r="1368" spans="3:11">
      <c r="C1368"/>
      <c r="K1368" s="187"/>
    </row>
    <row r="1369" spans="3:11">
      <c r="C1369"/>
      <c r="K1369" s="187"/>
    </row>
    <row r="1370" spans="3:11">
      <c r="C1370"/>
      <c r="K1370" s="187"/>
    </row>
    <row r="1371" spans="3:11">
      <c r="C1371"/>
      <c r="K1371" s="187"/>
    </row>
    <row r="1372" spans="3:11">
      <c r="C1372"/>
      <c r="K1372" s="187"/>
    </row>
    <row r="1373" spans="3:11">
      <c r="C1373"/>
      <c r="K1373" s="187"/>
    </row>
    <row r="1374" spans="3:11">
      <c r="C1374"/>
      <c r="K1374" s="187"/>
    </row>
    <row r="1375" spans="3:11">
      <c r="C1375"/>
      <c r="K1375" s="187"/>
    </row>
    <row r="1376" spans="3:11">
      <c r="C1376"/>
      <c r="K1376" s="187"/>
    </row>
    <row r="1377" spans="3:11">
      <c r="C1377"/>
      <c r="K1377" s="187"/>
    </row>
    <row r="1378" spans="3:11">
      <c r="C1378"/>
      <c r="K1378" s="187"/>
    </row>
    <row r="1379" spans="3:11">
      <c r="C1379"/>
      <c r="K1379" s="187"/>
    </row>
    <row r="1380" spans="3:11">
      <c r="C1380"/>
      <c r="K1380" s="187"/>
    </row>
    <row r="1381" spans="3:11">
      <c r="C1381"/>
      <c r="K1381" s="187"/>
    </row>
    <row r="1382" spans="3:11">
      <c r="C1382"/>
      <c r="K1382" s="187"/>
    </row>
    <row r="1383" spans="3:11">
      <c r="C1383"/>
      <c r="K1383" s="187"/>
    </row>
    <row r="1384" spans="3:11">
      <c r="C1384"/>
      <c r="K1384" s="187"/>
    </row>
    <row r="1385" spans="3:11">
      <c r="C1385"/>
      <c r="K1385" s="187"/>
    </row>
    <row r="1386" spans="3:11">
      <c r="C1386"/>
      <c r="K1386" s="187"/>
    </row>
    <row r="1387" spans="3:11">
      <c r="C1387"/>
      <c r="K1387" s="187"/>
    </row>
    <row r="1388" spans="3:11">
      <c r="C1388"/>
      <c r="K1388" s="187"/>
    </row>
    <row r="1389" spans="3:11">
      <c r="C1389"/>
      <c r="K1389" s="187"/>
    </row>
    <row r="1390" spans="3:11">
      <c r="C1390"/>
      <c r="K1390" s="187"/>
    </row>
    <row r="1391" spans="3:11">
      <c r="C1391"/>
      <c r="K1391" s="187"/>
    </row>
    <row r="1392" spans="3:11">
      <c r="C1392"/>
      <c r="K1392" s="187"/>
    </row>
    <row r="1393" spans="3:11">
      <c r="C1393"/>
      <c r="K1393" s="187"/>
    </row>
    <row r="1394" spans="3:11">
      <c r="C1394"/>
      <c r="K1394" s="187"/>
    </row>
    <row r="1395" spans="3:11">
      <c r="C1395"/>
      <c r="K1395" s="187"/>
    </row>
    <row r="1396" spans="3:11">
      <c r="C1396"/>
      <c r="K1396" s="187"/>
    </row>
    <row r="1397" spans="3:11">
      <c r="C1397"/>
      <c r="K1397" s="187"/>
    </row>
    <row r="1398" spans="3:11">
      <c r="C1398"/>
      <c r="K1398" s="187"/>
    </row>
    <row r="1399" spans="3:11">
      <c r="C1399"/>
      <c r="K1399" s="187"/>
    </row>
    <row r="1400" spans="3:11">
      <c r="C1400"/>
      <c r="K1400" s="187"/>
    </row>
    <row r="1401" spans="3:11">
      <c r="C1401"/>
      <c r="K1401" s="187"/>
    </row>
    <row r="1402" spans="3:11">
      <c r="C1402"/>
      <c r="K1402" s="187"/>
    </row>
    <row r="1403" spans="3:11">
      <c r="C1403"/>
      <c r="K1403" s="187"/>
    </row>
    <row r="1404" spans="3:11">
      <c r="C1404"/>
      <c r="K1404" s="187"/>
    </row>
    <row r="1405" spans="3:11">
      <c r="C1405"/>
      <c r="K1405" s="187"/>
    </row>
    <row r="1406" spans="3:11">
      <c r="C1406"/>
      <c r="K1406" s="187"/>
    </row>
    <row r="1407" spans="3:11">
      <c r="C1407"/>
      <c r="K1407" s="187"/>
    </row>
    <row r="1408" spans="3:11">
      <c r="C1408"/>
      <c r="K1408" s="187"/>
    </row>
    <row r="1409" spans="3:11">
      <c r="C1409"/>
      <c r="K1409" s="187"/>
    </row>
    <row r="1410" spans="3:11">
      <c r="C1410"/>
      <c r="K1410" s="187"/>
    </row>
    <row r="1411" spans="3:11">
      <c r="C1411"/>
      <c r="K1411" s="187"/>
    </row>
    <row r="1412" spans="3:11">
      <c r="C1412"/>
      <c r="K1412" s="188"/>
    </row>
    <row r="1413" spans="3:11">
      <c r="C1413"/>
      <c r="K1413" s="188"/>
    </row>
    <row r="1414" spans="3:11">
      <c r="C1414"/>
      <c r="K1414" s="188"/>
    </row>
    <row r="1415" spans="3:11">
      <c r="C1415"/>
      <c r="K1415" s="188"/>
    </row>
    <row r="1416" spans="3:11">
      <c r="C1416"/>
      <c r="K1416" s="188"/>
    </row>
    <row r="1417" spans="3:11">
      <c r="C1417"/>
      <c r="K1417" s="188"/>
    </row>
    <row r="1418" spans="3:11">
      <c r="C1418"/>
      <c r="K1418" s="188"/>
    </row>
    <row r="1419" spans="3:11">
      <c r="C1419"/>
      <c r="K1419" s="188"/>
    </row>
    <row r="1420" spans="3:11">
      <c r="C1420"/>
      <c r="K1420" s="188"/>
    </row>
    <row r="1421" spans="3:11">
      <c r="C1421"/>
      <c r="K1421" s="188"/>
    </row>
    <row r="1422" spans="3:11">
      <c r="C1422"/>
      <c r="K1422" s="188"/>
    </row>
    <row r="1423" spans="3:11">
      <c r="C1423"/>
      <c r="K1423" s="188"/>
    </row>
    <row r="1424" spans="3:11">
      <c r="C1424"/>
      <c r="K1424" s="188"/>
    </row>
    <row r="1425" spans="3:11">
      <c r="C1425"/>
      <c r="K1425" s="188"/>
    </row>
    <row r="1426" spans="3:11">
      <c r="C1426"/>
      <c r="K1426" s="188"/>
    </row>
    <row r="1427" spans="3:11">
      <c r="C1427"/>
      <c r="K1427" s="188"/>
    </row>
    <row r="1428" spans="3:11">
      <c r="C1428"/>
      <c r="K1428" s="188"/>
    </row>
    <row r="1429" spans="3:11">
      <c r="C1429"/>
      <c r="K1429" s="188"/>
    </row>
    <row r="1430" spans="3:11">
      <c r="C1430"/>
      <c r="K1430" s="188"/>
    </row>
    <row r="1431" spans="3:11">
      <c r="C1431"/>
      <c r="K1431" s="188"/>
    </row>
    <row r="1432" spans="3:11">
      <c r="C1432"/>
      <c r="K1432" s="188"/>
    </row>
    <row r="1433" spans="3:11">
      <c r="C1433"/>
      <c r="K1433" s="188"/>
    </row>
    <row r="1434" spans="3:11">
      <c r="C1434"/>
      <c r="K1434" s="188"/>
    </row>
    <row r="1435" spans="3:11">
      <c r="C1435"/>
      <c r="K1435" s="188"/>
    </row>
    <row r="1436" spans="3:11">
      <c r="C1436"/>
      <c r="K1436" s="188"/>
    </row>
    <row r="1437" spans="3:11">
      <c r="C1437"/>
      <c r="K1437" s="188"/>
    </row>
    <row r="1438" spans="3:11">
      <c r="C1438"/>
      <c r="K1438" s="188"/>
    </row>
    <row r="1439" spans="3:11">
      <c r="C1439"/>
      <c r="K1439" s="188"/>
    </row>
    <row r="1440" spans="3:11">
      <c r="C1440"/>
      <c r="K1440" s="188"/>
    </row>
    <row r="1441" spans="3:11">
      <c r="C1441"/>
      <c r="K1441" s="188"/>
    </row>
    <row r="1442" spans="3:11">
      <c r="C1442"/>
      <c r="K1442" s="188"/>
    </row>
    <row r="1443" spans="3:11">
      <c r="C1443"/>
      <c r="K1443" s="188"/>
    </row>
    <row r="1444" spans="3:11">
      <c r="C1444"/>
      <c r="K1444" s="188"/>
    </row>
    <row r="1445" spans="3:11">
      <c r="C1445"/>
      <c r="K1445" s="188"/>
    </row>
    <row r="1446" spans="3:11">
      <c r="C1446"/>
      <c r="K1446" s="188"/>
    </row>
    <row r="1447" spans="3:11">
      <c r="C1447"/>
      <c r="K1447" s="188"/>
    </row>
    <row r="1448" spans="3:11">
      <c r="C1448"/>
      <c r="K1448" s="188"/>
    </row>
    <row r="1449" spans="3:11">
      <c r="C1449"/>
      <c r="K1449" s="188"/>
    </row>
    <row r="1450" spans="3:11">
      <c r="C1450"/>
      <c r="K1450" s="188"/>
    </row>
    <row r="1451" spans="3:11">
      <c r="C1451"/>
      <c r="K1451" s="188"/>
    </row>
    <row r="1452" spans="3:11">
      <c r="C1452"/>
      <c r="K1452" s="188"/>
    </row>
    <row r="1453" spans="3:11">
      <c r="C1453"/>
      <c r="K1453" s="188"/>
    </row>
    <row r="1454" spans="3:11">
      <c r="C1454"/>
      <c r="K1454" s="188"/>
    </row>
    <row r="1455" spans="3:11">
      <c r="C1455"/>
      <c r="K1455" s="188"/>
    </row>
    <row r="1456" spans="3:11">
      <c r="C1456"/>
      <c r="K1456" s="188"/>
    </row>
    <row r="1457" spans="3:11">
      <c r="C1457"/>
      <c r="K1457" s="188"/>
    </row>
    <row r="1458" spans="3:11">
      <c r="C1458"/>
      <c r="K1458" s="188"/>
    </row>
    <row r="1459" spans="3:11">
      <c r="C1459"/>
      <c r="K1459" s="188"/>
    </row>
    <row r="1460" spans="3:11">
      <c r="C1460"/>
      <c r="K1460" s="188"/>
    </row>
    <row r="1461" spans="3:11">
      <c r="C1461"/>
      <c r="K1461" s="188"/>
    </row>
    <row r="1462" spans="3:11">
      <c r="C1462"/>
      <c r="K1462" s="188"/>
    </row>
    <row r="1463" spans="3:11">
      <c r="C1463"/>
      <c r="K1463" s="188"/>
    </row>
    <row r="1464" spans="3:11">
      <c r="C1464"/>
      <c r="K1464" s="188"/>
    </row>
    <row r="1465" spans="3:11">
      <c r="C1465"/>
      <c r="K1465" s="188"/>
    </row>
    <row r="1466" spans="3:11">
      <c r="C1466"/>
      <c r="K1466" s="188"/>
    </row>
    <row r="1467" spans="3:11">
      <c r="C1467"/>
      <c r="K1467" s="188"/>
    </row>
    <row r="1468" spans="3:11">
      <c r="C1468"/>
      <c r="K1468" s="188"/>
    </row>
    <row r="1469" spans="3:11">
      <c r="C1469"/>
      <c r="K1469" s="188"/>
    </row>
    <row r="1470" spans="3:11">
      <c r="C1470"/>
      <c r="K1470" s="188"/>
    </row>
    <row r="1471" spans="3:11">
      <c r="C1471"/>
      <c r="K1471" s="188"/>
    </row>
    <row r="1472" spans="3:11">
      <c r="C1472"/>
      <c r="K1472" s="188"/>
    </row>
    <row r="1473" spans="3:11">
      <c r="C1473"/>
      <c r="K1473" s="188"/>
    </row>
    <row r="1474" spans="3:11">
      <c r="C1474"/>
      <c r="K1474" s="188"/>
    </row>
    <row r="1475" spans="3:11">
      <c r="C1475"/>
      <c r="K1475" s="188"/>
    </row>
    <row r="1476" spans="3:11">
      <c r="C1476"/>
      <c r="K1476" s="188"/>
    </row>
    <row r="1477" spans="3:11">
      <c r="C1477"/>
      <c r="K1477" s="186"/>
    </row>
    <row r="1478" spans="3:11">
      <c r="C1478"/>
      <c r="K1478" s="186"/>
    </row>
    <row r="1479" spans="3:11">
      <c r="C1479"/>
      <c r="K1479" s="186"/>
    </row>
    <row r="1480" spans="3:11">
      <c r="C1480"/>
      <c r="K1480" s="186"/>
    </row>
    <row r="1481" spans="3:11">
      <c r="C1481"/>
      <c r="K1481" s="186"/>
    </row>
    <row r="1482" spans="3:11">
      <c r="C1482"/>
      <c r="K1482" s="186"/>
    </row>
  </sheetData>
  <autoFilter ref="A1:H811"/>
  <pageMargins left="0.7" right="0.7" top="0.75" bottom="0.75" header="0.3" footer="0.3"/>
  <pageSetup scale="70" orientation="portrait" r:id="rId1"/>
</worksheet>
</file>

<file path=xl/worksheets/sheet6.xml><?xml version="1.0" encoding="utf-8"?>
<worksheet xmlns="http://schemas.openxmlformats.org/spreadsheetml/2006/main" xmlns:r="http://schemas.openxmlformats.org/officeDocument/2006/relationships">
  <sheetPr codeName="Sheet6">
    <tabColor theme="8" tint="0.39997558519241921"/>
  </sheetPr>
  <dimension ref="A1:L1681"/>
  <sheetViews>
    <sheetView showGridLines="0" zoomScaleNormal="100" workbookViewId="0">
      <pane ySplit="1" topLeftCell="A2" activePane="bottomLeft" state="frozenSplit"/>
      <selection pane="bottomLeft"/>
    </sheetView>
  </sheetViews>
  <sheetFormatPr defaultRowHeight="12" customHeight="1"/>
  <cols>
    <col min="1" max="1" width="17.85546875" style="104" bestFit="1" customWidth="1"/>
    <col min="2" max="3" width="16" style="93" customWidth="1"/>
    <col min="4" max="4" width="33.140625" style="93" customWidth="1"/>
    <col min="5" max="5" width="13.42578125" style="93" customWidth="1"/>
    <col min="6" max="6" width="53.42578125" style="93" customWidth="1"/>
    <col min="7" max="7" width="24.42578125" style="94" customWidth="1"/>
    <col min="8" max="9" width="24.140625" style="94" customWidth="1"/>
    <col min="10" max="10" width="20.85546875" style="94" customWidth="1"/>
    <col min="11" max="11" width="24.140625" style="94" customWidth="1"/>
    <col min="12" max="12" width="17.42578125" style="4" customWidth="1"/>
    <col min="13" max="16384" width="9.140625" style="4"/>
  </cols>
  <sheetData>
    <row r="1" spans="1:12" s="81" customFormat="1" ht="15" customHeight="1">
      <c r="A1" s="103" t="s">
        <v>278</v>
      </c>
      <c r="B1" s="95" t="s">
        <v>126</v>
      </c>
      <c r="C1" s="95" t="s">
        <v>279</v>
      </c>
      <c r="D1" s="95" t="s">
        <v>280</v>
      </c>
      <c r="E1" s="95" t="s">
        <v>284</v>
      </c>
      <c r="F1" s="95" t="s">
        <v>281</v>
      </c>
      <c r="G1" s="95" t="s">
        <v>282</v>
      </c>
      <c r="H1" s="95" t="s">
        <v>283</v>
      </c>
      <c r="I1" s="95" t="s">
        <v>288</v>
      </c>
      <c r="J1" s="95" t="s">
        <v>287</v>
      </c>
      <c r="K1" s="95" t="s">
        <v>289</v>
      </c>
      <c r="L1" s="81" t="s">
        <v>229</v>
      </c>
    </row>
    <row r="2" spans="1:12" ht="12" customHeight="1">
      <c r="A2" s="104">
        <v>42316</v>
      </c>
      <c r="B2" s="93" t="s">
        <v>277</v>
      </c>
      <c r="C2" s="93" t="s">
        <v>261</v>
      </c>
      <c r="D2" s="93" t="s">
        <v>1</v>
      </c>
      <c r="E2" s="93" t="s">
        <v>152</v>
      </c>
      <c r="F2" s="93" t="s">
        <v>188</v>
      </c>
      <c r="G2" s="94">
        <v>842</v>
      </c>
      <c r="H2" s="94">
        <v>742</v>
      </c>
      <c r="I2" s="94">
        <v>100</v>
      </c>
      <c r="J2" s="94">
        <v>10</v>
      </c>
      <c r="K2" s="94">
        <v>4</v>
      </c>
      <c r="L2" s="94" t="s">
        <v>258</v>
      </c>
    </row>
    <row r="3" spans="1:12" ht="12" customHeight="1">
      <c r="A3" s="104">
        <v>42316</v>
      </c>
      <c r="B3" s="93" t="s">
        <v>277</v>
      </c>
      <c r="C3" s="93" t="s">
        <v>261</v>
      </c>
      <c r="D3" s="93" t="s">
        <v>1</v>
      </c>
      <c r="E3" s="93" t="s">
        <v>151</v>
      </c>
      <c r="F3" s="93" t="s">
        <v>187</v>
      </c>
      <c r="G3" s="94">
        <v>1418</v>
      </c>
      <c r="H3" s="94">
        <v>1297</v>
      </c>
      <c r="I3" s="94">
        <v>121</v>
      </c>
      <c r="J3" s="94">
        <v>17</v>
      </c>
      <c r="K3" s="94">
        <v>4</v>
      </c>
      <c r="L3" s="94" t="s">
        <v>258</v>
      </c>
    </row>
    <row r="4" spans="1:12" ht="12" customHeight="1">
      <c r="A4" s="104">
        <v>42316</v>
      </c>
      <c r="B4" s="93" t="s">
        <v>277</v>
      </c>
      <c r="C4" s="93" t="s">
        <v>262</v>
      </c>
      <c r="D4" s="93" t="s">
        <v>2</v>
      </c>
      <c r="E4" s="93" t="s">
        <v>153</v>
      </c>
      <c r="F4" s="93" t="s">
        <v>189</v>
      </c>
      <c r="G4" s="94">
        <v>524</v>
      </c>
      <c r="H4" s="94">
        <v>500</v>
      </c>
      <c r="I4" s="94">
        <v>24</v>
      </c>
      <c r="L4" s="94" t="s">
        <v>258</v>
      </c>
    </row>
    <row r="5" spans="1:12" ht="12" customHeight="1">
      <c r="A5" s="104">
        <v>42316</v>
      </c>
      <c r="B5" s="93" t="s">
        <v>277</v>
      </c>
      <c r="C5" s="93" t="s">
        <v>263</v>
      </c>
      <c r="D5" s="93" t="s">
        <v>3</v>
      </c>
      <c r="E5" s="93" t="s">
        <v>154</v>
      </c>
      <c r="F5" s="93" t="s">
        <v>190</v>
      </c>
      <c r="G5" s="94">
        <v>626</v>
      </c>
      <c r="H5" s="94">
        <v>618</v>
      </c>
      <c r="I5" s="94">
        <v>8</v>
      </c>
      <c r="L5" s="94" t="s">
        <v>258</v>
      </c>
    </row>
    <row r="6" spans="1:12" ht="12" customHeight="1">
      <c r="A6" s="104">
        <v>42316</v>
      </c>
      <c r="B6" s="93" t="s">
        <v>277</v>
      </c>
      <c r="C6" s="93" t="s">
        <v>263</v>
      </c>
      <c r="D6" s="93" t="s">
        <v>3</v>
      </c>
      <c r="E6" s="93" t="s">
        <v>155</v>
      </c>
      <c r="F6" s="93" t="s">
        <v>191</v>
      </c>
      <c r="G6" s="94">
        <v>223</v>
      </c>
      <c r="H6" s="94">
        <v>217</v>
      </c>
      <c r="I6" s="94">
        <v>6</v>
      </c>
      <c r="L6" s="94" t="s">
        <v>258</v>
      </c>
    </row>
    <row r="7" spans="1:12" ht="12" customHeight="1">
      <c r="A7" s="104">
        <v>42316</v>
      </c>
      <c r="B7" s="93" t="s">
        <v>277</v>
      </c>
      <c r="C7" s="93" t="s">
        <v>264</v>
      </c>
      <c r="D7" s="93" t="s">
        <v>4</v>
      </c>
      <c r="E7" s="93" t="s">
        <v>156</v>
      </c>
      <c r="F7" s="93" t="s">
        <v>192</v>
      </c>
      <c r="G7" s="94">
        <v>1158</v>
      </c>
      <c r="H7" s="94">
        <v>1122</v>
      </c>
      <c r="I7" s="94">
        <v>36</v>
      </c>
      <c r="J7" s="94">
        <v>3</v>
      </c>
      <c r="L7" s="94" t="s">
        <v>258</v>
      </c>
    </row>
    <row r="8" spans="1:12" ht="12" customHeight="1">
      <c r="A8" s="104">
        <v>42316</v>
      </c>
      <c r="B8" s="93" t="s">
        <v>277</v>
      </c>
      <c r="C8" s="93" t="s">
        <v>265</v>
      </c>
      <c r="D8" s="93" t="s">
        <v>5</v>
      </c>
      <c r="E8" s="93" t="s">
        <v>157</v>
      </c>
      <c r="F8" s="93" t="s">
        <v>193</v>
      </c>
      <c r="G8" s="94">
        <v>1233</v>
      </c>
      <c r="H8" s="94">
        <v>1183</v>
      </c>
      <c r="I8" s="94">
        <v>50</v>
      </c>
      <c r="L8" s="94" t="s">
        <v>258</v>
      </c>
    </row>
    <row r="9" spans="1:12" ht="12" customHeight="1">
      <c r="A9" s="104">
        <v>42316</v>
      </c>
      <c r="B9" s="93" t="s">
        <v>277</v>
      </c>
      <c r="C9" s="93" t="s">
        <v>266</v>
      </c>
      <c r="D9" s="93" t="s">
        <v>6</v>
      </c>
      <c r="E9" s="93" t="s">
        <v>158</v>
      </c>
      <c r="F9" s="93" t="s">
        <v>194</v>
      </c>
      <c r="G9" s="94">
        <v>1127</v>
      </c>
      <c r="H9" s="94">
        <v>1062</v>
      </c>
      <c r="I9" s="94">
        <v>65</v>
      </c>
      <c r="J9" s="94">
        <v>2</v>
      </c>
      <c r="L9" s="94" t="s">
        <v>258</v>
      </c>
    </row>
    <row r="10" spans="1:12" ht="12" customHeight="1">
      <c r="A10" s="104">
        <v>42316</v>
      </c>
      <c r="B10" s="93" t="s">
        <v>277</v>
      </c>
      <c r="C10" s="93" t="s">
        <v>266</v>
      </c>
      <c r="D10" s="93" t="s">
        <v>6</v>
      </c>
      <c r="E10" s="93" t="s">
        <v>160</v>
      </c>
      <c r="F10" s="93" t="s">
        <v>196</v>
      </c>
      <c r="G10" s="94">
        <v>452</v>
      </c>
      <c r="H10" s="94">
        <v>438</v>
      </c>
      <c r="I10" s="94">
        <v>14</v>
      </c>
      <c r="L10" s="94" t="s">
        <v>258</v>
      </c>
    </row>
    <row r="11" spans="1:12" ht="12" customHeight="1">
      <c r="A11" s="104">
        <v>42316</v>
      </c>
      <c r="B11" s="93" t="s">
        <v>277</v>
      </c>
      <c r="C11" s="93" t="s">
        <v>266</v>
      </c>
      <c r="D11" s="93" t="s">
        <v>6</v>
      </c>
      <c r="E11" s="93" t="s">
        <v>159</v>
      </c>
      <c r="F11" s="93" t="s">
        <v>195</v>
      </c>
      <c r="G11" s="94">
        <v>390</v>
      </c>
      <c r="H11" s="94">
        <v>389</v>
      </c>
      <c r="I11" s="94">
        <v>1</v>
      </c>
      <c r="L11" s="94" t="s">
        <v>258</v>
      </c>
    </row>
    <row r="12" spans="1:12" ht="12" customHeight="1">
      <c r="A12" s="104">
        <v>42316</v>
      </c>
      <c r="B12" s="93" t="s">
        <v>277</v>
      </c>
      <c r="C12" s="93" t="s">
        <v>267</v>
      </c>
      <c r="D12" s="93" t="s">
        <v>7</v>
      </c>
      <c r="E12" s="93" t="s">
        <v>163</v>
      </c>
      <c r="F12" s="93" t="s">
        <v>199</v>
      </c>
      <c r="G12" s="94">
        <v>1759</v>
      </c>
      <c r="H12" s="94">
        <v>1552</v>
      </c>
      <c r="I12" s="94">
        <v>207</v>
      </c>
      <c r="J12" s="94">
        <v>1</v>
      </c>
      <c r="L12" s="94" t="s">
        <v>258</v>
      </c>
    </row>
    <row r="13" spans="1:12" ht="12" customHeight="1">
      <c r="A13" s="104">
        <v>42316</v>
      </c>
      <c r="B13" s="93" t="s">
        <v>277</v>
      </c>
      <c r="C13" s="93" t="s">
        <v>267</v>
      </c>
      <c r="D13" s="93" t="s">
        <v>7</v>
      </c>
      <c r="E13" s="93" t="s">
        <v>161</v>
      </c>
      <c r="F13" s="93" t="s">
        <v>197</v>
      </c>
      <c r="G13" s="94">
        <v>551</v>
      </c>
      <c r="H13" s="94">
        <v>509</v>
      </c>
      <c r="I13" s="94">
        <v>42</v>
      </c>
      <c r="J13" s="94">
        <v>2</v>
      </c>
      <c r="L13" s="94" t="s">
        <v>258</v>
      </c>
    </row>
    <row r="14" spans="1:12" ht="12" customHeight="1">
      <c r="A14" s="104">
        <v>42316</v>
      </c>
      <c r="B14" s="93" t="s">
        <v>277</v>
      </c>
      <c r="C14" s="93" t="s">
        <v>267</v>
      </c>
      <c r="D14" s="93" t="s">
        <v>7</v>
      </c>
      <c r="E14" s="93" t="s">
        <v>164</v>
      </c>
      <c r="F14" s="93" t="s">
        <v>200</v>
      </c>
      <c r="G14" s="94">
        <v>1672</v>
      </c>
      <c r="H14" s="94">
        <v>1477</v>
      </c>
      <c r="I14" s="94">
        <v>195</v>
      </c>
      <c r="J14" s="94">
        <v>18</v>
      </c>
      <c r="K14" s="94">
        <v>2</v>
      </c>
      <c r="L14" s="94" t="s">
        <v>258</v>
      </c>
    </row>
    <row r="15" spans="1:12" ht="12" customHeight="1">
      <c r="A15" s="104">
        <v>42316</v>
      </c>
      <c r="B15" s="93" t="s">
        <v>277</v>
      </c>
      <c r="C15" s="93" t="s">
        <v>267</v>
      </c>
      <c r="D15" s="93" t="s">
        <v>7</v>
      </c>
      <c r="E15" s="93" t="s">
        <v>162</v>
      </c>
      <c r="F15" s="93" t="s">
        <v>198</v>
      </c>
      <c r="G15" s="94">
        <v>1178</v>
      </c>
      <c r="H15" s="94">
        <v>1063</v>
      </c>
      <c r="I15" s="94">
        <v>115</v>
      </c>
      <c r="J15" s="94">
        <v>5</v>
      </c>
      <c r="L15" s="94" t="s">
        <v>258</v>
      </c>
    </row>
    <row r="16" spans="1:12" ht="12" customHeight="1">
      <c r="A16" s="104">
        <v>42316</v>
      </c>
      <c r="B16" s="93" t="s">
        <v>277</v>
      </c>
      <c r="C16" s="93" t="s">
        <v>267</v>
      </c>
      <c r="D16" s="93" t="s">
        <v>7</v>
      </c>
      <c r="E16" s="93" t="s">
        <v>165</v>
      </c>
      <c r="F16" s="93" t="s">
        <v>201</v>
      </c>
      <c r="G16" s="94">
        <v>1147</v>
      </c>
      <c r="H16" s="94">
        <v>1117</v>
      </c>
      <c r="I16" s="94">
        <v>30</v>
      </c>
      <c r="L16" s="94" t="s">
        <v>258</v>
      </c>
    </row>
    <row r="17" spans="1:12" ht="12" customHeight="1">
      <c r="A17" s="104">
        <v>42316</v>
      </c>
      <c r="B17" s="93" t="s">
        <v>277</v>
      </c>
      <c r="C17" s="93" t="s">
        <v>268</v>
      </c>
      <c r="D17" s="93" t="s">
        <v>8</v>
      </c>
      <c r="E17" s="93" t="s">
        <v>169</v>
      </c>
      <c r="F17" s="93" t="s">
        <v>205</v>
      </c>
      <c r="G17" s="94">
        <v>168</v>
      </c>
      <c r="H17" s="94">
        <v>163</v>
      </c>
      <c r="I17" s="94">
        <v>5</v>
      </c>
      <c r="L17" s="94" t="s">
        <v>258</v>
      </c>
    </row>
    <row r="18" spans="1:12" ht="12" customHeight="1">
      <c r="A18" s="104">
        <v>42316</v>
      </c>
      <c r="B18" s="93" t="s">
        <v>277</v>
      </c>
      <c r="C18" s="93" t="s">
        <v>268</v>
      </c>
      <c r="D18" s="93" t="s">
        <v>8</v>
      </c>
      <c r="E18" s="93" t="s">
        <v>167</v>
      </c>
      <c r="F18" s="93" t="s">
        <v>203</v>
      </c>
      <c r="G18" s="94">
        <v>143</v>
      </c>
      <c r="H18" s="94">
        <v>133</v>
      </c>
      <c r="I18" s="94">
        <v>10</v>
      </c>
      <c r="L18" s="94" t="s">
        <v>258</v>
      </c>
    </row>
    <row r="19" spans="1:12" ht="12" customHeight="1">
      <c r="A19" s="104">
        <v>42316</v>
      </c>
      <c r="B19" s="93" t="s">
        <v>277</v>
      </c>
      <c r="C19" s="93" t="s">
        <v>268</v>
      </c>
      <c r="D19" s="93" t="s">
        <v>8</v>
      </c>
      <c r="E19" s="93" t="s">
        <v>166</v>
      </c>
      <c r="F19" s="93" t="s">
        <v>202</v>
      </c>
      <c r="G19" s="94">
        <v>146</v>
      </c>
      <c r="H19" s="94">
        <v>145</v>
      </c>
      <c r="I19" s="94">
        <v>1</v>
      </c>
      <c r="J19" s="94">
        <v>1</v>
      </c>
      <c r="L19" s="94" t="s">
        <v>258</v>
      </c>
    </row>
    <row r="20" spans="1:12" ht="12" customHeight="1">
      <c r="A20" s="104">
        <v>42316</v>
      </c>
      <c r="B20" s="93" t="s">
        <v>277</v>
      </c>
      <c r="C20" s="93" t="s">
        <v>268</v>
      </c>
      <c r="D20" s="93" t="s">
        <v>8</v>
      </c>
      <c r="E20" s="93" t="s">
        <v>168</v>
      </c>
      <c r="F20" s="93" t="s">
        <v>204</v>
      </c>
      <c r="G20" s="94">
        <v>665</v>
      </c>
      <c r="H20" s="94">
        <v>623</v>
      </c>
      <c r="I20" s="94">
        <v>42</v>
      </c>
      <c r="L20" s="94" t="s">
        <v>258</v>
      </c>
    </row>
    <row r="21" spans="1:12" ht="12" customHeight="1">
      <c r="A21" s="104">
        <v>42316</v>
      </c>
      <c r="B21" s="93" t="s">
        <v>277</v>
      </c>
      <c r="C21" s="93" t="s">
        <v>269</v>
      </c>
      <c r="D21" s="93" t="s">
        <v>9</v>
      </c>
      <c r="E21" s="93" t="s">
        <v>171</v>
      </c>
      <c r="F21" s="93" t="s">
        <v>207</v>
      </c>
      <c r="G21" s="94">
        <v>1081</v>
      </c>
      <c r="H21" s="94">
        <v>1024</v>
      </c>
      <c r="I21" s="94">
        <v>57</v>
      </c>
      <c r="J21" s="94">
        <v>1</v>
      </c>
      <c r="L21" s="94" t="s">
        <v>258</v>
      </c>
    </row>
    <row r="22" spans="1:12" ht="12" customHeight="1">
      <c r="A22" s="104">
        <v>42316</v>
      </c>
      <c r="B22" s="93" t="s">
        <v>277</v>
      </c>
      <c r="C22" s="93" t="s">
        <v>269</v>
      </c>
      <c r="D22" s="93" t="s">
        <v>9</v>
      </c>
      <c r="E22" s="93" t="s">
        <v>170</v>
      </c>
      <c r="F22" s="93" t="s">
        <v>206</v>
      </c>
      <c r="G22" s="94">
        <v>1304</v>
      </c>
      <c r="H22" s="94">
        <v>1221</v>
      </c>
      <c r="I22" s="94">
        <v>83</v>
      </c>
      <c r="J22" s="94">
        <v>6</v>
      </c>
      <c r="L22" s="94" t="s">
        <v>258</v>
      </c>
    </row>
    <row r="23" spans="1:12" ht="12" customHeight="1">
      <c r="A23" s="104">
        <v>42316</v>
      </c>
      <c r="B23" s="93" t="s">
        <v>277</v>
      </c>
      <c r="C23" s="93" t="s">
        <v>269</v>
      </c>
      <c r="D23" s="93" t="s">
        <v>9</v>
      </c>
      <c r="E23" s="93" t="s">
        <v>172</v>
      </c>
      <c r="F23" s="93" t="s">
        <v>208</v>
      </c>
      <c r="G23" s="94">
        <v>1205</v>
      </c>
      <c r="H23" s="94">
        <v>1083</v>
      </c>
      <c r="I23" s="94">
        <v>122</v>
      </c>
      <c r="J23" s="94">
        <v>21</v>
      </c>
      <c r="K23" s="94">
        <v>12</v>
      </c>
      <c r="L23" s="94" t="s">
        <v>258</v>
      </c>
    </row>
    <row r="24" spans="1:12" ht="12" customHeight="1">
      <c r="A24" s="104">
        <v>42316</v>
      </c>
      <c r="B24" s="93" t="s">
        <v>277</v>
      </c>
      <c r="C24" s="93" t="s">
        <v>270</v>
      </c>
      <c r="D24" s="93" t="s">
        <v>10</v>
      </c>
      <c r="E24" s="93" t="s">
        <v>173</v>
      </c>
      <c r="F24" s="93" t="s">
        <v>209</v>
      </c>
      <c r="G24" s="94">
        <v>941</v>
      </c>
      <c r="H24" s="94">
        <v>935</v>
      </c>
      <c r="I24" s="94">
        <v>6</v>
      </c>
      <c r="L24" s="94" t="s">
        <v>258</v>
      </c>
    </row>
    <row r="25" spans="1:12" ht="12" customHeight="1">
      <c r="A25" s="104">
        <v>42316</v>
      </c>
      <c r="B25" s="93" t="s">
        <v>277</v>
      </c>
      <c r="C25" s="93" t="s">
        <v>270</v>
      </c>
      <c r="D25" s="93" t="s">
        <v>10</v>
      </c>
      <c r="E25" s="93" t="s">
        <v>175</v>
      </c>
      <c r="F25" s="93" t="s">
        <v>211</v>
      </c>
      <c r="G25" s="94">
        <v>2316</v>
      </c>
      <c r="H25" s="94">
        <v>2246</v>
      </c>
      <c r="I25" s="94">
        <v>70</v>
      </c>
      <c r="J25" s="94">
        <v>4</v>
      </c>
      <c r="L25" s="94" t="s">
        <v>258</v>
      </c>
    </row>
    <row r="26" spans="1:12" ht="12" customHeight="1">
      <c r="A26" s="104">
        <v>42316</v>
      </c>
      <c r="B26" s="93" t="s">
        <v>277</v>
      </c>
      <c r="C26" s="93" t="s">
        <v>270</v>
      </c>
      <c r="D26" s="93" t="s">
        <v>10</v>
      </c>
      <c r="E26" s="93" t="s">
        <v>174</v>
      </c>
      <c r="F26" s="93" t="s">
        <v>210</v>
      </c>
      <c r="G26" s="94">
        <v>1059</v>
      </c>
      <c r="H26" s="94">
        <v>1027</v>
      </c>
      <c r="I26" s="94">
        <v>32</v>
      </c>
      <c r="J26" s="94">
        <v>1</v>
      </c>
      <c r="L26" s="94" t="s">
        <v>258</v>
      </c>
    </row>
    <row r="27" spans="1:12" ht="12" customHeight="1">
      <c r="A27" s="104">
        <v>42316</v>
      </c>
      <c r="B27" s="93" t="s">
        <v>277</v>
      </c>
      <c r="C27" s="93" t="s">
        <v>271</v>
      </c>
      <c r="D27" s="93" t="s">
        <v>11</v>
      </c>
      <c r="E27" s="93" t="s">
        <v>176</v>
      </c>
      <c r="F27" s="93" t="s">
        <v>212</v>
      </c>
      <c r="G27" s="94">
        <v>90</v>
      </c>
      <c r="H27" s="94">
        <v>88</v>
      </c>
      <c r="I27" s="94">
        <v>2</v>
      </c>
      <c r="L27" s="94" t="s">
        <v>258</v>
      </c>
    </row>
    <row r="28" spans="1:12" ht="12" customHeight="1">
      <c r="A28" s="104">
        <v>42316</v>
      </c>
      <c r="B28" s="93" t="s">
        <v>277</v>
      </c>
      <c r="C28" s="93" t="s">
        <v>272</v>
      </c>
      <c r="D28" s="93" t="s">
        <v>12</v>
      </c>
      <c r="E28" s="93" t="s">
        <v>177</v>
      </c>
      <c r="F28" s="93" t="s">
        <v>213</v>
      </c>
      <c r="G28" s="94">
        <v>132</v>
      </c>
      <c r="H28" s="94">
        <v>131</v>
      </c>
      <c r="I28" s="94">
        <v>1</v>
      </c>
      <c r="L28" s="94" t="s">
        <v>258</v>
      </c>
    </row>
    <row r="29" spans="1:12" ht="12" customHeight="1">
      <c r="A29" s="104">
        <v>42316</v>
      </c>
      <c r="B29" s="93" t="s">
        <v>277</v>
      </c>
      <c r="C29" s="93" t="s">
        <v>273</v>
      </c>
      <c r="D29" s="93" t="s">
        <v>13</v>
      </c>
      <c r="E29" s="93" t="s">
        <v>178</v>
      </c>
      <c r="F29" s="93" t="s">
        <v>214</v>
      </c>
      <c r="G29" s="94">
        <v>866</v>
      </c>
      <c r="H29" s="94">
        <v>862</v>
      </c>
      <c r="I29" s="94">
        <v>4</v>
      </c>
      <c r="L29" s="94" t="s">
        <v>258</v>
      </c>
    </row>
    <row r="30" spans="1:12" ht="12" customHeight="1">
      <c r="A30" s="104">
        <v>42316</v>
      </c>
      <c r="B30" s="93" t="s">
        <v>277</v>
      </c>
      <c r="C30" s="93" t="s">
        <v>273</v>
      </c>
      <c r="D30" s="93" t="s">
        <v>13</v>
      </c>
      <c r="E30" s="93" t="s">
        <v>179</v>
      </c>
      <c r="F30" s="93" t="s">
        <v>215</v>
      </c>
      <c r="G30" s="94">
        <v>484</v>
      </c>
      <c r="H30" s="94">
        <v>476</v>
      </c>
      <c r="I30" s="94">
        <v>8</v>
      </c>
      <c r="J30" s="94">
        <v>1</v>
      </c>
      <c r="L30" s="94" t="s">
        <v>258</v>
      </c>
    </row>
    <row r="31" spans="1:12" ht="12" customHeight="1">
      <c r="A31" s="104">
        <v>42316</v>
      </c>
      <c r="B31" s="93" t="s">
        <v>277</v>
      </c>
      <c r="C31" s="93" t="s">
        <v>274</v>
      </c>
      <c r="D31" s="93" t="s">
        <v>14</v>
      </c>
      <c r="E31" s="93" t="s">
        <v>180</v>
      </c>
      <c r="F31" s="93" t="s">
        <v>216</v>
      </c>
      <c r="G31" s="94">
        <v>109</v>
      </c>
      <c r="H31" s="94">
        <v>109</v>
      </c>
      <c r="I31" s="94">
        <v>0</v>
      </c>
      <c r="L31" s="94" t="s">
        <v>258</v>
      </c>
    </row>
    <row r="32" spans="1:12" ht="12" customHeight="1">
      <c r="A32" s="104">
        <v>42323</v>
      </c>
      <c r="B32" s="93" t="s">
        <v>277</v>
      </c>
      <c r="C32" s="93" t="s">
        <v>261</v>
      </c>
      <c r="D32" s="93" t="s">
        <v>1</v>
      </c>
      <c r="E32" s="93" t="s">
        <v>152</v>
      </c>
      <c r="F32" s="93" t="s">
        <v>188</v>
      </c>
      <c r="G32" s="94">
        <v>809</v>
      </c>
      <c r="H32" s="94">
        <v>727</v>
      </c>
      <c r="I32" s="94">
        <v>82</v>
      </c>
      <c r="J32" s="94">
        <v>10</v>
      </c>
      <c r="K32" s="94">
        <v>1</v>
      </c>
      <c r="L32" s="94" t="s">
        <v>258</v>
      </c>
    </row>
    <row r="33" spans="1:12" ht="12" customHeight="1">
      <c r="A33" s="104">
        <v>42323</v>
      </c>
      <c r="B33" s="93" t="s">
        <v>277</v>
      </c>
      <c r="C33" s="93" t="s">
        <v>261</v>
      </c>
      <c r="D33" s="93" t="s">
        <v>1</v>
      </c>
      <c r="E33" s="93" t="s">
        <v>151</v>
      </c>
      <c r="F33" s="93" t="s">
        <v>187</v>
      </c>
      <c r="G33" s="94">
        <v>1385</v>
      </c>
      <c r="H33" s="94">
        <v>1187</v>
      </c>
      <c r="I33" s="94">
        <v>198</v>
      </c>
      <c r="J33" s="94">
        <v>31</v>
      </c>
      <c r="K33" s="94">
        <v>11</v>
      </c>
      <c r="L33" s="94" t="s">
        <v>258</v>
      </c>
    </row>
    <row r="34" spans="1:12" ht="12" customHeight="1">
      <c r="A34" s="104">
        <v>42323</v>
      </c>
      <c r="B34" s="93" t="s">
        <v>277</v>
      </c>
      <c r="C34" s="93" t="s">
        <v>262</v>
      </c>
      <c r="D34" s="93" t="s">
        <v>2</v>
      </c>
      <c r="E34" s="93" t="s">
        <v>153</v>
      </c>
      <c r="F34" s="93" t="s">
        <v>189</v>
      </c>
      <c r="G34" s="94">
        <v>468</v>
      </c>
      <c r="H34" s="94">
        <v>458</v>
      </c>
      <c r="I34" s="94">
        <v>10</v>
      </c>
      <c r="J34" s="94">
        <v>1</v>
      </c>
      <c r="L34" s="94" t="s">
        <v>258</v>
      </c>
    </row>
    <row r="35" spans="1:12" ht="12" customHeight="1">
      <c r="A35" s="104">
        <v>42323</v>
      </c>
      <c r="B35" s="93" t="s">
        <v>277</v>
      </c>
      <c r="C35" s="93" t="s">
        <v>263</v>
      </c>
      <c r="D35" s="93" t="s">
        <v>3</v>
      </c>
      <c r="E35" s="93" t="s">
        <v>154</v>
      </c>
      <c r="F35" s="93" t="s">
        <v>190</v>
      </c>
      <c r="G35" s="94">
        <v>562</v>
      </c>
      <c r="H35" s="94">
        <v>554</v>
      </c>
      <c r="I35" s="94">
        <v>8</v>
      </c>
      <c r="L35" s="94" t="s">
        <v>258</v>
      </c>
    </row>
    <row r="36" spans="1:12" ht="12" customHeight="1">
      <c r="A36" s="104">
        <v>42323</v>
      </c>
      <c r="B36" s="93" t="s">
        <v>277</v>
      </c>
      <c r="C36" s="93" t="s">
        <v>263</v>
      </c>
      <c r="D36" s="93" t="s">
        <v>3</v>
      </c>
      <c r="E36" s="93" t="s">
        <v>155</v>
      </c>
      <c r="F36" s="93" t="s">
        <v>191</v>
      </c>
      <c r="G36" s="94">
        <v>218</v>
      </c>
      <c r="H36" s="94">
        <v>213</v>
      </c>
      <c r="I36" s="94">
        <v>5</v>
      </c>
      <c r="L36" s="94" t="s">
        <v>258</v>
      </c>
    </row>
    <row r="37" spans="1:12" ht="12" customHeight="1">
      <c r="A37" s="104">
        <v>42323</v>
      </c>
      <c r="B37" s="93" t="s">
        <v>277</v>
      </c>
      <c r="C37" s="93" t="s">
        <v>264</v>
      </c>
      <c r="D37" s="93" t="s">
        <v>4</v>
      </c>
      <c r="E37" s="93" t="s">
        <v>156</v>
      </c>
      <c r="F37" s="93" t="s">
        <v>192</v>
      </c>
      <c r="G37" s="94">
        <v>1100</v>
      </c>
      <c r="H37" s="94">
        <v>1074</v>
      </c>
      <c r="I37" s="94">
        <v>26</v>
      </c>
      <c r="J37" s="94">
        <v>1</v>
      </c>
      <c r="L37" s="94" t="s">
        <v>258</v>
      </c>
    </row>
    <row r="38" spans="1:12" ht="12" customHeight="1">
      <c r="A38" s="104">
        <v>42323</v>
      </c>
      <c r="B38" s="93" t="s">
        <v>277</v>
      </c>
      <c r="C38" s="93" t="s">
        <v>265</v>
      </c>
      <c r="D38" s="93" t="s">
        <v>5</v>
      </c>
      <c r="E38" s="93" t="s">
        <v>157</v>
      </c>
      <c r="F38" s="93" t="s">
        <v>193</v>
      </c>
      <c r="G38" s="94">
        <v>1149</v>
      </c>
      <c r="H38" s="94">
        <v>1100</v>
      </c>
      <c r="I38" s="94">
        <v>49</v>
      </c>
      <c r="L38" s="94" t="s">
        <v>258</v>
      </c>
    </row>
    <row r="39" spans="1:12" ht="12" customHeight="1">
      <c r="A39" s="104">
        <v>42323</v>
      </c>
      <c r="B39" s="93" t="s">
        <v>277</v>
      </c>
      <c r="C39" s="93" t="s">
        <v>266</v>
      </c>
      <c r="D39" s="93" t="s">
        <v>6</v>
      </c>
      <c r="E39" s="93" t="s">
        <v>158</v>
      </c>
      <c r="F39" s="93" t="s">
        <v>194</v>
      </c>
      <c r="G39" s="94">
        <v>1092</v>
      </c>
      <c r="H39" s="94">
        <v>1039</v>
      </c>
      <c r="I39" s="94">
        <v>53</v>
      </c>
      <c r="J39" s="94">
        <v>2</v>
      </c>
      <c r="L39" s="94" t="s">
        <v>258</v>
      </c>
    </row>
    <row r="40" spans="1:12" ht="12" customHeight="1">
      <c r="A40" s="104">
        <v>42323</v>
      </c>
      <c r="B40" s="93" t="s">
        <v>277</v>
      </c>
      <c r="C40" s="93" t="s">
        <v>266</v>
      </c>
      <c r="D40" s="93" t="s">
        <v>6</v>
      </c>
      <c r="E40" s="93" t="s">
        <v>160</v>
      </c>
      <c r="F40" s="93" t="s">
        <v>196</v>
      </c>
      <c r="G40" s="94">
        <v>454</v>
      </c>
      <c r="H40" s="94">
        <v>444</v>
      </c>
      <c r="I40" s="94">
        <v>10</v>
      </c>
      <c r="L40" s="94" t="s">
        <v>258</v>
      </c>
    </row>
    <row r="41" spans="1:12" ht="12" customHeight="1">
      <c r="A41" s="104">
        <v>42323</v>
      </c>
      <c r="B41" s="93" t="s">
        <v>277</v>
      </c>
      <c r="C41" s="93" t="s">
        <v>266</v>
      </c>
      <c r="D41" s="93" t="s">
        <v>6</v>
      </c>
      <c r="E41" s="93" t="s">
        <v>159</v>
      </c>
      <c r="F41" s="93" t="s">
        <v>195</v>
      </c>
      <c r="G41" s="94">
        <v>320</v>
      </c>
      <c r="H41" s="94">
        <v>320</v>
      </c>
      <c r="I41" s="94">
        <v>0</v>
      </c>
      <c r="L41" s="94" t="s">
        <v>258</v>
      </c>
    </row>
    <row r="42" spans="1:12" ht="12" customHeight="1">
      <c r="A42" s="104">
        <v>42323</v>
      </c>
      <c r="B42" s="93" t="s">
        <v>277</v>
      </c>
      <c r="C42" s="93" t="s">
        <v>267</v>
      </c>
      <c r="D42" s="93" t="s">
        <v>7</v>
      </c>
      <c r="E42" s="93" t="s">
        <v>163</v>
      </c>
      <c r="F42" s="93" t="s">
        <v>199</v>
      </c>
      <c r="G42" s="94">
        <v>1648</v>
      </c>
      <c r="H42" s="94">
        <v>1473</v>
      </c>
      <c r="I42" s="94">
        <v>175</v>
      </c>
      <c r="J42" s="94">
        <v>1</v>
      </c>
      <c r="L42" s="94" t="s">
        <v>258</v>
      </c>
    </row>
    <row r="43" spans="1:12" ht="12" customHeight="1">
      <c r="A43" s="104">
        <v>42323</v>
      </c>
      <c r="B43" s="93" t="s">
        <v>277</v>
      </c>
      <c r="C43" s="93" t="s">
        <v>267</v>
      </c>
      <c r="D43" s="93" t="s">
        <v>7</v>
      </c>
      <c r="E43" s="93" t="s">
        <v>161</v>
      </c>
      <c r="F43" s="93" t="s">
        <v>197</v>
      </c>
      <c r="G43" s="94">
        <v>541</v>
      </c>
      <c r="H43" s="94">
        <v>507</v>
      </c>
      <c r="I43" s="94">
        <v>34</v>
      </c>
      <c r="L43" s="94" t="s">
        <v>258</v>
      </c>
    </row>
    <row r="44" spans="1:12" ht="12" customHeight="1">
      <c r="A44" s="104">
        <v>42323</v>
      </c>
      <c r="B44" s="93" t="s">
        <v>277</v>
      </c>
      <c r="C44" s="93" t="s">
        <v>267</v>
      </c>
      <c r="D44" s="93" t="s">
        <v>7</v>
      </c>
      <c r="E44" s="93" t="s">
        <v>164</v>
      </c>
      <c r="F44" s="93" t="s">
        <v>200</v>
      </c>
      <c r="G44" s="94">
        <v>1670</v>
      </c>
      <c r="H44" s="94">
        <v>1578</v>
      </c>
      <c r="I44" s="94">
        <v>92</v>
      </c>
      <c r="J44" s="94">
        <v>2</v>
      </c>
      <c r="L44" s="94" t="s">
        <v>258</v>
      </c>
    </row>
    <row r="45" spans="1:12" ht="12" customHeight="1">
      <c r="A45" s="104">
        <v>42323</v>
      </c>
      <c r="B45" s="93" t="s">
        <v>277</v>
      </c>
      <c r="C45" s="93" t="s">
        <v>267</v>
      </c>
      <c r="D45" s="93" t="s">
        <v>7</v>
      </c>
      <c r="E45" s="93" t="s">
        <v>162</v>
      </c>
      <c r="F45" s="93" t="s">
        <v>198</v>
      </c>
      <c r="G45" s="94">
        <v>1232</v>
      </c>
      <c r="H45" s="94">
        <v>1160</v>
      </c>
      <c r="I45" s="94">
        <v>72</v>
      </c>
      <c r="J45" s="94">
        <v>1</v>
      </c>
      <c r="L45" s="94" t="s">
        <v>258</v>
      </c>
    </row>
    <row r="46" spans="1:12" ht="12" customHeight="1">
      <c r="A46" s="104">
        <v>42323</v>
      </c>
      <c r="B46" s="93" t="s">
        <v>277</v>
      </c>
      <c r="C46" s="93" t="s">
        <v>267</v>
      </c>
      <c r="D46" s="93" t="s">
        <v>7</v>
      </c>
      <c r="E46" s="93" t="s">
        <v>165</v>
      </c>
      <c r="F46" s="93" t="s">
        <v>201</v>
      </c>
      <c r="G46" s="94">
        <v>1260</v>
      </c>
      <c r="H46" s="94">
        <v>1243</v>
      </c>
      <c r="I46" s="94">
        <v>17</v>
      </c>
      <c r="L46" s="94" t="s">
        <v>258</v>
      </c>
    </row>
    <row r="47" spans="1:12" ht="12" customHeight="1">
      <c r="A47" s="104">
        <v>42323</v>
      </c>
      <c r="B47" s="93" t="s">
        <v>277</v>
      </c>
      <c r="C47" s="93" t="s">
        <v>268</v>
      </c>
      <c r="D47" s="93" t="s">
        <v>8</v>
      </c>
      <c r="E47" s="93" t="s">
        <v>169</v>
      </c>
      <c r="F47" s="93" t="s">
        <v>205</v>
      </c>
      <c r="G47" s="94">
        <v>123</v>
      </c>
      <c r="H47" s="94">
        <v>123</v>
      </c>
      <c r="I47" s="94">
        <v>0</v>
      </c>
      <c r="L47" s="94" t="s">
        <v>258</v>
      </c>
    </row>
    <row r="48" spans="1:12" ht="12" customHeight="1">
      <c r="A48" s="104">
        <v>42323</v>
      </c>
      <c r="B48" s="93" t="s">
        <v>277</v>
      </c>
      <c r="C48" s="93" t="s">
        <v>268</v>
      </c>
      <c r="D48" s="93" t="s">
        <v>8</v>
      </c>
      <c r="E48" s="93" t="s">
        <v>167</v>
      </c>
      <c r="F48" s="93" t="s">
        <v>203</v>
      </c>
      <c r="G48" s="94">
        <v>116</v>
      </c>
      <c r="H48" s="94">
        <v>112</v>
      </c>
      <c r="I48" s="94">
        <v>4</v>
      </c>
      <c r="J48" s="94">
        <v>1</v>
      </c>
      <c r="L48" s="94" t="s">
        <v>258</v>
      </c>
    </row>
    <row r="49" spans="1:12" ht="12" customHeight="1">
      <c r="A49" s="104">
        <v>42323</v>
      </c>
      <c r="B49" s="93" t="s">
        <v>277</v>
      </c>
      <c r="C49" s="93" t="s">
        <v>268</v>
      </c>
      <c r="D49" s="93" t="s">
        <v>8</v>
      </c>
      <c r="E49" s="93" t="s">
        <v>166</v>
      </c>
      <c r="F49" s="93" t="s">
        <v>202</v>
      </c>
      <c r="G49" s="94">
        <v>117</v>
      </c>
      <c r="H49" s="94">
        <v>116</v>
      </c>
      <c r="I49" s="94">
        <v>1</v>
      </c>
      <c r="L49" s="94" t="s">
        <v>258</v>
      </c>
    </row>
    <row r="50" spans="1:12" ht="12" customHeight="1">
      <c r="A50" s="104">
        <v>42323</v>
      </c>
      <c r="B50" s="93" t="s">
        <v>277</v>
      </c>
      <c r="C50" s="93" t="s">
        <v>268</v>
      </c>
      <c r="D50" s="93" t="s">
        <v>8</v>
      </c>
      <c r="E50" s="93" t="s">
        <v>168</v>
      </c>
      <c r="F50" s="93" t="s">
        <v>204</v>
      </c>
      <c r="G50" s="94">
        <v>653</v>
      </c>
      <c r="H50" s="94">
        <v>587</v>
      </c>
      <c r="I50" s="94">
        <v>66</v>
      </c>
      <c r="J50" s="94">
        <v>2</v>
      </c>
      <c r="L50" s="94" t="s">
        <v>258</v>
      </c>
    </row>
    <row r="51" spans="1:12" ht="12" customHeight="1">
      <c r="A51" s="104">
        <v>42323</v>
      </c>
      <c r="B51" s="93" t="s">
        <v>277</v>
      </c>
      <c r="C51" s="93" t="s">
        <v>269</v>
      </c>
      <c r="D51" s="93" t="s">
        <v>9</v>
      </c>
      <c r="E51" s="93" t="s">
        <v>171</v>
      </c>
      <c r="F51" s="93" t="s">
        <v>207</v>
      </c>
      <c r="G51" s="94">
        <v>1099</v>
      </c>
      <c r="H51" s="94">
        <v>1050</v>
      </c>
      <c r="I51" s="94">
        <v>49</v>
      </c>
      <c r="J51" s="94">
        <v>2</v>
      </c>
      <c r="L51" s="94" t="s">
        <v>258</v>
      </c>
    </row>
    <row r="52" spans="1:12" ht="12" customHeight="1">
      <c r="A52" s="104">
        <v>42323</v>
      </c>
      <c r="B52" s="93" t="s">
        <v>277</v>
      </c>
      <c r="C52" s="93" t="s">
        <v>269</v>
      </c>
      <c r="D52" s="93" t="s">
        <v>9</v>
      </c>
      <c r="E52" s="93" t="s">
        <v>170</v>
      </c>
      <c r="F52" s="93" t="s">
        <v>206</v>
      </c>
      <c r="G52" s="94">
        <v>1248</v>
      </c>
      <c r="H52" s="94">
        <v>1217</v>
      </c>
      <c r="I52" s="94">
        <v>31</v>
      </c>
      <c r="L52" s="94" t="s">
        <v>258</v>
      </c>
    </row>
    <row r="53" spans="1:12" ht="12" customHeight="1">
      <c r="A53" s="104">
        <v>42323</v>
      </c>
      <c r="B53" s="93" t="s">
        <v>277</v>
      </c>
      <c r="C53" s="93" t="s">
        <v>269</v>
      </c>
      <c r="D53" s="93" t="s">
        <v>9</v>
      </c>
      <c r="E53" s="93" t="s">
        <v>172</v>
      </c>
      <c r="F53" s="93" t="s">
        <v>208</v>
      </c>
      <c r="G53" s="94">
        <v>1139</v>
      </c>
      <c r="H53" s="94">
        <v>986</v>
      </c>
      <c r="I53" s="94">
        <v>153</v>
      </c>
      <c r="J53" s="94">
        <v>25</v>
      </c>
      <c r="L53" s="94" t="s">
        <v>258</v>
      </c>
    </row>
    <row r="54" spans="1:12" ht="12" customHeight="1">
      <c r="A54" s="104">
        <v>42323</v>
      </c>
      <c r="B54" s="93" t="s">
        <v>277</v>
      </c>
      <c r="C54" s="93" t="s">
        <v>270</v>
      </c>
      <c r="D54" s="93" t="s">
        <v>10</v>
      </c>
      <c r="E54" s="93" t="s">
        <v>173</v>
      </c>
      <c r="F54" s="93" t="s">
        <v>209</v>
      </c>
      <c r="G54" s="94">
        <v>1002</v>
      </c>
      <c r="H54" s="94">
        <v>982</v>
      </c>
      <c r="I54" s="94">
        <v>20</v>
      </c>
      <c r="L54" s="94" t="s">
        <v>258</v>
      </c>
    </row>
    <row r="55" spans="1:12" ht="12" customHeight="1">
      <c r="A55" s="104">
        <v>42323</v>
      </c>
      <c r="B55" s="93" t="s">
        <v>277</v>
      </c>
      <c r="C55" s="93" t="s">
        <v>270</v>
      </c>
      <c r="D55" s="93" t="s">
        <v>10</v>
      </c>
      <c r="E55" s="93" t="s">
        <v>175</v>
      </c>
      <c r="F55" s="93" t="s">
        <v>211</v>
      </c>
      <c r="G55" s="94">
        <v>2166</v>
      </c>
      <c r="H55" s="94">
        <v>2063</v>
      </c>
      <c r="I55" s="94">
        <v>103</v>
      </c>
      <c r="J55" s="94">
        <v>4</v>
      </c>
      <c r="L55" s="94" t="s">
        <v>258</v>
      </c>
    </row>
    <row r="56" spans="1:12" ht="12" customHeight="1">
      <c r="A56" s="104">
        <v>42323</v>
      </c>
      <c r="B56" s="93" t="s">
        <v>277</v>
      </c>
      <c r="C56" s="93" t="s">
        <v>270</v>
      </c>
      <c r="D56" s="93" t="s">
        <v>10</v>
      </c>
      <c r="E56" s="93" t="s">
        <v>174</v>
      </c>
      <c r="F56" s="93" t="s">
        <v>210</v>
      </c>
      <c r="G56" s="94">
        <v>937</v>
      </c>
      <c r="H56" s="94">
        <v>904</v>
      </c>
      <c r="I56" s="94">
        <v>33</v>
      </c>
      <c r="J56" s="94">
        <v>3</v>
      </c>
      <c r="L56" s="94" t="s">
        <v>258</v>
      </c>
    </row>
    <row r="57" spans="1:12" ht="12" customHeight="1">
      <c r="A57" s="104">
        <v>42323</v>
      </c>
      <c r="B57" s="93" t="s">
        <v>277</v>
      </c>
      <c r="C57" s="93" t="s">
        <v>271</v>
      </c>
      <c r="D57" s="93" t="s">
        <v>11</v>
      </c>
      <c r="E57" s="93" t="s">
        <v>176</v>
      </c>
      <c r="F57" s="93" t="s">
        <v>212</v>
      </c>
      <c r="G57" s="94">
        <v>84</v>
      </c>
      <c r="H57" s="94">
        <v>82</v>
      </c>
      <c r="I57" s="94">
        <v>2</v>
      </c>
      <c r="L57" s="94" t="s">
        <v>258</v>
      </c>
    </row>
    <row r="58" spans="1:12" ht="12" customHeight="1">
      <c r="A58" s="104">
        <v>42323</v>
      </c>
      <c r="B58" s="93" t="s">
        <v>277</v>
      </c>
      <c r="C58" s="93" t="s">
        <v>272</v>
      </c>
      <c r="D58" s="93" t="s">
        <v>12</v>
      </c>
      <c r="E58" s="93" t="s">
        <v>177</v>
      </c>
      <c r="F58" s="93" t="s">
        <v>213</v>
      </c>
      <c r="G58" s="94">
        <v>117</v>
      </c>
      <c r="H58" s="94">
        <v>116</v>
      </c>
      <c r="I58" s="94">
        <v>1</v>
      </c>
      <c r="L58" s="94" t="s">
        <v>258</v>
      </c>
    </row>
    <row r="59" spans="1:12" ht="12" customHeight="1">
      <c r="A59" s="104">
        <v>42323</v>
      </c>
      <c r="B59" s="93" t="s">
        <v>277</v>
      </c>
      <c r="C59" s="93" t="s">
        <v>273</v>
      </c>
      <c r="D59" s="93" t="s">
        <v>13</v>
      </c>
      <c r="E59" s="93" t="s">
        <v>178</v>
      </c>
      <c r="F59" s="93" t="s">
        <v>214</v>
      </c>
      <c r="G59" s="94">
        <v>856</v>
      </c>
      <c r="H59" s="94">
        <v>839</v>
      </c>
      <c r="I59" s="94">
        <v>17</v>
      </c>
      <c r="L59" s="94" t="s">
        <v>258</v>
      </c>
    </row>
    <row r="60" spans="1:12" ht="12" customHeight="1">
      <c r="A60" s="104">
        <v>42323</v>
      </c>
      <c r="B60" s="93" t="s">
        <v>277</v>
      </c>
      <c r="C60" s="93" t="s">
        <v>273</v>
      </c>
      <c r="D60" s="93" t="s">
        <v>13</v>
      </c>
      <c r="E60" s="93" t="s">
        <v>179</v>
      </c>
      <c r="F60" s="93" t="s">
        <v>215</v>
      </c>
      <c r="G60" s="94">
        <v>479</v>
      </c>
      <c r="H60" s="94">
        <v>469</v>
      </c>
      <c r="I60" s="94">
        <v>10</v>
      </c>
      <c r="L60" s="94" t="s">
        <v>258</v>
      </c>
    </row>
    <row r="61" spans="1:12" ht="12" customHeight="1">
      <c r="A61" s="104">
        <v>42323</v>
      </c>
      <c r="B61" s="93" t="s">
        <v>277</v>
      </c>
      <c r="C61" s="93" t="s">
        <v>274</v>
      </c>
      <c r="D61" s="93" t="s">
        <v>14</v>
      </c>
      <c r="E61" s="93" t="s">
        <v>180</v>
      </c>
      <c r="F61" s="93" t="s">
        <v>216</v>
      </c>
      <c r="G61" s="94">
        <v>106</v>
      </c>
      <c r="H61" s="94">
        <v>106</v>
      </c>
      <c r="I61" s="94">
        <v>0</v>
      </c>
      <c r="L61" s="94" t="s">
        <v>258</v>
      </c>
    </row>
    <row r="62" spans="1:12" ht="12" customHeight="1">
      <c r="A62" s="104">
        <v>42330</v>
      </c>
      <c r="B62" s="93" t="s">
        <v>277</v>
      </c>
      <c r="C62" s="93" t="s">
        <v>261</v>
      </c>
      <c r="D62" s="93" t="s">
        <v>1</v>
      </c>
      <c r="E62" s="93" t="s">
        <v>152</v>
      </c>
      <c r="F62" s="93" t="s">
        <v>188</v>
      </c>
      <c r="G62" s="94">
        <v>805</v>
      </c>
      <c r="H62" s="94">
        <v>675</v>
      </c>
      <c r="I62" s="94">
        <v>130</v>
      </c>
      <c r="J62" s="94">
        <v>20</v>
      </c>
      <c r="K62" s="94">
        <v>6</v>
      </c>
      <c r="L62" s="94" t="s">
        <v>258</v>
      </c>
    </row>
    <row r="63" spans="1:12" ht="12" customHeight="1">
      <c r="A63" s="104">
        <v>42330</v>
      </c>
      <c r="B63" s="93" t="s">
        <v>277</v>
      </c>
      <c r="C63" s="93" t="s">
        <v>261</v>
      </c>
      <c r="D63" s="93" t="s">
        <v>1</v>
      </c>
      <c r="E63" s="93" t="s">
        <v>151</v>
      </c>
      <c r="F63" s="93" t="s">
        <v>187</v>
      </c>
      <c r="G63" s="94">
        <v>1376</v>
      </c>
      <c r="H63" s="94">
        <v>1286</v>
      </c>
      <c r="I63" s="94">
        <v>90</v>
      </c>
      <c r="J63" s="94">
        <v>16</v>
      </c>
      <c r="K63" s="94">
        <v>4</v>
      </c>
      <c r="L63" s="94" t="s">
        <v>258</v>
      </c>
    </row>
    <row r="64" spans="1:12" ht="12" customHeight="1">
      <c r="A64" s="104">
        <v>42330</v>
      </c>
      <c r="B64" s="93" t="s">
        <v>277</v>
      </c>
      <c r="C64" s="93" t="s">
        <v>262</v>
      </c>
      <c r="D64" s="93" t="s">
        <v>2</v>
      </c>
      <c r="E64" s="93" t="s">
        <v>153</v>
      </c>
      <c r="F64" s="93" t="s">
        <v>189</v>
      </c>
      <c r="G64" s="94">
        <v>458</v>
      </c>
      <c r="H64" s="94">
        <v>449</v>
      </c>
      <c r="I64" s="94">
        <v>9</v>
      </c>
      <c r="J64" s="94">
        <v>1</v>
      </c>
      <c r="L64" s="94" t="s">
        <v>258</v>
      </c>
    </row>
    <row r="65" spans="1:12" ht="12" customHeight="1">
      <c r="A65" s="104">
        <v>42330</v>
      </c>
      <c r="B65" s="93" t="s">
        <v>277</v>
      </c>
      <c r="C65" s="93" t="s">
        <v>263</v>
      </c>
      <c r="D65" s="93" t="s">
        <v>3</v>
      </c>
      <c r="E65" s="93" t="s">
        <v>154</v>
      </c>
      <c r="F65" s="93" t="s">
        <v>190</v>
      </c>
      <c r="G65" s="94">
        <v>634</v>
      </c>
      <c r="H65" s="94">
        <v>619</v>
      </c>
      <c r="I65" s="94">
        <v>15</v>
      </c>
      <c r="L65" s="94" t="s">
        <v>258</v>
      </c>
    </row>
    <row r="66" spans="1:12" ht="12" customHeight="1">
      <c r="A66" s="104">
        <v>42330</v>
      </c>
      <c r="B66" s="93" t="s">
        <v>277</v>
      </c>
      <c r="C66" s="93" t="s">
        <v>263</v>
      </c>
      <c r="D66" s="93" t="s">
        <v>3</v>
      </c>
      <c r="E66" s="93" t="s">
        <v>155</v>
      </c>
      <c r="F66" s="93" t="s">
        <v>191</v>
      </c>
      <c r="G66" s="94">
        <v>197</v>
      </c>
      <c r="H66" s="94">
        <v>193</v>
      </c>
      <c r="I66" s="94">
        <v>4</v>
      </c>
      <c r="L66" s="94" t="s">
        <v>258</v>
      </c>
    </row>
    <row r="67" spans="1:12" ht="12" customHeight="1">
      <c r="A67" s="104">
        <v>42330</v>
      </c>
      <c r="B67" s="93" t="s">
        <v>277</v>
      </c>
      <c r="C67" s="93" t="s">
        <v>264</v>
      </c>
      <c r="D67" s="93" t="s">
        <v>4</v>
      </c>
      <c r="E67" s="93" t="s">
        <v>156</v>
      </c>
      <c r="F67" s="93" t="s">
        <v>192</v>
      </c>
      <c r="G67" s="94">
        <v>1122</v>
      </c>
      <c r="H67" s="94">
        <v>1017</v>
      </c>
      <c r="I67" s="94">
        <v>105</v>
      </c>
      <c r="J67" s="94">
        <v>9</v>
      </c>
      <c r="L67" s="94" t="s">
        <v>258</v>
      </c>
    </row>
    <row r="68" spans="1:12" ht="12" customHeight="1">
      <c r="A68" s="104">
        <v>42330</v>
      </c>
      <c r="B68" s="93" t="s">
        <v>277</v>
      </c>
      <c r="C68" s="93" t="s">
        <v>265</v>
      </c>
      <c r="D68" s="93" t="s">
        <v>5</v>
      </c>
      <c r="E68" s="93" t="s">
        <v>157</v>
      </c>
      <c r="F68" s="93" t="s">
        <v>193</v>
      </c>
      <c r="G68" s="94">
        <v>1164</v>
      </c>
      <c r="H68" s="94">
        <v>1137</v>
      </c>
      <c r="I68" s="94">
        <v>27</v>
      </c>
      <c r="L68" s="94" t="s">
        <v>258</v>
      </c>
    </row>
    <row r="69" spans="1:12" ht="12" customHeight="1">
      <c r="A69" s="104">
        <v>42330</v>
      </c>
      <c r="B69" s="93" t="s">
        <v>277</v>
      </c>
      <c r="C69" s="93" t="s">
        <v>266</v>
      </c>
      <c r="D69" s="93" t="s">
        <v>6</v>
      </c>
      <c r="E69" s="93" t="s">
        <v>158</v>
      </c>
      <c r="F69" s="93" t="s">
        <v>194</v>
      </c>
      <c r="G69" s="94">
        <v>1027</v>
      </c>
      <c r="H69" s="94">
        <v>991</v>
      </c>
      <c r="I69" s="94">
        <v>36</v>
      </c>
      <c r="L69" s="94" t="s">
        <v>258</v>
      </c>
    </row>
    <row r="70" spans="1:12" ht="12" customHeight="1">
      <c r="A70" s="104">
        <v>42330</v>
      </c>
      <c r="B70" s="93" t="s">
        <v>277</v>
      </c>
      <c r="C70" s="93" t="s">
        <v>266</v>
      </c>
      <c r="D70" s="93" t="s">
        <v>6</v>
      </c>
      <c r="E70" s="93" t="s">
        <v>160</v>
      </c>
      <c r="F70" s="93" t="s">
        <v>196</v>
      </c>
      <c r="G70" s="94">
        <v>403</v>
      </c>
      <c r="H70" s="94">
        <v>394</v>
      </c>
      <c r="I70" s="94">
        <v>9</v>
      </c>
      <c r="L70" s="94" t="s">
        <v>258</v>
      </c>
    </row>
    <row r="71" spans="1:12" ht="12" customHeight="1">
      <c r="A71" s="104">
        <v>42330</v>
      </c>
      <c r="B71" s="93" t="s">
        <v>277</v>
      </c>
      <c r="C71" s="93" t="s">
        <v>266</v>
      </c>
      <c r="D71" s="93" t="s">
        <v>6</v>
      </c>
      <c r="E71" s="93" t="s">
        <v>159</v>
      </c>
      <c r="F71" s="93" t="s">
        <v>195</v>
      </c>
      <c r="G71" s="94">
        <v>315</v>
      </c>
      <c r="H71" s="94">
        <v>313</v>
      </c>
      <c r="I71" s="94">
        <v>2</v>
      </c>
      <c r="L71" s="94" t="s">
        <v>258</v>
      </c>
    </row>
    <row r="72" spans="1:12" ht="12" customHeight="1">
      <c r="A72" s="104">
        <v>42330</v>
      </c>
      <c r="B72" s="93" t="s">
        <v>277</v>
      </c>
      <c r="C72" s="93" t="s">
        <v>267</v>
      </c>
      <c r="D72" s="93" t="s">
        <v>7</v>
      </c>
      <c r="E72" s="93" t="s">
        <v>163</v>
      </c>
      <c r="F72" s="93" t="s">
        <v>199</v>
      </c>
      <c r="G72" s="94">
        <v>1675</v>
      </c>
      <c r="H72" s="94">
        <v>1486</v>
      </c>
      <c r="I72" s="94">
        <v>189</v>
      </c>
      <c r="J72" s="94">
        <v>7</v>
      </c>
      <c r="L72" s="94" t="s">
        <v>258</v>
      </c>
    </row>
    <row r="73" spans="1:12" ht="12" customHeight="1">
      <c r="A73" s="104">
        <v>42330</v>
      </c>
      <c r="B73" s="93" t="s">
        <v>277</v>
      </c>
      <c r="C73" s="93" t="s">
        <v>267</v>
      </c>
      <c r="D73" s="93" t="s">
        <v>7</v>
      </c>
      <c r="E73" s="93" t="s">
        <v>161</v>
      </c>
      <c r="F73" s="93" t="s">
        <v>197</v>
      </c>
      <c r="G73" s="94">
        <v>568</v>
      </c>
      <c r="H73" s="94">
        <v>544</v>
      </c>
      <c r="I73" s="94">
        <v>24</v>
      </c>
      <c r="L73" s="94" t="s">
        <v>258</v>
      </c>
    </row>
    <row r="74" spans="1:12" ht="12" customHeight="1">
      <c r="A74" s="104">
        <v>42330</v>
      </c>
      <c r="B74" s="93" t="s">
        <v>277</v>
      </c>
      <c r="C74" s="93" t="s">
        <v>267</v>
      </c>
      <c r="D74" s="93" t="s">
        <v>7</v>
      </c>
      <c r="E74" s="93" t="s">
        <v>164</v>
      </c>
      <c r="F74" s="93" t="s">
        <v>200</v>
      </c>
      <c r="G74" s="94">
        <v>1651</v>
      </c>
      <c r="H74" s="94">
        <v>1555</v>
      </c>
      <c r="I74" s="94">
        <v>96</v>
      </c>
      <c r="J74" s="94">
        <v>3</v>
      </c>
      <c r="L74" s="94" t="s">
        <v>258</v>
      </c>
    </row>
    <row r="75" spans="1:12" ht="12" customHeight="1">
      <c r="A75" s="104">
        <v>42330</v>
      </c>
      <c r="B75" s="93" t="s">
        <v>277</v>
      </c>
      <c r="C75" s="93" t="s">
        <v>267</v>
      </c>
      <c r="D75" s="93" t="s">
        <v>7</v>
      </c>
      <c r="E75" s="93" t="s">
        <v>162</v>
      </c>
      <c r="F75" s="93" t="s">
        <v>198</v>
      </c>
      <c r="G75" s="94">
        <v>1208</v>
      </c>
      <c r="H75" s="94">
        <v>1128</v>
      </c>
      <c r="I75" s="94">
        <v>80</v>
      </c>
      <c r="J75" s="94">
        <v>3</v>
      </c>
      <c r="L75" s="94" t="s">
        <v>258</v>
      </c>
    </row>
    <row r="76" spans="1:12" ht="12" customHeight="1">
      <c r="A76" s="104">
        <v>42330</v>
      </c>
      <c r="B76" s="93" t="s">
        <v>277</v>
      </c>
      <c r="C76" s="93" t="s">
        <v>267</v>
      </c>
      <c r="D76" s="93" t="s">
        <v>7</v>
      </c>
      <c r="E76" s="93" t="s">
        <v>165</v>
      </c>
      <c r="F76" s="93" t="s">
        <v>201</v>
      </c>
      <c r="G76" s="94">
        <v>1179</v>
      </c>
      <c r="H76" s="94">
        <v>1171</v>
      </c>
      <c r="I76" s="94">
        <v>8</v>
      </c>
      <c r="L76" s="94" t="s">
        <v>258</v>
      </c>
    </row>
    <row r="77" spans="1:12" ht="12" customHeight="1">
      <c r="A77" s="104">
        <v>42330</v>
      </c>
      <c r="B77" s="93" t="s">
        <v>277</v>
      </c>
      <c r="C77" s="93" t="s">
        <v>268</v>
      </c>
      <c r="D77" s="93" t="s">
        <v>8</v>
      </c>
      <c r="E77" s="93" t="s">
        <v>169</v>
      </c>
      <c r="F77" s="93" t="s">
        <v>205</v>
      </c>
      <c r="G77" s="94">
        <v>144</v>
      </c>
      <c r="H77" s="94">
        <v>138</v>
      </c>
      <c r="I77" s="94">
        <v>6</v>
      </c>
      <c r="J77" s="94">
        <v>1</v>
      </c>
      <c r="L77" s="94" t="s">
        <v>258</v>
      </c>
    </row>
    <row r="78" spans="1:12" ht="12" customHeight="1">
      <c r="A78" s="104">
        <v>42330</v>
      </c>
      <c r="B78" s="93" t="s">
        <v>277</v>
      </c>
      <c r="C78" s="93" t="s">
        <v>268</v>
      </c>
      <c r="D78" s="93" t="s">
        <v>8</v>
      </c>
      <c r="E78" s="93" t="s">
        <v>167</v>
      </c>
      <c r="F78" s="93" t="s">
        <v>203</v>
      </c>
      <c r="G78" s="94">
        <v>124</v>
      </c>
      <c r="H78" s="94">
        <v>122</v>
      </c>
      <c r="I78" s="94">
        <v>2</v>
      </c>
      <c r="L78" s="94" t="s">
        <v>258</v>
      </c>
    </row>
    <row r="79" spans="1:12" ht="12" customHeight="1">
      <c r="A79" s="104">
        <v>42330</v>
      </c>
      <c r="B79" s="93" t="s">
        <v>277</v>
      </c>
      <c r="C79" s="93" t="s">
        <v>268</v>
      </c>
      <c r="D79" s="93" t="s">
        <v>8</v>
      </c>
      <c r="E79" s="93" t="s">
        <v>166</v>
      </c>
      <c r="F79" s="93" t="s">
        <v>202</v>
      </c>
      <c r="G79" s="94">
        <v>117</v>
      </c>
      <c r="H79" s="94">
        <v>117</v>
      </c>
      <c r="I79" s="94">
        <v>0</v>
      </c>
      <c r="L79" s="94" t="s">
        <v>258</v>
      </c>
    </row>
    <row r="80" spans="1:12" ht="12" customHeight="1">
      <c r="A80" s="104">
        <v>42330</v>
      </c>
      <c r="B80" s="93" t="s">
        <v>277</v>
      </c>
      <c r="C80" s="93" t="s">
        <v>268</v>
      </c>
      <c r="D80" s="93" t="s">
        <v>8</v>
      </c>
      <c r="E80" s="93" t="s">
        <v>168</v>
      </c>
      <c r="F80" s="93" t="s">
        <v>204</v>
      </c>
      <c r="G80" s="94">
        <v>581</v>
      </c>
      <c r="H80" s="94">
        <v>539</v>
      </c>
      <c r="I80" s="94">
        <v>42</v>
      </c>
      <c r="L80" s="94" t="s">
        <v>258</v>
      </c>
    </row>
    <row r="81" spans="1:12" ht="12" customHeight="1">
      <c r="A81" s="104">
        <v>42330</v>
      </c>
      <c r="B81" s="93" t="s">
        <v>277</v>
      </c>
      <c r="C81" s="93" t="s">
        <v>269</v>
      </c>
      <c r="D81" s="93" t="s">
        <v>9</v>
      </c>
      <c r="E81" s="93" t="s">
        <v>171</v>
      </c>
      <c r="F81" s="93" t="s">
        <v>207</v>
      </c>
      <c r="G81" s="94">
        <v>1094</v>
      </c>
      <c r="H81" s="94">
        <v>1022</v>
      </c>
      <c r="I81" s="94">
        <v>72</v>
      </c>
      <c r="J81" s="94">
        <v>4</v>
      </c>
      <c r="L81" s="94" t="s">
        <v>258</v>
      </c>
    </row>
    <row r="82" spans="1:12" ht="12" customHeight="1">
      <c r="A82" s="104">
        <v>42330</v>
      </c>
      <c r="B82" s="93" t="s">
        <v>277</v>
      </c>
      <c r="C82" s="93" t="s">
        <v>269</v>
      </c>
      <c r="D82" s="93" t="s">
        <v>9</v>
      </c>
      <c r="E82" s="93" t="s">
        <v>170</v>
      </c>
      <c r="F82" s="93" t="s">
        <v>206</v>
      </c>
      <c r="G82" s="94">
        <v>1196</v>
      </c>
      <c r="H82" s="94">
        <v>1149</v>
      </c>
      <c r="I82" s="94">
        <v>47</v>
      </c>
      <c r="L82" s="94" t="s">
        <v>258</v>
      </c>
    </row>
    <row r="83" spans="1:12" ht="12" customHeight="1">
      <c r="A83" s="104">
        <v>42330</v>
      </c>
      <c r="B83" s="93" t="s">
        <v>277</v>
      </c>
      <c r="C83" s="93" t="s">
        <v>269</v>
      </c>
      <c r="D83" s="93" t="s">
        <v>9</v>
      </c>
      <c r="E83" s="93" t="s">
        <v>172</v>
      </c>
      <c r="F83" s="93" t="s">
        <v>208</v>
      </c>
      <c r="G83" s="94">
        <v>1070</v>
      </c>
      <c r="H83" s="94">
        <v>1002</v>
      </c>
      <c r="I83" s="94">
        <v>68</v>
      </c>
      <c r="J83" s="94">
        <v>16</v>
      </c>
      <c r="K83" s="94">
        <v>1</v>
      </c>
      <c r="L83" s="94" t="s">
        <v>258</v>
      </c>
    </row>
    <row r="84" spans="1:12" ht="12" customHeight="1">
      <c r="A84" s="104">
        <v>42330</v>
      </c>
      <c r="B84" s="93" t="s">
        <v>277</v>
      </c>
      <c r="C84" s="93" t="s">
        <v>270</v>
      </c>
      <c r="D84" s="93" t="s">
        <v>10</v>
      </c>
      <c r="E84" s="93" t="s">
        <v>173</v>
      </c>
      <c r="F84" s="93" t="s">
        <v>209</v>
      </c>
      <c r="G84" s="94">
        <v>1035</v>
      </c>
      <c r="H84" s="94">
        <v>984</v>
      </c>
      <c r="I84" s="94">
        <v>51</v>
      </c>
      <c r="L84" s="94" t="s">
        <v>258</v>
      </c>
    </row>
    <row r="85" spans="1:12" ht="12" customHeight="1">
      <c r="A85" s="104">
        <v>42330</v>
      </c>
      <c r="B85" s="93" t="s">
        <v>277</v>
      </c>
      <c r="C85" s="93" t="s">
        <v>270</v>
      </c>
      <c r="D85" s="93" t="s">
        <v>10</v>
      </c>
      <c r="E85" s="93" t="s">
        <v>175</v>
      </c>
      <c r="F85" s="93" t="s">
        <v>211</v>
      </c>
      <c r="G85" s="94">
        <v>2151</v>
      </c>
      <c r="H85" s="94">
        <v>1948</v>
      </c>
      <c r="I85" s="94">
        <v>203</v>
      </c>
      <c r="J85" s="94">
        <v>19</v>
      </c>
      <c r="K85" s="94">
        <v>2</v>
      </c>
      <c r="L85" s="94" t="s">
        <v>258</v>
      </c>
    </row>
    <row r="86" spans="1:12" ht="12" customHeight="1">
      <c r="A86" s="104">
        <v>42330</v>
      </c>
      <c r="B86" s="93" t="s">
        <v>277</v>
      </c>
      <c r="C86" s="93" t="s">
        <v>270</v>
      </c>
      <c r="D86" s="93" t="s">
        <v>10</v>
      </c>
      <c r="E86" s="93" t="s">
        <v>174</v>
      </c>
      <c r="F86" s="93" t="s">
        <v>210</v>
      </c>
      <c r="G86" s="94">
        <v>1004</v>
      </c>
      <c r="H86" s="94">
        <v>931</v>
      </c>
      <c r="I86" s="94">
        <v>73</v>
      </c>
      <c r="J86" s="94">
        <v>3</v>
      </c>
      <c r="L86" s="94" t="s">
        <v>258</v>
      </c>
    </row>
    <row r="87" spans="1:12" ht="12" customHeight="1">
      <c r="A87" s="104">
        <v>42330</v>
      </c>
      <c r="B87" s="93" t="s">
        <v>277</v>
      </c>
      <c r="C87" s="93" t="s">
        <v>271</v>
      </c>
      <c r="D87" s="93" t="s">
        <v>11</v>
      </c>
      <c r="E87" s="93" t="s">
        <v>176</v>
      </c>
      <c r="F87" s="93" t="s">
        <v>212</v>
      </c>
      <c r="G87" s="94">
        <v>107</v>
      </c>
      <c r="H87" s="94">
        <v>105</v>
      </c>
      <c r="I87" s="94">
        <v>2</v>
      </c>
      <c r="L87" s="94" t="s">
        <v>258</v>
      </c>
    </row>
    <row r="88" spans="1:12" ht="12" customHeight="1">
      <c r="A88" s="104">
        <v>42330</v>
      </c>
      <c r="B88" s="93" t="s">
        <v>277</v>
      </c>
      <c r="C88" s="93" t="s">
        <v>272</v>
      </c>
      <c r="D88" s="93" t="s">
        <v>12</v>
      </c>
      <c r="E88" s="93" t="s">
        <v>177</v>
      </c>
      <c r="F88" s="93" t="s">
        <v>213</v>
      </c>
      <c r="G88" s="94">
        <v>131</v>
      </c>
      <c r="H88" s="94">
        <v>129</v>
      </c>
      <c r="I88" s="94">
        <v>2</v>
      </c>
      <c r="L88" s="94" t="s">
        <v>258</v>
      </c>
    </row>
    <row r="89" spans="1:12" ht="12" customHeight="1">
      <c r="A89" s="104">
        <v>42330</v>
      </c>
      <c r="B89" s="93" t="s">
        <v>277</v>
      </c>
      <c r="C89" s="93" t="s">
        <v>273</v>
      </c>
      <c r="D89" s="93" t="s">
        <v>13</v>
      </c>
      <c r="E89" s="93" t="s">
        <v>178</v>
      </c>
      <c r="F89" s="93" t="s">
        <v>214</v>
      </c>
      <c r="G89" s="94">
        <v>870</v>
      </c>
      <c r="H89" s="94">
        <v>862</v>
      </c>
      <c r="I89" s="94">
        <v>8</v>
      </c>
      <c r="L89" s="94" t="s">
        <v>258</v>
      </c>
    </row>
    <row r="90" spans="1:12" ht="12" customHeight="1">
      <c r="A90" s="104">
        <v>42330</v>
      </c>
      <c r="B90" s="93" t="s">
        <v>277</v>
      </c>
      <c r="C90" s="93" t="s">
        <v>273</v>
      </c>
      <c r="D90" s="93" t="s">
        <v>13</v>
      </c>
      <c r="E90" s="93" t="s">
        <v>179</v>
      </c>
      <c r="F90" s="93" t="s">
        <v>215</v>
      </c>
      <c r="G90" s="94">
        <v>411</v>
      </c>
      <c r="H90" s="94">
        <v>409</v>
      </c>
      <c r="I90" s="94">
        <v>2</v>
      </c>
      <c r="L90" s="94" t="s">
        <v>258</v>
      </c>
    </row>
    <row r="91" spans="1:12" ht="12" customHeight="1">
      <c r="A91" s="104">
        <v>42330</v>
      </c>
      <c r="B91" s="93" t="s">
        <v>277</v>
      </c>
      <c r="C91" s="93" t="s">
        <v>274</v>
      </c>
      <c r="D91" s="93" t="s">
        <v>14</v>
      </c>
      <c r="E91" s="93" t="s">
        <v>180</v>
      </c>
      <c r="F91" s="93" t="s">
        <v>216</v>
      </c>
      <c r="G91" s="94">
        <v>119</v>
      </c>
      <c r="H91" s="94">
        <v>115</v>
      </c>
      <c r="I91" s="94">
        <v>4</v>
      </c>
      <c r="L91" s="94" t="s">
        <v>258</v>
      </c>
    </row>
    <row r="92" spans="1:12" ht="12" customHeight="1">
      <c r="A92" s="104">
        <v>42337</v>
      </c>
      <c r="B92" s="93" t="s">
        <v>277</v>
      </c>
      <c r="C92" s="93" t="s">
        <v>261</v>
      </c>
      <c r="D92" s="93" t="s">
        <v>1</v>
      </c>
      <c r="E92" s="93" t="s">
        <v>152</v>
      </c>
      <c r="F92" s="93" t="s">
        <v>188</v>
      </c>
      <c r="G92" s="94">
        <v>780</v>
      </c>
      <c r="H92" s="94">
        <v>770</v>
      </c>
      <c r="I92" s="94">
        <v>10</v>
      </c>
      <c r="L92" s="94" t="s">
        <v>258</v>
      </c>
    </row>
    <row r="93" spans="1:12" ht="12" customHeight="1">
      <c r="A93" s="104">
        <v>42337</v>
      </c>
      <c r="B93" s="93" t="s">
        <v>277</v>
      </c>
      <c r="C93" s="93" t="s">
        <v>261</v>
      </c>
      <c r="D93" s="93" t="s">
        <v>1</v>
      </c>
      <c r="E93" s="93" t="s">
        <v>151</v>
      </c>
      <c r="F93" s="93" t="s">
        <v>187</v>
      </c>
      <c r="G93" s="94">
        <v>1382</v>
      </c>
      <c r="H93" s="94">
        <v>1336</v>
      </c>
      <c r="I93" s="94">
        <v>46</v>
      </c>
      <c r="J93" s="94">
        <v>2</v>
      </c>
      <c r="L93" s="94" t="s">
        <v>258</v>
      </c>
    </row>
    <row r="94" spans="1:12" ht="12" customHeight="1">
      <c r="A94" s="104">
        <v>42337</v>
      </c>
      <c r="B94" s="93" t="s">
        <v>277</v>
      </c>
      <c r="C94" s="93" t="s">
        <v>262</v>
      </c>
      <c r="D94" s="93" t="s">
        <v>2</v>
      </c>
      <c r="E94" s="93" t="s">
        <v>153</v>
      </c>
      <c r="F94" s="93" t="s">
        <v>189</v>
      </c>
      <c r="G94" s="94">
        <v>491</v>
      </c>
      <c r="H94" s="94">
        <v>480</v>
      </c>
      <c r="I94" s="94">
        <v>11</v>
      </c>
      <c r="L94" s="94" t="s">
        <v>258</v>
      </c>
    </row>
    <row r="95" spans="1:12" ht="12" customHeight="1">
      <c r="A95" s="104">
        <v>42337</v>
      </c>
      <c r="B95" s="93" t="s">
        <v>277</v>
      </c>
      <c r="C95" s="93" t="s">
        <v>263</v>
      </c>
      <c r="D95" s="93" t="s">
        <v>3</v>
      </c>
      <c r="E95" s="93" t="s">
        <v>154</v>
      </c>
      <c r="F95" s="93" t="s">
        <v>190</v>
      </c>
      <c r="G95" s="94">
        <v>605</v>
      </c>
      <c r="H95" s="94">
        <v>575</v>
      </c>
      <c r="I95" s="94">
        <v>30</v>
      </c>
      <c r="L95" s="94" t="s">
        <v>258</v>
      </c>
    </row>
    <row r="96" spans="1:12" ht="12" customHeight="1">
      <c r="A96" s="104">
        <v>42337</v>
      </c>
      <c r="B96" s="93" t="s">
        <v>277</v>
      </c>
      <c r="C96" s="93" t="s">
        <v>263</v>
      </c>
      <c r="D96" s="93" t="s">
        <v>3</v>
      </c>
      <c r="E96" s="93" t="s">
        <v>155</v>
      </c>
      <c r="F96" s="93" t="s">
        <v>191</v>
      </c>
      <c r="G96" s="94">
        <v>190</v>
      </c>
      <c r="H96" s="94">
        <v>183</v>
      </c>
      <c r="I96" s="94">
        <v>7</v>
      </c>
      <c r="L96" s="94" t="s">
        <v>258</v>
      </c>
    </row>
    <row r="97" spans="1:12" ht="12" customHeight="1">
      <c r="A97" s="104">
        <v>42337</v>
      </c>
      <c r="B97" s="93" t="s">
        <v>277</v>
      </c>
      <c r="C97" s="93" t="s">
        <v>264</v>
      </c>
      <c r="D97" s="93" t="s">
        <v>4</v>
      </c>
      <c r="E97" s="93" t="s">
        <v>156</v>
      </c>
      <c r="F97" s="93" t="s">
        <v>192</v>
      </c>
      <c r="G97" s="94">
        <v>1170</v>
      </c>
      <c r="H97" s="94">
        <v>1091</v>
      </c>
      <c r="I97" s="94">
        <v>79</v>
      </c>
      <c r="J97" s="94">
        <v>13</v>
      </c>
      <c r="K97" s="94">
        <v>2</v>
      </c>
      <c r="L97" s="94" t="s">
        <v>258</v>
      </c>
    </row>
    <row r="98" spans="1:12" ht="12" customHeight="1">
      <c r="A98" s="104">
        <v>42337</v>
      </c>
      <c r="B98" s="93" t="s">
        <v>277</v>
      </c>
      <c r="C98" s="93" t="s">
        <v>265</v>
      </c>
      <c r="D98" s="93" t="s">
        <v>5</v>
      </c>
      <c r="E98" s="93" t="s">
        <v>157</v>
      </c>
      <c r="F98" s="93" t="s">
        <v>193</v>
      </c>
      <c r="G98" s="94">
        <v>1172</v>
      </c>
      <c r="H98" s="94">
        <v>1097</v>
      </c>
      <c r="I98" s="94">
        <v>75</v>
      </c>
      <c r="J98" s="94">
        <v>1</v>
      </c>
      <c r="L98" s="94" t="s">
        <v>258</v>
      </c>
    </row>
    <row r="99" spans="1:12" ht="12" customHeight="1">
      <c r="A99" s="104">
        <v>42337</v>
      </c>
      <c r="B99" s="93" t="s">
        <v>277</v>
      </c>
      <c r="C99" s="93" t="s">
        <v>266</v>
      </c>
      <c r="D99" s="93" t="s">
        <v>6</v>
      </c>
      <c r="E99" s="93" t="s">
        <v>158</v>
      </c>
      <c r="F99" s="93" t="s">
        <v>194</v>
      </c>
      <c r="G99" s="94">
        <v>1055</v>
      </c>
      <c r="H99" s="94">
        <v>1000</v>
      </c>
      <c r="I99" s="94">
        <v>55</v>
      </c>
      <c r="J99" s="94">
        <v>1</v>
      </c>
      <c r="L99" s="94" t="s">
        <v>258</v>
      </c>
    </row>
    <row r="100" spans="1:12" ht="12" customHeight="1">
      <c r="A100" s="104">
        <v>42337</v>
      </c>
      <c r="B100" s="93" t="s">
        <v>277</v>
      </c>
      <c r="C100" s="93" t="s">
        <v>266</v>
      </c>
      <c r="D100" s="93" t="s">
        <v>6</v>
      </c>
      <c r="E100" s="93" t="s">
        <v>160</v>
      </c>
      <c r="F100" s="93" t="s">
        <v>196</v>
      </c>
      <c r="G100" s="94">
        <v>442</v>
      </c>
      <c r="H100" s="94">
        <v>427</v>
      </c>
      <c r="I100" s="94">
        <v>15</v>
      </c>
      <c r="L100" s="94" t="s">
        <v>258</v>
      </c>
    </row>
    <row r="101" spans="1:12" ht="12" customHeight="1">
      <c r="A101" s="104">
        <v>42337</v>
      </c>
      <c r="B101" s="93" t="s">
        <v>277</v>
      </c>
      <c r="C101" s="93" t="s">
        <v>266</v>
      </c>
      <c r="D101" s="93" t="s">
        <v>6</v>
      </c>
      <c r="E101" s="93" t="s">
        <v>159</v>
      </c>
      <c r="F101" s="93" t="s">
        <v>195</v>
      </c>
      <c r="G101" s="94">
        <v>324</v>
      </c>
      <c r="H101" s="94">
        <v>318</v>
      </c>
      <c r="I101" s="94">
        <v>6</v>
      </c>
      <c r="L101" s="94" t="s">
        <v>258</v>
      </c>
    </row>
    <row r="102" spans="1:12" ht="12" customHeight="1">
      <c r="A102" s="104">
        <v>42337</v>
      </c>
      <c r="B102" s="93" t="s">
        <v>277</v>
      </c>
      <c r="C102" s="93" t="s">
        <v>267</v>
      </c>
      <c r="D102" s="93" t="s">
        <v>7</v>
      </c>
      <c r="E102" s="93" t="s">
        <v>163</v>
      </c>
      <c r="F102" s="93" t="s">
        <v>199</v>
      </c>
      <c r="G102" s="94">
        <v>1644</v>
      </c>
      <c r="H102" s="94">
        <v>1510</v>
      </c>
      <c r="I102" s="94">
        <v>134</v>
      </c>
      <c r="J102" s="94">
        <v>1</v>
      </c>
      <c r="L102" s="94" t="s">
        <v>258</v>
      </c>
    </row>
    <row r="103" spans="1:12" ht="12" customHeight="1">
      <c r="A103" s="104">
        <v>42337</v>
      </c>
      <c r="B103" s="93" t="s">
        <v>277</v>
      </c>
      <c r="C103" s="93" t="s">
        <v>267</v>
      </c>
      <c r="D103" s="93" t="s">
        <v>7</v>
      </c>
      <c r="E103" s="93" t="s">
        <v>161</v>
      </c>
      <c r="F103" s="93" t="s">
        <v>197</v>
      </c>
      <c r="G103" s="94">
        <v>568</v>
      </c>
      <c r="H103" s="94">
        <v>540</v>
      </c>
      <c r="I103" s="94">
        <v>28</v>
      </c>
      <c r="L103" s="94" t="s">
        <v>258</v>
      </c>
    </row>
    <row r="104" spans="1:12" ht="12" customHeight="1">
      <c r="A104" s="104">
        <v>42337</v>
      </c>
      <c r="B104" s="93" t="s">
        <v>277</v>
      </c>
      <c r="C104" s="93" t="s">
        <v>267</v>
      </c>
      <c r="D104" s="93" t="s">
        <v>7</v>
      </c>
      <c r="E104" s="93" t="s">
        <v>164</v>
      </c>
      <c r="F104" s="93" t="s">
        <v>200</v>
      </c>
      <c r="G104" s="94">
        <v>1569</v>
      </c>
      <c r="H104" s="94">
        <v>1479</v>
      </c>
      <c r="I104" s="94">
        <v>90</v>
      </c>
      <c r="J104" s="94">
        <v>3</v>
      </c>
      <c r="L104" s="94" t="s">
        <v>258</v>
      </c>
    </row>
    <row r="105" spans="1:12" ht="12" customHeight="1">
      <c r="A105" s="104">
        <v>42337</v>
      </c>
      <c r="B105" s="93" t="s">
        <v>277</v>
      </c>
      <c r="C105" s="93" t="s">
        <v>267</v>
      </c>
      <c r="D105" s="93" t="s">
        <v>7</v>
      </c>
      <c r="E105" s="93" t="s">
        <v>162</v>
      </c>
      <c r="F105" s="93" t="s">
        <v>198</v>
      </c>
      <c r="G105" s="94">
        <v>1241</v>
      </c>
      <c r="H105" s="94">
        <v>1110</v>
      </c>
      <c r="I105" s="94">
        <v>131</v>
      </c>
      <c r="J105" s="94">
        <v>4</v>
      </c>
      <c r="L105" s="94" t="s">
        <v>258</v>
      </c>
    </row>
    <row r="106" spans="1:12" ht="12" customHeight="1">
      <c r="A106" s="104">
        <v>42337</v>
      </c>
      <c r="B106" s="93" t="s">
        <v>277</v>
      </c>
      <c r="C106" s="93" t="s">
        <v>267</v>
      </c>
      <c r="D106" s="93" t="s">
        <v>7</v>
      </c>
      <c r="E106" s="93" t="s">
        <v>165</v>
      </c>
      <c r="F106" s="93" t="s">
        <v>201</v>
      </c>
      <c r="G106" s="94">
        <v>1216</v>
      </c>
      <c r="H106" s="94">
        <v>1207</v>
      </c>
      <c r="I106" s="94">
        <v>9</v>
      </c>
      <c r="L106" s="94" t="s">
        <v>258</v>
      </c>
    </row>
    <row r="107" spans="1:12" ht="12" customHeight="1">
      <c r="A107" s="104">
        <v>42337</v>
      </c>
      <c r="B107" s="93" t="s">
        <v>277</v>
      </c>
      <c r="C107" s="93" t="s">
        <v>268</v>
      </c>
      <c r="D107" s="93" t="s">
        <v>8</v>
      </c>
      <c r="E107" s="93" t="s">
        <v>169</v>
      </c>
      <c r="F107" s="93" t="s">
        <v>205</v>
      </c>
      <c r="G107" s="94">
        <v>120</v>
      </c>
      <c r="H107" s="94">
        <v>116</v>
      </c>
      <c r="I107" s="94">
        <v>4</v>
      </c>
      <c r="L107" s="94" t="s">
        <v>258</v>
      </c>
    </row>
    <row r="108" spans="1:12" ht="12" customHeight="1">
      <c r="A108" s="104">
        <v>42337</v>
      </c>
      <c r="B108" s="93" t="s">
        <v>277</v>
      </c>
      <c r="C108" s="93" t="s">
        <v>268</v>
      </c>
      <c r="D108" s="93" t="s">
        <v>8</v>
      </c>
      <c r="E108" s="93" t="s">
        <v>167</v>
      </c>
      <c r="F108" s="93" t="s">
        <v>203</v>
      </c>
      <c r="G108" s="94">
        <v>91</v>
      </c>
      <c r="H108" s="94">
        <v>87</v>
      </c>
      <c r="I108" s="94">
        <v>4</v>
      </c>
      <c r="L108" s="94" t="s">
        <v>258</v>
      </c>
    </row>
    <row r="109" spans="1:12" ht="12" customHeight="1">
      <c r="A109" s="104">
        <v>42337</v>
      </c>
      <c r="B109" s="93" t="s">
        <v>277</v>
      </c>
      <c r="C109" s="93" t="s">
        <v>268</v>
      </c>
      <c r="D109" s="93" t="s">
        <v>8</v>
      </c>
      <c r="E109" s="93" t="s">
        <v>166</v>
      </c>
      <c r="F109" s="93" t="s">
        <v>202</v>
      </c>
      <c r="G109" s="94">
        <v>101</v>
      </c>
      <c r="H109" s="94">
        <v>99</v>
      </c>
      <c r="I109" s="94">
        <v>2</v>
      </c>
      <c r="L109" s="94" t="s">
        <v>258</v>
      </c>
    </row>
    <row r="110" spans="1:12" ht="12" customHeight="1">
      <c r="A110" s="104">
        <v>42337</v>
      </c>
      <c r="B110" s="93" t="s">
        <v>277</v>
      </c>
      <c r="C110" s="93" t="s">
        <v>268</v>
      </c>
      <c r="D110" s="93" t="s">
        <v>8</v>
      </c>
      <c r="E110" s="93" t="s">
        <v>168</v>
      </c>
      <c r="F110" s="93" t="s">
        <v>204</v>
      </c>
      <c r="G110" s="94">
        <v>586</v>
      </c>
      <c r="H110" s="94">
        <v>546</v>
      </c>
      <c r="I110" s="94">
        <v>40</v>
      </c>
      <c r="L110" s="94" t="s">
        <v>258</v>
      </c>
    </row>
    <row r="111" spans="1:12" ht="12" customHeight="1">
      <c r="A111" s="104">
        <v>42337</v>
      </c>
      <c r="B111" s="93" t="s">
        <v>277</v>
      </c>
      <c r="C111" s="93" t="s">
        <v>269</v>
      </c>
      <c r="D111" s="93" t="s">
        <v>9</v>
      </c>
      <c r="E111" s="93" t="s">
        <v>171</v>
      </c>
      <c r="F111" s="93" t="s">
        <v>207</v>
      </c>
      <c r="G111" s="94">
        <v>1173</v>
      </c>
      <c r="H111" s="94">
        <v>1100</v>
      </c>
      <c r="I111" s="94">
        <v>73</v>
      </c>
      <c r="J111" s="94">
        <v>3</v>
      </c>
      <c r="L111" s="94" t="s">
        <v>258</v>
      </c>
    </row>
    <row r="112" spans="1:12" ht="12" customHeight="1">
      <c r="A112" s="104">
        <v>42337</v>
      </c>
      <c r="B112" s="93" t="s">
        <v>277</v>
      </c>
      <c r="C112" s="93" t="s">
        <v>269</v>
      </c>
      <c r="D112" s="93" t="s">
        <v>9</v>
      </c>
      <c r="E112" s="93" t="s">
        <v>170</v>
      </c>
      <c r="F112" s="93" t="s">
        <v>206</v>
      </c>
      <c r="G112" s="94">
        <v>1184</v>
      </c>
      <c r="H112" s="94">
        <v>1150</v>
      </c>
      <c r="I112" s="94">
        <v>34</v>
      </c>
      <c r="L112" s="94" t="s">
        <v>258</v>
      </c>
    </row>
    <row r="113" spans="1:12" ht="12" customHeight="1">
      <c r="A113" s="104">
        <v>42337</v>
      </c>
      <c r="B113" s="93" t="s">
        <v>277</v>
      </c>
      <c r="C113" s="93" t="s">
        <v>269</v>
      </c>
      <c r="D113" s="93" t="s">
        <v>9</v>
      </c>
      <c r="E113" s="93" t="s">
        <v>172</v>
      </c>
      <c r="F113" s="93" t="s">
        <v>208</v>
      </c>
      <c r="G113" s="94">
        <v>1209</v>
      </c>
      <c r="H113" s="94">
        <v>1084</v>
      </c>
      <c r="I113" s="94">
        <v>125</v>
      </c>
      <c r="J113" s="94">
        <v>14</v>
      </c>
      <c r="L113" s="94" t="s">
        <v>258</v>
      </c>
    </row>
    <row r="114" spans="1:12" ht="12" customHeight="1">
      <c r="A114" s="104">
        <v>42337</v>
      </c>
      <c r="B114" s="93" t="s">
        <v>277</v>
      </c>
      <c r="C114" s="93" t="s">
        <v>270</v>
      </c>
      <c r="D114" s="93" t="s">
        <v>10</v>
      </c>
      <c r="E114" s="93" t="s">
        <v>173</v>
      </c>
      <c r="F114" s="93" t="s">
        <v>209</v>
      </c>
      <c r="G114" s="94">
        <v>973</v>
      </c>
      <c r="H114" s="94">
        <v>947</v>
      </c>
      <c r="I114" s="94">
        <v>26</v>
      </c>
      <c r="L114" s="94" t="s">
        <v>258</v>
      </c>
    </row>
    <row r="115" spans="1:12" ht="12" customHeight="1">
      <c r="A115" s="104">
        <v>42337</v>
      </c>
      <c r="B115" s="93" t="s">
        <v>277</v>
      </c>
      <c r="C115" s="93" t="s">
        <v>270</v>
      </c>
      <c r="D115" s="93" t="s">
        <v>10</v>
      </c>
      <c r="E115" s="93" t="s">
        <v>175</v>
      </c>
      <c r="F115" s="93" t="s">
        <v>211</v>
      </c>
      <c r="G115" s="94">
        <v>2282</v>
      </c>
      <c r="H115" s="94">
        <v>2120</v>
      </c>
      <c r="I115" s="94">
        <v>162</v>
      </c>
      <c r="J115" s="94">
        <v>31</v>
      </c>
      <c r="K115" s="94">
        <v>2</v>
      </c>
      <c r="L115" s="94" t="s">
        <v>258</v>
      </c>
    </row>
    <row r="116" spans="1:12" ht="12" customHeight="1">
      <c r="A116" s="104">
        <v>42337</v>
      </c>
      <c r="B116" s="93" t="s">
        <v>277</v>
      </c>
      <c r="C116" s="93" t="s">
        <v>270</v>
      </c>
      <c r="D116" s="93" t="s">
        <v>10</v>
      </c>
      <c r="E116" s="93" t="s">
        <v>174</v>
      </c>
      <c r="F116" s="93" t="s">
        <v>210</v>
      </c>
      <c r="G116" s="94">
        <v>935</v>
      </c>
      <c r="H116" s="94">
        <v>883</v>
      </c>
      <c r="I116" s="94">
        <v>52</v>
      </c>
      <c r="J116" s="94">
        <v>1</v>
      </c>
      <c r="L116" s="94" t="s">
        <v>258</v>
      </c>
    </row>
    <row r="117" spans="1:12" ht="12" customHeight="1">
      <c r="A117" s="104">
        <v>42337</v>
      </c>
      <c r="B117" s="93" t="s">
        <v>277</v>
      </c>
      <c r="C117" s="93" t="s">
        <v>271</v>
      </c>
      <c r="D117" s="93" t="s">
        <v>11</v>
      </c>
      <c r="E117" s="93" t="s">
        <v>176</v>
      </c>
      <c r="F117" s="93" t="s">
        <v>212</v>
      </c>
      <c r="G117" s="94">
        <v>93</v>
      </c>
      <c r="H117" s="94">
        <v>90</v>
      </c>
      <c r="I117" s="94">
        <v>3</v>
      </c>
      <c r="L117" s="94" t="s">
        <v>258</v>
      </c>
    </row>
    <row r="118" spans="1:12" ht="12" customHeight="1">
      <c r="A118" s="104">
        <v>42337</v>
      </c>
      <c r="B118" s="93" t="s">
        <v>277</v>
      </c>
      <c r="C118" s="93" t="s">
        <v>272</v>
      </c>
      <c r="D118" s="93" t="s">
        <v>12</v>
      </c>
      <c r="E118" s="93" t="s">
        <v>177</v>
      </c>
      <c r="F118" s="93" t="s">
        <v>213</v>
      </c>
      <c r="G118" s="94">
        <v>132</v>
      </c>
      <c r="H118" s="94">
        <v>130</v>
      </c>
      <c r="I118" s="94">
        <v>2</v>
      </c>
      <c r="L118" s="94" t="s">
        <v>258</v>
      </c>
    </row>
    <row r="119" spans="1:12" ht="12" customHeight="1">
      <c r="A119" s="104">
        <v>42337</v>
      </c>
      <c r="B119" s="93" t="s">
        <v>277</v>
      </c>
      <c r="C119" s="93" t="s">
        <v>273</v>
      </c>
      <c r="D119" s="93" t="s">
        <v>13</v>
      </c>
      <c r="E119" s="93" t="s">
        <v>178</v>
      </c>
      <c r="F119" s="93" t="s">
        <v>214</v>
      </c>
      <c r="G119" s="94">
        <v>887</v>
      </c>
      <c r="H119" s="94">
        <v>864</v>
      </c>
      <c r="I119" s="94">
        <v>23</v>
      </c>
      <c r="L119" s="94" t="s">
        <v>258</v>
      </c>
    </row>
    <row r="120" spans="1:12" ht="12" customHeight="1">
      <c r="A120" s="104">
        <v>42337</v>
      </c>
      <c r="B120" s="93" t="s">
        <v>277</v>
      </c>
      <c r="C120" s="93" t="s">
        <v>273</v>
      </c>
      <c r="D120" s="93" t="s">
        <v>13</v>
      </c>
      <c r="E120" s="93" t="s">
        <v>179</v>
      </c>
      <c r="F120" s="93" t="s">
        <v>215</v>
      </c>
      <c r="G120" s="94">
        <v>426</v>
      </c>
      <c r="H120" s="94">
        <v>416</v>
      </c>
      <c r="I120" s="94">
        <v>10</v>
      </c>
      <c r="L120" s="94" t="s">
        <v>258</v>
      </c>
    </row>
    <row r="121" spans="1:12" ht="12" customHeight="1">
      <c r="A121" s="104">
        <v>42337</v>
      </c>
      <c r="B121" s="93" t="s">
        <v>277</v>
      </c>
      <c r="C121" s="93" t="s">
        <v>274</v>
      </c>
      <c r="D121" s="93" t="s">
        <v>14</v>
      </c>
      <c r="E121" s="93" t="s">
        <v>180</v>
      </c>
      <c r="F121" s="93" t="s">
        <v>216</v>
      </c>
      <c r="G121" s="94">
        <v>108</v>
      </c>
      <c r="H121" s="94">
        <v>108</v>
      </c>
      <c r="I121" s="94">
        <v>0</v>
      </c>
      <c r="L121" s="94" t="s">
        <v>258</v>
      </c>
    </row>
    <row r="122" spans="1:12" ht="12" customHeight="1">
      <c r="A122" s="104">
        <v>42344</v>
      </c>
      <c r="B122" s="93" t="s">
        <v>277</v>
      </c>
      <c r="C122" s="93" t="s">
        <v>261</v>
      </c>
      <c r="D122" s="93" t="s">
        <v>1</v>
      </c>
      <c r="E122" s="93" t="s">
        <v>152</v>
      </c>
      <c r="F122" s="93" t="s">
        <v>188</v>
      </c>
      <c r="G122" s="94">
        <v>767</v>
      </c>
      <c r="H122" s="94">
        <v>758</v>
      </c>
      <c r="I122" s="94">
        <v>9</v>
      </c>
      <c r="L122" s="94" t="s">
        <v>258</v>
      </c>
    </row>
    <row r="123" spans="1:12" ht="12" customHeight="1">
      <c r="A123" s="104">
        <v>42344</v>
      </c>
      <c r="B123" s="93" t="s">
        <v>277</v>
      </c>
      <c r="C123" s="93" t="s">
        <v>261</v>
      </c>
      <c r="D123" s="93" t="s">
        <v>1</v>
      </c>
      <c r="E123" s="93" t="s">
        <v>151</v>
      </c>
      <c r="F123" s="93" t="s">
        <v>187</v>
      </c>
      <c r="G123" s="94">
        <v>1325</v>
      </c>
      <c r="H123" s="94">
        <v>1314</v>
      </c>
      <c r="I123" s="94">
        <v>11</v>
      </c>
      <c r="L123" s="94" t="s">
        <v>258</v>
      </c>
    </row>
    <row r="124" spans="1:12" ht="12" customHeight="1">
      <c r="A124" s="104">
        <v>42344</v>
      </c>
      <c r="B124" s="93" t="s">
        <v>277</v>
      </c>
      <c r="C124" s="93" t="s">
        <v>262</v>
      </c>
      <c r="D124" s="93" t="s">
        <v>2</v>
      </c>
      <c r="E124" s="93" t="s">
        <v>153</v>
      </c>
      <c r="F124" s="93" t="s">
        <v>189</v>
      </c>
      <c r="G124" s="94">
        <v>403</v>
      </c>
      <c r="H124" s="94">
        <v>393</v>
      </c>
      <c r="I124" s="94">
        <v>10</v>
      </c>
      <c r="L124" s="94" t="s">
        <v>258</v>
      </c>
    </row>
    <row r="125" spans="1:12" ht="12" customHeight="1">
      <c r="A125" s="104">
        <v>42344</v>
      </c>
      <c r="B125" s="93" t="s">
        <v>277</v>
      </c>
      <c r="C125" s="93" t="s">
        <v>263</v>
      </c>
      <c r="D125" s="93" t="s">
        <v>3</v>
      </c>
      <c r="E125" s="93" t="s">
        <v>154</v>
      </c>
      <c r="F125" s="93" t="s">
        <v>190</v>
      </c>
      <c r="G125" s="94">
        <v>644</v>
      </c>
      <c r="H125" s="94">
        <v>613</v>
      </c>
      <c r="I125" s="94">
        <v>31</v>
      </c>
      <c r="L125" s="94" t="s">
        <v>258</v>
      </c>
    </row>
    <row r="126" spans="1:12" ht="12" customHeight="1">
      <c r="A126" s="104">
        <v>42344</v>
      </c>
      <c r="B126" s="93" t="s">
        <v>277</v>
      </c>
      <c r="C126" s="93" t="s">
        <v>263</v>
      </c>
      <c r="D126" s="93" t="s">
        <v>3</v>
      </c>
      <c r="E126" s="93" t="s">
        <v>155</v>
      </c>
      <c r="F126" s="93" t="s">
        <v>191</v>
      </c>
      <c r="G126" s="94">
        <v>190</v>
      </c>
      <c r="H126" s="94">
        <v>182</v>
      </c>
      <c r="I126" s="94">
        <v>8</v>
      </c>
      <c r="L126" s="94" t="s">
        <v>258</v>
      </c>
    </row>
    <row r="127" spans="1:12" ht="12" customHeight="1">
      <c r="A127" s="104">
        <v>42344</v>
      </c>
      <c r="B127" s="93" t="s">
        <v>277</v>
      </c>
      <c r="C127" s="93" t="s">
        <v>264</v>
      </c>
      <c r="D127" s="93" t="s">
        <v>4</v>
      </c>
      <c r="E127" s="93" t="s">
        <v>156</v>
      </c>
      <c r="F127" s="93" t="s">
        <v>192</v>
      </c>
      <c r="G127" s="94">
        <v>1107</v>
      </c>
      <c r="H127" s="94">
        <v>1055</v>
      </c>
      <c r="I127" s="94">
        <v>52</v>
      </c>
      <c r="J127" s="94">
        <v>2</v>
      </c>
      <c r="L127" s="94" t="s">
        <v>258</v>
      </c>
    </row>
    <row r="128" spans="1:12" ht="12" customHeight="1">
      <c r="A128" s="104">
        <v>42344</v>
      </c>
      <c r="B128" s="93" t="s">
        <v>277</v>
      </c>
      <c r="C128" s="93" t="s">
        <v>265</v>
      </c>
      <c r="D128" s="93" t="s">
        <v>5</v>
      </c>
      <c r="E128" s="93" t="s">
        <v>157</v>
      </c>
      <c r="F128" s="93" t="s">
        <v>193</v>
      </c>
      <c r="G128" s="94">
        <v>1119</v>
      </c>
      <c r="H128" s="94">
        <v>1077</v>
      </c>
      <c r="I128" s="94">
        <v>42</v>
      </c>
      <c r="J128" s="94">
        <v>1</v>
      </c>
      <c r="L128" s="94" t="s">
        <v>258</v>
      </c>
    </row>
    <row r="129" spans="1:12" ht="12" customHeight="1">
      <c r="A129" s="104">
        <v>42344</v>
      </c>
      <c r="B129" s="93" t="s">
        <v>277</v>
      </c>
      <c r="C129" s="93" t="s">
        <v>266</v>
      </c>
      <c r="D129" s="93" t="s">
        <v>6</v>
      </c>
      <c r="E129" s="93" t="s">
        <v>158</v>
      </c>
      <c r="F129" s="93" t="s">
        <v>194</v>
      </c>
      <c r="G129" s="94">
        <v>1125</v>
      </c>
      <c r="H129" s="94">
        <v>1039</v>
      </c>
      <c r="I129" s="94">
        <v>86</v>
      </c>
      <c r="L129" s="94" t="s">
        <v>258</v>
      </c>
    </row>
    <row r="130" spans="1:12" ht="12" customHeight="1">
      <c r="A130" s="104">
        <v>42344</v>
      </c>
      <c r="B130" s="93" t="s">
        <v>277</v>
      </c>
      <c r="C130" s="93" t="s">
        <v>266</v>
      </c>
      <c r="D130" s="93" t="s">
        <v>6</v>
      </c>
      <c r="E130" s="93" t="s">
        <v>160</v>
      </c>
      <c r="F130" s="93" t="s">
        <v>196</v>
      </c>
      <c r="G130" s="94">
        <v>432</v>
      </c>
      <c r="H130" s="94">
        <v>422</v>
      </c>
      <c r="I130" s="94">
        <v>10</v>
      </c>
      <c r="L130" s="94" t="s">
        <v>258</v>
      </c>
    </row>
    <row r="131" spans="1:12" ht="12" customHeight="1">
      <c r="A131" s="104">
        <v>42344</v>
      </c>
      <c r="B131" s="93" t="s">
        <v>277</v>
      </c>
      <c r="C131" s="93" t="s">
        <v>266</v>
      </c>
      <c r="D131" s="93" t="s">
        <v>6</v>
      </c>
      <c r="E131" s="93" t="s">
        <v>159</v>
      </c>
      <c r="F131" s="93" t="s">
        <v>195</v>
      </c>
      <c r="G131" s="94">
        <v>277</v>
      </c>
      <c r="H131" s="94">
        <v>275</v>
      </c>
      <c r="I131" s="94">
        <v>2</v>
      </c>
      <c r="L131" s="94" t="s">
        <v>258</v>
      </c>
    </row>
    <row r="132" spans="1:12" ht="12" customHeight="1">
      <c r="A132" s="104">
        <v>42344</v>
      </c>
      <c r="B132" s="93" t="s">
        <v>277</v>
      </c>
      <c r="C132" s="93" t="s">
        <v>267</v>
      </c>
      <c r="D132" s="93" t="s">
        <v>7</v>
      </c>
      <c r="E132" s="93" t="s">
        <v>163</v>
      </c>
      <c r="F132" s="93" t="s">
        <v>199</v>
      </c>
      <c r="G132" s="94">
        <v>1726</v>
      </c>
      <c r="H132" s="94">
        <v>1580</v>
      </c>
      <c r="I132" s="94">
        <v>146</v>
      </c>
      <c r="J132" s="94">
        <v>1</v>
      </c>
      <c r="L132" s="94" t="s">
        <v>258</v>
      </c>
    </row>
    <row r="133" spans="1:12" ht="12" customHeight="1">
      <c r="A133" s="104">
        <v>42344</v>
      </c>
      <c r="B133" s="93" t="s">
        <v>277</v>
      </c>
      <c r="C133" s="93" t="s">
        <v>267</v>
      </c>
      <c r="D133" s="93" t="s">
        <v>7</v>
      </c>
      <c r="E133" s="93" t="s">
        <v>161</v>
      </c>
      <c r="F133" s="93" t="s">
        <v>197</v>
      </c>
      <c r="G133" s="94">
        <v>588</v>
      </c>
      <c r="H133" s="94">
        <v>541</v>
      </c>
      <c r="I133" s="94">
        <v>47</v>
      </c>
      <c r="J133" s="94">
        <v>2</v>
      </c>
      <c r="L133" s="94" t="s">
        <v>258</v>
      </c>
    </row>
    <row r="134" spans="1:12" ht="12" customHeight="1">
      <c r="A134" s="104">
        <v>42344</v>
      </c>
      <c r="B134" s="93" t="s">
        <v>277</v>
      </c>
      <c r="C134" s="93" t="s">
        <v>267</v>
      </c>
      <c r="D134" s="93" t="s">
        <v>7</v>
      </c>
      <c r="E134" s="93" t="s">
        <v>164</v>
      </c>
      <c r="F134" s="93" t="s">
        <v>200</v>
      </c>
      <c r="G134" s="94">
        <v>1639</v>
      </c>
      <c r="H134" s="94">
        <v>1561</v>
      </c>
      <c r="I134" s="94">
        <v>78</v>
      </c>
      <c r="J134" s="94">
        <v>3</v>
      </c>
      <c r="L134" s="94" t="s">
        <v>258</v>
      </c>
    </row>
    <row r="135" spans="1:12" ht="12" customHeight="1">
      <c r="A135" s="104">
        <v>42344</v>
      </c>
      <c r="B135" s="93" t="s">
        <v>277</v>
      </c>
      <c r="C135" s="93" t="s">
        <v>267</v>
      </c>
      <c r="D135" s="93" t="s">
        <v>7</v>
      </c>
      <c r="E135" s="93" t="s">
        <v>162</v>
      </c>
      <c r="F135" s="93" t="s">
        <v>198</v>
      </c>
      <c r="G135" s="94">
        <v>1226</v>
      </c>
      <c r="H135" s="94">
        <v>1136</v>
      </c>
      <c r="I135" s="94">
        <v>90</v>
      </c>
      <c r="J135" s="94">
        <v>5</v>
      </c>
      <c r="L135" s="94" t="s">
        <v>258</v>
      </c>
    </row>
    <row r="136" spans="1:12" ht="12" customHeight="1">
      <c r="A136" s="104">
        <v>42344</v>
      </c>
      <c r="B136" s="93" t="s">
        <v>277</v>
      </c>
      <c r="C136" s="93" t="s">
        <v>267</v>
      </c>
      <c r="D136" s="93" t="s">
        <v>7</v>
      </c>
      <c r="E136" s="93" t="s">
        <v>165</v>
      </c>
      <c r="F136" s="93" t="s">
        <v>201</v>
      </c>
      <c r="G136" s="94">
        <v>1130</v>
      </c>
      <c r="H136" s="94">
        <v>1128</v>
      </c>
      <c r="I136" s="94">
        <v>2</v>
      </c>
      <c r="L136" s="94" t="s">
        <v>258</v>
      </c>
    </row>
    <row r="137" spans="1:12" ht="12" customHeight="1">
      <c r="A137" s="104">
        <v>42344</v>
      </c>
      <c r="B137" s="93" t="s">
        <v>277</v>
      </c>
      <c r="C137" s="93" t="s">
        <v>268</v>
      </c>
      <c r="D137" s="93" t="s">
        <v>8</v>
      </c>
      <c r="E137" s="93" t="s">
        <v>169</v>
      </c>
      <c r="F137" s="93" t="s">
        <v>205</v>
      </c>
      <c r="G137" s="94">
        <v>131</v>
      </c>
      <c r="H137" s="94">
        <v>129</v>
      </c>
      <c r="I137" s="94">
        <v>2</v>
      </c>
      <c r="L137" s="94" t="s">
        <v>258</v>
      </c>
    </row>
    <row r="138" spans="1:12" ht="12" customHeight="1">
      <c r="A138" s="104">
        <v>42344</v>
      </c>
      <c r="B138" s="93" t="s">
        <v>277</v>
      </c>
      <c r="C138" s="93" t="s">
        <v>268</v>
      </c>
      <c r="D138" s="93" t="s">
        <v>8</v>
      </c>
      <c r="E138" s="93" t="s">
        <v>167</v>
      </c>
      <c r="F138" s="93" t="s">
        <v>203</v>
      </c>
      <c r="G138" s="94">
        <v>129</v>
      </c>
      <c r="H138" s="94">
        <v>116</v>
      </c>
      <c r="I138" s="94">
        <v>13</v>
      </c>
      <c r="J138" s="94">
        <v>2</v>
      </c>
      <c r="L138" s="94" t="s">
        <v>258</v>
      </c>
    </row>
    <row r="139" spans="1:12" ht="12" customHeight="1">
      <c r="A139" s="104">
        <v>42344</v>
      </c>
      <c r="B139" s="93" t="s">
        <v>277</v>
      </c>
      <c r="C139" s="93" t="s">
        <v>268</v>
      </c>
      <c r="D139" s="93" t="s">
        <v>8</v>
      </c>
      <c r="E139" s="93" t="s">
        <v>166</v>
      </c>
      <c r="F139" s="93" t="s">
        <v>202</v>
      </c>
      <c r="G139" s="94">
        <v>112</v>
      </c>
      <c r="H139" s="94">
        <v>110</v>
      </c>
      <c r="I139" s="94">
        <v>2</v>
      </c>
      <c r="L139" s="94" t="s">
        <v>258</v>
      </c>
    </row>
    <row r="140" spans="1:12" ht="12" customHeight="1">
      <c r="A140" s="104">
        <v>42344</v>
      </c>
      <c r="B140" s="93" t="s">
        <v>277</v>
      </c>
      <c r="C140" s="93" t="s">
        <v>268</v>
      </c>
      <c r="D140" s="93" t="s">
        <v>8</v>
      </c>
      <c r="E140" s="93" t="s">
        <v>168</v>
      </c>
      <c r="F140" s="93" t="s">
        <v>204</v>
      </c>
      <c r="G140" s="94">
        <v>615</v>
      </c>
      <c r="H140" s="94">
        <v>558</v>
      </c>
      <c r="I140" s="94">
        <v>57</v>
      </c>
      <c r="J140" s="94">
        <v>9</v>
      </c>
      <c r="K140" s="94">
        <v>3</v>
      </c>
      <c r="L140" s="94" t="s">
        <v>258</v>
      </c>
    </row>
    <row r="141" spans="1:12" ht="12" customHeight="1">
      <c r="A141" s="104">
        <v>42344</v>
      </c>
      <c r="B141" s="93" t="s">
        <v>277</v>
      </c>
      <c r="C141" s="93" t="s">
        <v>269</v>
      </c>
      <c r="D141" s="93" t="s">
        <v>9</v>
      </c>
      <c r="E141" s="93" t="s">
        <v>171</v>
      </c>
      <c r="F141" s="93" t="s">
        <v>207</v>
      </c>
      <c r="G141" s="94">
        <v>1116</v>
      </c>
      <c r="H141" s="94">
        <v>1025</v>
      </c>
      <c r="I141" s="94">
        <v>91</v>
      </c>
      <c r="J141" s="94">
        <v>13</v>
      </c>
      <c r="K141" s="94">
        <v>1</v>
      </c>
      <c r="L141" s="94" t="s">
        <v>258</v>
      </c>
    </row>
    <row r="142" spans="1:12" ht="12" customHeight="1">
      <c r="A142" s="104">
        <v>42344</v>
      </c>
      <c r="B142" s="93" t="s">
        <v>277</v>
      </c>
      <c r="C142" s="93" t="s">
        <v>269</v>
      </c>
      <c r="D142" s="93" t="s">
        <v>9</v>
      </c>
      <c r="E142" s="93" t="s">
        <v>170</v>
      </c>
      <c r="F142" s="93" t="s">
        <v>206</v>
      </c>
      <c r="G142" s="94">
        <v>1199</v>
      </c>
      <c r="H142" s="94">
        <v>1167</v>
      </c>
      <c r="I142" s="94">
        <v>32</v>
      </c>
      <c r="L142" s="94" t="s">
        <v>258</v>
      </c>
    </row>
    <row r="143" spans="1:12" ht="12" customHeight="1">
      <c r="A143" s="104">
        <v>42344</v>
      </c>
      <c r="B143" s="93" t="s">
        <v>277</v>
      </c>
      <c r="C143" s="93" t="s">
        <v>269</v>
      </c>
      <c r="D143" s="93" t="s">
        <v>9</v>
      </c>
      <c r="E143" s="93" t="s">
        <v>172</v>
      </c>
      <c r="F143" s="93" t="s">
        <v>208</v>
      </c>
      <c r="G143" s="94">
        <v>1147</v>
      </c>
      <c r="H143" s="94">
        <v>1086</v>
      </c>
      <c r="I143" s="94">
        <v>61</v>
      </c>
      <c r="J143" s="94">
        <v>4</v>
      </c>
      <c r="L143" s="94" t="s">
        <v>258</v>
      </c>
    </row>
    <row r="144" spans="1:12" ht="12" customHeight="1">
      <c r="A144" s="104">
        <v>42344</v>
      </c>
      <c r="B144" s="93" t="s">
        <v>277</v>
      </c>
      <c r="C144" s="93" t="s">
        <v>270</v>
      </c>
      <c r="D144" s="93" t="s">
        <v>10</v>
      </c>
      <c r="E144" s="93" t="s">
        <v>173</v>
      </c>
      <c r="F144" s="93" t="s">
        <v>209</v>
      </c>
      <c r="G144" s="94">
        <v>905</v>
      </c>
      <c r="H144" s="94">
        <v>886</v>
      </c>
      <c r="I144" s="94">
        <v>19</v>
      </c>
      <c r="J144" s="94">
        <v>1</v>
      </c>
      <c r="L144" s="94" t="s">
        <v>258</v>
      </c>
    </row>
    <row r="145" spans="1:12" ht="12" customHeight="1">
      <c r="A145" s="104">
        <v>42344</v>
      </c>
      <c r="B145" s="93" t="s">
        <v>277</v>
      </c>
      <c r="C145" s="93" t="s">
        <v>270</v>
      </c>
      <c r="D145" s="93" t="s">
        <v>10</v>
      </c>
      <c r="E145" s="93" t="s">
        <v>175</v>
      </c>
      <c r="F145" s="93" t="s">
        <v>211</v>
      </c>
      <c r="G145" s="94">
        <v>2147</v>
      </c>
      <c r="H145" s="94">
        <v>1966</v>
      </c>
      <c r="I145" s="94">
        <v>181</v>
      </c>
      <c r="J145" s="94">
        <v>30</v>
      </c>
      <c r="K145" s="94">
        <v>1</v>
      </c>
      <c r="L145" s="94" t="s">
        <v>258</v>
      </c>
    </row>
    <row r="146" spans="1:12" ht="12" customHeight="1">
      <c r="A146" s="104">
        <v>42344</v>
      </c>
      <c r="B146" s="93" t="s">
        <v>277</v>
      </c>
      <c r="C146" s="93" t="s">
        <v>270</v>
      </c>
      <c r="D146" s="93" t="s">
        <v>10</v>
      </c>
      <c r="E146" s="93" t="s">
        <v>174</v>
      </c>
      <c r="F146" s="93" t="s">
        <v>210</v>
      </c>
      <c r="G146" s="94">
        <v>992</v>
      </c>
      <c r="H146" s="94">
        <v>967</v>
      </c>
      <c r="I146" s="94">
        <v>25</v>
      </c>
      <c r="L146" s="94" t="s">
        <v>258</v>
      </c>
    </row>
    <row r="147" spans="1:12" ht="12" customHeight="1">
      <c r="A147" s="104">
        <v>42344</v>
      </c>
      <c r="B147" s="93" t="s">
        <v>277</v>
      </c>
      <c r="C147" s="93" t="s">
        <v>271</v>
      </c>
      <c r="D147" s="93" t="s">
        <v>11</v>
      </c>
      <c r="E147" s="93" t="s">
        <v>176</v>
      </c>
      <c r="F147" s="93" t="s">
        <v>212</v>
      </c>
      <c r="G147" s="94">
        <v>95</v>
      </c>
      <c r="H147" s="94">
        <v>94</v>
      </c>
      <c r="I147" s="94">
        <v>1</v>
      </c>
      <c r="L147" s="94" t="s">
        <v>258</v>
      </c>
    </row>
    <row r="148" spans="1:12" ht="12" customHeight="1">
      <c r="A148" s="104">
        <v>42344</v>
      </c>
      <c r="B148" s="93" t="s">
        <v>277</v>
      </c>
      <c r="C148" s="93" t="s">
        <v>272</v>
      </c>
      <c r="D148" s="93" t="s">
        <v>12</v>
      </c>
      <c r="E148" s="93" t="s">
        <v>177</v>
      </c>
      <c r="F148" s="93" t="s">
        <v>213</v>
      </c>
      <c r="G148" s="94">
        <v>129</v>
      </c>
      <c r="H148" s="94">
        <v>122</v>
      </c>
      <c r="I148" s="94">
        <v>7</v>
      </c>
      <c r="L148" s="94" t="s">
        <v>258</v>
      </c>
    </row>
    <row r="149" spans="1:12" ht="12" customHeight="1">
      <c r="A149" s="104">
        <v>42344</v>
      </c>
      <c r="B149" s="93" t="s">
        <v>277</v>
      </c>
      <c r="C149" s="93" t="s">
        <v>273</v>
      </c>
      <c r="D149" s="93" t="s">
        <v>13</v>
      </c>
      <c r="E149" s="93" t="s">
        <v>178</v>
      </c>
      <c r="F149" s="93" t="s">
        <v>214</v>
      </c>
      <c r="G149" s="94">
        <v>895</v>
      </c>
      <c r="H149" s="94">
        <v>882</v>
      </c>
      <c r="I149" s="94">
        <v>13</v>
      </c>
      <c r="L149" s="94" t="s">
        <v>258</v>
      </c>
    </row>
    <row r="150" spans="1:12" ht="12" customHeight="1">
      <c r="A150" s="104">
        <v>42344</v>
      </c>
      <c r="B150" s="93" t="s">
        <v>277</v>
      </c>
      <c r="C150" s="93" t="s">
        <v>273</v>
      </c>
      <c r="D150" s="93" t="s">
        <v>13</v>
      </c>
      <c r="E150" s="93" t="s">
        <v>179</v>
      </c>
      <c r="F150" s="93" t="s">
        <v>215</v>
      </c>
      <c r="G150" s="94">
        <v>428</v>
      </c>
      <c r="H150" s="94">
        <v>425</v>
      </c>
      <c r="I150" s="94">
        <v>3</v>
      </c>
      <c r="L150" s="94" t="s">
        <v>258</v>
      </c>
    </row>
    <row r="151" spans="1:12" ht="12" customHeight="1">
      <c r="A151" s="104">
        <v>42344</v>
      </c>
      <c r="B151" s="93" t="s">
        <v>277</v>
      </c>
      <c r="C151" s="93" t="s">
        <v>274</v>
      </c>
      <c r="D151" s="93" t="s">
        <v>14</v>
      </c>
      <c r="E151" s="93" t="s">
        <v>180</v>
      </c>
      <c r="F151" s="93" t="s">
        <v>216</v>
      </c>
      <c r="G151" s="94">
        <v>100</v>
      </c>
      <c r="H151" s="94">
        <v>96</v>
      </c>
      <c r="I151" s="94">
        <v>4</v>
      </c>
      <c r="L151" s="94" t="s">
        <v>258</v>
      </c>
    </row>
    <row r="152" spans="1:12" ht="12" customHeight="1">
      <c r="A152" s="104">
        <v>42351</v>
      </c>
      <c r="B152" s="93" t="s">
        <v>277</v>
      </c>
      <c r="C152" s="93" t="s">
        <v>261</v>
      </c>
      <c r="D152" s="93" t="s">
        <v>1</v>
      </c>
      <c r="E152" s="93" t="s">
        <v>152</v>
      </c>
      <c r="F152" s="93" t="s">
        <v>188</v>
      </c>
      <c r="G152" s="94">
        <v>844</v>
      </c>
      <c r="H152" s="94">
        <v>813</v>
      </c>
      <c r="I152" s="94">
        <v>31</v>
      </c>
      <c r="J152" s="94">
        <v>8</v>
      </c>
      <c r="L152" s="94" t="s">
        <v>258</v>
      </c>
    </row>
    <row r="153" spans="1:12" ht="12" customHeight="1">
      <c r="A153" s="104">
        <v>42351</v>
      </c>
      <c r="B153" s="93" t="s">
        <v>277</v>
      </c>
      <c r="C153" s="93" t="s">
        <v>261</v>
      </c>
      <c r="D153" s="93" t="s">
        <v>1</v>
      </c>
      <c r="E153" s="93" t="s">
        <v>151</v>
      </c>
      <c r="F153" s="93" t="s">
        <v>187</v>
      </c>
      <c r="G153" s="94">
        <v>1390</v>
      </c>
      <c r="H153" s="94">
        <v>1366</v>
      </c>
      <c r="I153" s="94">
        <v>24</v>
      </c>
      <c r="L153" s="94" t="s">
        <v>258</v>
      </c>
    </row>
    <row r="154" spans="1:12" ht="12" customHeight="1">
      <c r="A154" s="104">
        <v>42351</v>
      </c>
      <c r="B154" s="93" t="s">
        <v>277</v>
      </c>
      <c r="C154" s="93" t="s">
        <v>262</v>
      </c>
      <c r="D154" s="93" t="s">
        <v>2</v>
      </c>
      <c r="E154" s="93" t="s">
        <v>153</v>
      </c>
      <c r="F154" s="93" t="s">
        <v>189</v>
      </c>
      <c r="G154" s="94">
        <v>440</v>
      </c>
      <c r="H154" s="94">
        <v>419</v>
      </c>
      <c r="I154" s="94">
        <v>21</v>
      </c>
      <c r="J154" s="94">
        <v>1</v>
      </c>
      <c r="L154" s="94" t="s">
        <v>258</v>
      </c>
    </row>
    <row r="155" spans="1:12" ht="12" customHeight="1">
      <c r="A155" s="104">
        <v>42351</v>
      </c>
      <c r="B155" s="93" t="s">
        <v>277</v>
      </c>
      <c r="C155" s="93" t="s">
        <v>263</v>
      </c>
      <c r="D155" s="93" t="s">
        <v>3</v>
      </c>
      <c r="E155" s="93" t="s">
        <v>154</v>
      </c>
      <c r="F155" s="93" t="s">
        <v>190</v>
      </c>
      <c r="G155" s="94">
        <v>587</v>
      </c>
      <c r="H155" s="94">
        <v>558</v>
      </c>
      <c r="I155" s="94">
        <v>29</v>
      </c>
      <c r="L155" s="94" t="s">
        <v>258</v>
      </c>
    </row>
    <row r="156" spans="1:12" ht="12" customHeight="1">
      <c r="A156" s="104">
        <v>42351</v>
      </c>
      <c r="B156" s="93" t="s">
        <v>277</v>
      </c>
      <c r="C156" s="93" t="s">
        <v>263</v>
      </c>
      <c r="D156" s="93" t="s">
        <v>3</v>
      </c>
      <c r="E156" s="93" t="s">
        <v>155</v>
      </c>
      <c r="F156" s="93" t="s">
        <v>191</v>
      </c>
      <c r="G156" s="94">
        <v>191</v>
      </c>
      <c r="H156" s="94">
        <v>185</v>
      </c>
      <c r="I156" s="94">
        <v>6</v>
      </c>
      <c r="L156" s="94" t="s">
        <v>258</v>
      </c>
    </row>
    <row r="157" spans="1:12" ht="12" customHeight="1">
      <c r="A157" s="104">
        <v>42351</v>
      </c>
      <c r="B157" s="93" t="s">
        <v>277</v>
      </c>
      <c r="C157" s="93" t="s">
        <v>264</v>
      </c>
      <c r="D157" s="93" t="s">
        <v>4</v>
      </c>
      <c r="E157" s="93" t="s">
        <v>156</v>
      </c>
      <c r="F157" s="93" t="s">
        <v>192</v>
      </c>
      <c r="G157" s="94">
        <v>1099</v>
      </c>
      <c r="H157" s="94">
        <v>1066</v>
      </c>
      <c r="I157" s="94">
        <v>33</v>
      </c>
      <c r="L157" s="94" t="s">
        <v>258</v>
      </c>
    </row>
    <row r="158" spans="1:12" ht="12" customHeight="1">
      <c r="A158" s="104">
        <v>42351</v>
      </c>
      <c r="B158" s="93" t="s">
        <v>277</v>
      </c>
      <c r="C158" s="93" t="s">
        <v>265</v>
      </c>
      <c r="D158" s="93" t="s">
        <v>5</v>
      </c>
      <c r="E158" s="93" t="s">
        <v>157</v>
      </c>
      <c r="F158" s="93" t="s">
        <v>193</v>
      </c>
      <c r="G158" s="94">
        <v>1213</v>
      </c>
      <c r="H158" s="94">
        <v>1181</v>
      </c>
      <c r="I158" s="94">
        <v>32</v>
      </c>
      <c r="J158" s="94">
        <v>1</v>
      </c>
      <c r="L158" s="94" t="s">
        <v>258</v>
      </c>
    </row>
    <row r="159" spans="1:12" ht="12" customHeight="1">
      <c r="A159" s="104">
        <v>42351</v>
      </c>
      <c r="B159" s="93" t="s">
        <v>277</v>
      </c>
      <c r="C159" s="93" t="s">
        <v>266</v>
      </c>
      <c r="D159" s="93" t="s">
        <v>6</v>
      </c>
      <c r="E159" s="93" t="s">
        <v>158</v>
      </c>
      <c r="F159" s="93" t="s">
        <v>194</v>
      </c>
      <c r="G159" s="94">
        <v>1073</v>
      </c>
      <c r="H159" s="94">
        <v>1012</v>
      </c>
      <c r="I159" s="94">
        <v>61</v>
      </c>
      <c r="J159" s="94">
        <v>2</v>
      </c>
      <c r="L159" s="94" t="s">
        <v>258</v>
      </c>
    </row>
    <row r="160" spans="1:12" ht="12" customHeight="1">
      <c r="A160" s="104">
        <v>42351</v>
      </c>
      <c r="B160" s="93" t="s">
        <v>277</v>
      </c>
      <c r="C160" s="93" t="s">
        <v>266</v>
      </c>
      <c r="D160" s="93" t="s">
        <v>6</v>
      </c>
      <c r="E160" s="93" t="s">
        <v>160</v>
      </c>
      <c r="F160" s="93" t="s">
        <v>196</v>
      </c>
      <c r="G160" s="94">
        <v>415</v>
      </c>
      <c r="H160" s="94">
        <v>391</v>
      </c>
      <c r="I160" s="94">
        <v>24</v>
      </c>
      <c r="J160" s="94">
        <v>3</v>
      </c>
      <c r="L160" s="94" t="s">
        <v>258</v>
      </c>
    </row>
    <row r="161" spans="1:12" ht="12" customHeight="1">
      <c r="A161" s="104">
        <v>42351</v>
      </c>
      <c r="B161" s="93" t="s">
        <v>277</v>
      </c>
      <c r="C161" s="93" t="s">
        <v>266</v>
      </c>
      <c r="D161" s="93" t="s">
        <v>6</v>
      </c>
      <c r="E161" s="93" t="s">
        <v>159</v>
      </c>
      <c r="F161" s="93" t="s">
        <v>195</v>
      </c>
      <c r="G161" s="94">
        <v>262</v>
      </c>
      <c r="H161" s="94">
        <v>257</v>
      </c>
      <c r="I161" s="94">
        <v>5</v>
      </c>
      <c r="L161" s="94" t="s">
        <v>258</v>
      </c>
    </row>
    <row r="162" spans="1:12" ht="12" customHeight="1">
      <c r="A162" s="104">
        <v>42351</v>
      </c>
      <c r="B162" s="93" t="s">
        <v>277</v>
      </c>
      <c r="C162" s="93" t="s">
        <v>267</v>
      </c>
      <c r="D162" s="93" t="s">
        <v>7</v>
      </c>
      <c r="E162" s="93" t="s">
        <v>163</v>
      </c>
      <c r="F162" s="93" t="s">
        <v>199</v>
      </c>
      <c r="G162" s="94">
        <v>1765</v>
      </c>
      <c r="H162" s="94">
        <v>1639</v>
      </c>
      <c r="I162" s="94">
        <v>126</v>
      </c>
      <c r="J162" s="94">
        <v>2</v>
      </c>
      <c r="L162" s="94" t="s">
        <v>258</v>
      </c>
    </row>
    <row r="163" spans="1:12" ht="12" customHeight="1">
      <c r="A163" s="104">
        <v>42351</v>
      </c>
      <c r="B163" s="93" t="s">
        <v>277</v>
      </c>
      <c r="C163" s="93" t="s">
        <v>267</v>
      </c>
      <c r="D163" s="93" t="s">
        <v>7</v>
      </c>
      <c r="E163" s="93" t="s">
        <v>161</v>
      </c>
      <c r="F163" s="93" t="s">
        <v>197</v>
      </c>
      <c r="G163" s="94">
        <v>595</v>
      </c>
      <c r="H163" s="94">
        <v>539</v>
      </c>
      <c r="I163" s="94">
        <v>56</v>
      </c>
      <c r="L163" s="94" t="s">
        <v>258</v>
      </c>
    </row>
    <row r="164" spans="1:12" ht="12" customHeight="1">
      <c r="A164" s="104">
        <v>42351</v>
      </c>
      <c r="B164" s="93" t="s">
        <v>277</v>
      </c>
      <c r="C164" s="93" t="s">
        <v>267</v>
      </c>
      <c r="D164" s="93" t="s">
        <v>7</v>
      </c>
      <c r="E164" s="93" t="s">
        <v>164</v>
      </c>
      <c r="F164" s="93" t="s">
        <v>200</v>
      </c>
      <c r="G164" s="94">
        <v>1639</v>
      </c>
      <c r="H164" s="94">
        <v>1482</v>
      </c>
      <c r="I164" s="94">
        <v>157</v>
      </c>
      <c r="J164" s="94">
        <v>5</v>
      </c>
      <c r="L164" s="94" t="s">
        <v>258</v>
      </c>
    </row>
    <row r="165" spans="1:12" ht="12" customHeight="1">
      <c r="A165" s="104">
        <v>42351</v>
      </c>
      <c r="B165" s="93" t="s">
        <v>277</v>
      </c>
      <c r="C165" s="93" t="s">
        <v>267</v>
      </c>
      <c r="D165" s="93" t="s">
        <v>7</v>
      </c>
      <c r="E165" s="93" t="s">
        <v>162</v>
      </c>
      <c r="F165" s="93" t="s">
        <v>198</v>
      </c>
      <c r="G165" s="94">
        <v>1229</v>
      </c>
      <c r="H165" s="94">
        <v>1126</v>
      </c>
      <c r="I165" s="94">
        <v>103</v>
      </c>
      <c r="J165" s="94">
        <v>3</v>
      </c>
      <c r="L165" s="94" t="s">
        <v>258</v>
      </c>
    </row>
    <row r="166" spans="1:12" ht="12" customHeight="1">
      <c r="A166" s="104">
        <v>42351</v>
      </c>
      <c r="B166" s="93" t="s">
        <v>277</v>
      </c>
      <c r="C166" s="93" t="s">
        <v>267</v>
      </c>
      <c r="D166" s="93" t="s">
        <v>7</v>
      </c>
      <c r="E166" s="93" t="s">
        <v>165</v>
      </c>
      <c r="F166" s="93" t="s">
        <v>201</v>
      </c>
      <c r="G166" s="94">
        <v>1151</v>
      </c>
      <c r="H166" s="94">
        <v>1139</v>
      </c>
      <c r="I166" s="94">
        <v>12</v>
      </c>
      <c r="L166" s="94" t="s">
        <v>258</v>
      </c>
    </row>
    <row r="167" spans="1:12" ht="12" customHeight="1">
      <c r="A167" s="104">
        <v>42351</v>
      </c>
      <c r="B167" s="93" t="s">
        <v>277</v>
      </c>
      <c r="C167" s="93" t="s">
        <v>268</v>
      </c>
      <c r="D167" s="93" t="s">
        <v>8</v>
      </c>
      <c r="E167" s="93" t="s">
        <v>169</v>
      </c>
      <c r="F167" s="93" t="s">
        <v>205</v>
      </c>
      <c r="G167" s="94">
        <v>134</v>
      </c>
      <c r="H167" s="94">
        <v>130</v>
      </c>
      <c r="I167" s="94">
        <v>4</v>
      </c>
      <c r="L167" s="94" t="s">
        <v>258</v>
      </c>
    </row>
    <row r="168" spans="1:12" ht="12" customHeight="1">
      <c r="A168" s="104">
        <v>42351</v>
      </c>
      <c r="B168" s="93" t="s">
        <v>277</v>
      </c>
      <c r="C168" s="93" t="s">
        <v>268</v>
      </c>
      <c r="D168" s="93" t="s">
        <v>8</v>
      </c>
      <c r="E168" s="93" t="s">
        <v>167</v>
      </c>
      <c r="F168" s="93" t="s">
        <v>203</v>
      </c>
      <c r="G168" s="94">
        <v>133</v>
      </c>
      <c r="H168" s="94">
        <v>120</v>
      </c>
      <c r="I168" s="94">
        <v>13</v>
      </c>
      <c r="J168" s="94">
        <v>1</v>
      </c>
      <c r="L168" s="94" t="s">
        <v>258</v>
      </c>
    </row>
    <row r="169" spans="1:12" ht="12" customHeight="1">
      <c r="A169" s="104">
        <v>42351</v>
      </c>
      <c r="B169" s="93" t="s">
        <v>277</v>
      </c>
      <c r="C169" s="93" t="s">
        <v>268</v>
      </c>
      <c r="D169" s="93" t="s">
        <v>8</v>
      </c>
      <c r="E169" s="93" t="s">
        <v>166</v>
      </c>
      <c r="F169" s="93" t="s">
        <v>202</v>
      </c>
      <c r="G169" s="94">
        <v>112</v>
      </c>
      <c r="H169" s="94">
        <v>111</v>
      </c>
      <c r="I169" s="94">
        <v>1</v>
      </c>
      <c r="L169" s="94" t="s">
        <v>258</v>
      </c>
    </row>
    <row r="170" spans="1:12" ht="12" customHeight="1">
      <c r="A170" s="104">
        <v>42351</v>
      </c>
      <c r="B170" s="93" t="s">
        <v>277</v>
      </c>
      <c r="C170" s="93" t="s">
        <v>268</v>
      </c>
      <c r="D170" s="93" t="s">
        <v>8</v>
      </c>
      <c r="E170" s="93" t="s">
        <v>168</v>
      </c>
      <c r="F170" s="93" t="s">
        <v>204</v>
      </c>
      <c r="G170" s="94">
        <v>645</v>
      </c>
      <c r="H170" s="94">
        <v>592</v>
      </c>
      <c r="I170" s="94">
        <v>53</v>
      </c>
      <c r="J170" s="94">
        <v>3</v>
      </c>
      <c r="K170" s="94">
        <v>1</v>
      </c>
      <c r="L170" s="94" t="s">
        <v>258</v>
      </c>
    </row>
    <row r="171" spans="1:12" ht="12" customHeight="1">
      <c r="A171" s="104">
        <v>42351</v>
      </c>
      <c r="B171" s="93" t="s">
        <v>277</v>
      </c>
      <c r="C171" s="93" t="s">
        <v>269</v>
      </c>
      <c r="D171" s="93" t="s">
        <v>9</v>
      </c>
      <c r="E171" s="93" t="s">
        <v>171</v>
      </c>
      <c r="F171" s="93" t="s">
        <v>207</v>
      </c>
      <c r="G171" s="94">
        <v>1081</v>
      </c>
      <c r="H171" s="94">
        <v>915</v>
      </c>
      <c r="I171" s="94">
        <v>166</v>
      </c>
      <c r="J171" s="94">
        <v>49</v>
      </c>
      <c r="K171" s="94">
        <v>10</v>
      </c>
      <c r="L171" s="94" t="s">
        <v>258</v>
      </c>
    </row>
    <row r="172" spans="1:12" ht="12" customHeight="1">
      <c r="A172" s="104">
        <v>42351</v>
      </c>
      <c r="B172" s="93" t="s">
        <v>277</v>
      </c>
      <c r="C172" s="93" t="s">
        <v>269</v>
      </c>
      <c r="D172" s="93" t="s">
        <v>9</v>
      </c>
      <c r="E172" s="93" t="s">
        <v>170</v>
      </c>
      <c r="F172" s="93" t="s">
        <v>206</v>
      </c>
      <c r="G172" s="94">
        <v>1247</v>
      </c>
      <c r="H172" s="94">
        <v>1146</v>
      </c>
      <c r="I172" s="94">
        <v>101</v>
      </c>
      <c r="L172" s="94" t="s">
        <v>258</v>
      </c>
    </row>
    <row r="173" spans="1:12" ht="12" customHeight="1">
      <c r="A173" s="104">
        <v>42351</v>
      </c>
      <c r="B173" s="93" t="s">
        <v>277</v>
      </c>
      <c r="C173" s="93" t="s">
        <v>269</v>
      </c>
      <c r="D173" s="93" t="s">
        <v>9</v>
      </c>
      <c r="E173" s="93" t="s">
        <v>172</v>
      </c>
      <c r="F173" s="93" t="s">
        <v>208</v>
      </c>
      <c r="G173" s="94">
        <v>1117</v>
      </c>
      <c r="H173" s="94">
        <v>876</v>
      </c>
      <c r="I173" s="94">
        <v>241</v>
      </c>
      <c r="J173" s="94">
        <v>48</v>
      </c>
      <c r="K173" s="94">
        <v>13</v>
      </c>
      <c r="L173" s="94" t="s">
        <v>258</v>
      </c>
    </row>
    <row r="174" spans="1:12" ht="12" customHeight="1">
      <c r="A174" s="104">
        <v>42351</v>
      </c>
      <c r="B174" s="93" t="s">
        <v>277</v>
      </c>
      <c r="C174" s="93" t="s">
        <v>270</v>
      </c>
      <c r="D174" s="93" t="s">
        <v>10</v>
      </c>
      <c r="E174" s="93" t="s">
        <v>173</v>
      </c>
      <c r="F174" s="93" t="s">
        <v>209</v>
      </c>
      <c r="G174" s="94">
        <v>903</v>
      </c>
      <c r="H174" s="94">
        <v>886</v>
      </c>
      <c r="I174" s="94">
        <v>17</v>
      </c>
      <c r="L174" s="94" t="s">
        <v>258</v>
      </c>
    </row>
    <row r="175" spans="1:12" ht="12" customHeight="1">
      <c r="A175" s="104">
        <v>42351</v>
      </c>
      <c r="B175" s="93" t="s">
        <v>277</v>
      </c>
      <c r="C175" s="93" t="s">
        <v>270</v>
      </c>
      <c r="D175" s="93" t="s">
        <v>10</v>
      </c>
      <c r="E175" s="93" t="s">
        <v>175</v>
      </c>
      <c r="F175" s="93" t="s">
        <v>211</v>
      </c>
      <c r="G175" s="94">
        <v>2159</v>
      </c>
      <c r="H175" s="94">
        <v>1900</v>
      </c>
      <c r="I175" s="94">
        <v>259</v>
      </c>
      <c r="J175" s="94">
        <v>66</v>
      </c>
      <c r="K175" s="94">
        <v>1</v>
      </c>
      <c r="L175" s="94" t="s">
        <v>258</v>
      </c>
    </row>
    <row r="176" spans="1:12" ht="12" customHeight="1">
      <c r="A176" s="104">
        <v>42351</v>
      </c>
      <c r="B176" s="93" t="s">
        <v>277</v>
      </c>
      <c r="C176" s="93" t="s">
        <v>270</v>
      </c>
      <c r="D176" s="93" t="s">
        <v>10</v>
      </c>
      <c r="E176" s="93" t="s">
        <v>174</v>
      </c>
      <c r="F176" s="93" t="s">
        <v>210</v>
      </c>
      <c r="G176" s="94">
        <v>995</v>
      </c>
      <c r="H176" s="94">
        <v>971</v>
      </c>
      <c r="I176" s="94">
        <v>24</v>
      </c>
      <c r="L176" s="94" t="s">
        <v>258</v>
      </c>
    </row>
    <row r="177" spans="1:12" ht="12" customHeight="1">
      <c r="A177" s="104">
        <v>42351</v>
      </c>
      <c r="B177" s="93" t="s">
        <v>277</v>
      </c>
      <c r="C177" s="93" t="s">
        <v>271</v>
      </c>
      <c r="D177" s="93" t="s">
        <v>11</v>
      </c>
      <c r="E177" s="93" t="s">
        <v>176</v>
      </c>
      <c r="F177" s="93" t="s">
        <v>212</v>
      </c>
      <c r="G177" s="94">
        <v>97</v>
      </c>
      <c r="H177" s="94">
        <v>96</v>
      </c>
      <c r="I177" s="94">
        <v>1</v>
      </c>
      <c r="J177" s="94">
        <v>1</v>
      </c>
      <c r="L177" s="94" t="s">
        <v>258</v>
      </c>
    </row>
    <row r="178" spans="1:12" ht="12" customHeight="1">
      <c r="A178" s="104">
        <v>42351</v>
      </c>
      <c r="B178" s="93" t="s">
        <v>277</v>
      </c>
      <c r="C178" s="93" t="s">
        <v>272</v>
      </c>
      <c r="D178" s="93" t="s">
        <v>12</v>
      </c>
      <c r="E178" s="93" t="s">
        <v>177</v>
      </c>
      <c r="F178" s="93" t="s">
        <v>213</v>
      </c>
      <c r="G178" s="94">
        <v>157</v>
      </c>
      <c r="H178" s="94">
        <v>140</v>
      </c>
      <c r="I178" s="94">
        <v>17</v>
      </c>
      <c r="L178" s="94" t="s">
        <v>258</v>
      </c>
    </row>
    <row r="179" spans="1:12" ht="12" customHeight="1">
      <c r="A179" s="104">
        <v>42351</v>
      </c>
      <c r="B179" s="93" t="s">
        <v>277</v>
      </c>
      <c r="C179" s="93" t="s">
        <v>273</v>
      </c>
      <c r="D179" s="93" t="s">
        <v>13</v>
      </c>
      <c r="E179" s="93" t="s">
        <v>178</v>
      </c>
      <c r="F179" s="93" t="s">
        <v>214</v>
      </c>
      <c r="G179" s="94">
        <v>867</v>
      </c>
      <c r="H179" s="94">
        <v>859</v>
      </c>
      <c r="I179" s="94">
        <v>8</v>
      </c>
      <c r="L179" s="94" t="s">
        <v>258</v>
      </c>
    </row>
    <row r="180" spans="1:12" ht="12" customHeight="1">
      <c r="A180" s="104">
        <v>42351</v>
      </c>
      <c r="B180" s="93" t="s">
        <v>277</v>
      </c>
      <c r="C180" s="93" t="s">
        <v>273</v>
      </c>
      <c r="D180" s="93" t="s">
        <v>13</v>
      </c>
      <c r="E180" s="93" t="s">
        <v>179</v>
      </c>
      <c r="F180" s="93" t="s">
        <v>215</v>
      </c>
      <c r="G180" s="94">
        <v>459</v>
      </c>
      <c r="H180" s="94">
        <v>453</v>
      </c>
      <c r="I180" s="94">
        <v>6</v>
      </c>
      <c r="J180" s="94">
        <v>1</v>
      </c>
      <c r="L180" s="94" t="s">
        <v>258</v>
      </c>
    </row>
    <row r="181" spans="1:12" ht="12" customHeight="1">
      <c r="A181" s="104">
        <v>42351</v>
      </c>
      <c r="B181" s="93" t="s">
        <v>277</v>
      </c>
      <c r="C181" s="93" t="s">
        <v>274</v>
      </c>
      <c r="D181" s="93" t="s">
        <v>14</v>
      </c>
      <c r="E181" s="93" t="s">
        <v>180</v>
      </c>
      <c r="F181" s="93" t="s">
        <v>216</v>
      </c>
      <c r="G181" s="94">
        <v>128</v>
      </c>
      <c r="H181" s="94">
        <v>126</v>
      </c>
      <c r="I181" s="94">
        <v>2</v>
      </c>
      <c r="L181" s="94" t="s">
        <v>258</v>
      </c>
    </row>
    <row r="182" spans="1:12" ht="12" customHeight="1">
      <c r="A182" s="104">
        <v>42358</v>
      </c>
      <c r="B182" s="93" t="s">
        <v>277</v>
      </c>
      <c r="C182" s="93" t="s">
        <v>261</v>
      </c>
      <c r="D182" s="93" t="s">
        <v>1</v>
      </c>
      <c r="E182" s="93" t="s">
        <v>152</v>
      </c>
      <c r="F182" s="93" t="s">
        <v>188</v>
      </c>
      <c r="G182" s="94">
        <v>803</v>
      </c>
      <c r="H182" s="94">
        <v>778</v>
      </c>
      <c r="I182" s="94">
        <v>25</v>
      </c>
      <c r="L182" s="94" t="s">
        <v>258</v>
      </c>
    </row>
    <row r="183" spans="1:12" ht="12" customHeight="1">
      <c r="A183" s="104">
        <v>42358</v>
      </c>
      <c r="B183" s="93" t="s">
        <v>277</v>
      </c>
      <c r="C183" s="93" t="s">
        <v>261</v>
      </c>
      <c r="D183" s="93" t="s">
        <v>1</v>
      </c>
      <c r="E183" s="93" t="s">
        <v>151</v>
      </c>
      <c r="F183" s="93" t="s">
        <v>187</v>
      </c>
      <c r="G183" s="94">
        <v>1500</v>
      </c>
      <c r="H183" s="94">
        <v>1453</v>
      </c>
      <c r="I183" s="94">
        <v>47</v>
      </c>
      <c r="J183" s="94">
        <v>1</v>
      </c>
      <c r="L183" s="94" t="s">
        <v>258</v>
      </c>
    </row>
    <row r="184" spans="1:12" ht="12" customHeight="1">
      <c r="A184" s="104">
        <v>42358</v>
      </c>
      <c r="B184" s="93" t="s">
        <v>277</v>
      </c>
      <c r="C184" s="93" t="s">
        <v>262</v>
      </c>
      <c r="D184" s="93" t="s">
        <v>2</v>
      </c>
      <c r="E184" s="93" t="s">
        <v>153</v>
      </c>
      <c r="F184" s="93" t="s">
        <v>189</v>
      </c>
      <c r="G184" s="94">
        <v>428</v>
      </c>
      <c r="H184" s="94">
        <v>410</v>
      </c>
      <c r="I184" s="94">
        <v>18</v>
      </c>
      <c r="L184" s="94" t="s">
        <v>258</v>
      </c>
    </row>
    <row r="185" spans="1:12" ht="12" customHeight="1">
      <c r="A185" s="104">
        <v>42358</v>
      </c>
      <c r="B185" s="93" t="s">
        <v>277</v>
      </c>
      <c r="C185" s="93" t="s">
        <v>263</v>
      </c>
      <c r="D185" s="93" t="s">
        <v>3</v>
      </c>
      <c r="E185" s="93" t="s">
        <v>154</v>
      </c>
      <c r="F185" s="93" t="s">
        <v>190</v>
      </c>
      <c r="G185" s="94">
        <v>651</v>
      </c>
      <c r="H185" s="94">
        <v>625</v>
      </c>
      <c r="I185" s="94">
        <v>26</v>
      </c>
      <c r="L185" s="94" t="s">
        <v>258</v>
      </c>
    </row>
    <row r="186" spans="1:12" ht="12" customHeight="1">
      <c r="A186" s="104">
        <v>42358</v>
      </c>
      <c r="B186" s="93" t="s">
        <v>277</v>
      </c>
      <c r="C186" s="93" t="s">
        <v>263</v>
      </c>
      <c r="D186" s="93" t="s">
        <v>3</v>
      </c>
      <c r="E186" s="93" t="s">
        <v>155</v>
      </c>
      <c r="F186" s="93" t="s">
        <v>191</v>
      </c>
      <c r="G186" s="94">
        <v>223</v>
      </c>
      <c r="H186" s="94">
        <v>218</v>
      </c>
      <c r="I186" s="94">
        <v>5</v>
      </c>
      <c r="L186" s="94" t="s">
        <v>258</v>
      </c>
    </row>
    <row r="187" spans="1:12" ht="12" customHeight="1">
      <c r="A187" s="104">
        <v>42358</v>
      </c>
      <c r="B187" s="93" t="s">
        <v>277</v>
      </c>
      <c r="C187" s="93" t="s">
        <v>264</v>
      </c>
      <c r="D187" s="93" t="s">
        <v>4</v>
      </c>
      <c r="E187" s="93" t="s">
        <v>156</v>
      </c>
      <c r="F187" s="93" t="s">
        <v>192</v>
      </c>
      <c r="G187" s="94">
        <v>1163</v>
      </c>
      <c r="H187" s="94">
        <v>1113</v>
      </c>
      <c r="I187" s="94">
        <v>50</v>
      </c>
      <c r="L187" s="94" t="s">
        <v>258</v>
      </c>
    </row>
    <row r="188" spans="1:12" ht="12" customHeight="1">
      <c r="A188" s="104">
        <v>42358</v>
      </c>
      <c r="B188" s="93" t="s">
        <v>277</v>
      </c>
      <c r="C188" s="93" t="s">
        <v>265</v>
      </c>
      <c r="D188" s="93" t="s">
        <v>5</v>
      </c>
      <c r="E188" s="93" t="s">
        <v>157</v>
      </c>
      <c r="F188" s="93" t="s">
        <v>193</v>
      </c>
      <c r="G188" s="94">
        <v>1159</v>
      </c>
      <c r="H188" s="94">
        <v>1117</v>
      </c>
      <c r="I188" s="94">
        <v>42</v>
      </c>
      <c r="L188" s="94" t="s">
        <v>258</v>
      </c>
    </row>
    <row r="189" spans="1:12" ht="12" customHeight="1">
      <c r="A189" s="104">
        <v>42358</v>
      </c>
      <c r="B189" s="93" t="s">
        <v>277</v>
      </c>
      <c r="C189" s="93" t="s">
        <v>266</v>
      </c>
      <c r="D189" s="93" t="s">
        <v>6</v>
      </c>
      <c r="E189" s="93" t="s">
        <v>158</v>
      </c>
      <c r="F189" s="93" t="s">
        <v>194</v>
      </c>
      <c r="G189" s="94">
        <v>1047</v>
      </c>
      <c r="H189" s="94">
        <v>985</v>
      </c>
      <c r="I189" s="94">
        <v>62</v>
      </c>
      <c r="J189" s="94">
        <v>1</v>
      </c>
      <c r="L189" s="94" t="s">
        <v>258</v>
      </c>
    </row>
    <row r="190" spans="1:12" ht="12" customHeight="1">
      <c r="A190" s="104">
        <v>42358</v>
      </c>
      <c r="B190" s="93" t="s">
        <v>277</v>
      </c>
      <c r="C190" s="93" t="s">
        <v>266</v>
      </c>
      <c r="D190" s="93" t="s">
        <v>6</v>
      </c>
      <c r="E190" s="93" t="s">
        <v>160</v>
      </c>
      <c r="F190" s="93" t="s">
        <v>196</v>
      </c>
      <c r="G190" s="94">
        <v>461</v>
      </c>
      <c r="H190" s="94">
        <v>449</v>
      </c>
      <c r="I190" s="94">
        <v>12</v>
      </c>
      <c r="J190" s="94">
        <v>1</v>
      </c>
      <c r="L190" s="94" t="s">
        <v>258</v>
      </c>
    </row>
    <row r="191" spans="1:12" ht="12" customHeight="1">
      <c r="A191" s="104">
        <v>42358</v>
      </c>
      <c r="B191" s="93" t="s">
        <v>277</v>
      </c>
      <c r="C191" s="93" t="s">
        <v>266</v>
      </c>
      <c r="D191" s="93" t="s">
        <v>6</v>
      </c>
      <c r="E191" s="93" t="s">
        <v>159</v>
      </c>
      <c r="F191" s="93" t="s">
        <v>195</v>
      </c>
      <c r="G191" s="94">
        <v>258</v>
      </c>
      <c r="H191" s="94">
        <v>258</v>
      </c>
      <c r="I191" s="94">
        <v>0</v>
      </c>
      <c r="L191" s="94" t="s">
        <v>258</v>
      </c>
    </row>
    <row r="192" spans="1:12" ht="12" customHeight="1">
      <c r="A192" s="104">
        <v>42358</v>
      </c>
      <c r="B192" s="93" t="s">
        <v>277</v>
      </c>
      <c r="C192" s="93" t="s">
        <v>267</v>
      </c>
      <c r="D192" s="93" t="s">
        <v>7</v>
      </c>
      <c r="E192" s="93" t="s">
        <v>163</v>
      </c>
      <c r="F192" s="93" t="s">
        <v>199</v>
      </c>
      <c r="G192" s="94">
        <v>1670</v>
      </c>
      <c r="H192" s="94">
        <v>1519</v>
      </c>
      <c r="I192" s="94">
        <v>151</v>
      </c>
      <c r="J192" s="94">
        <v>2</v>
      </c>
      <c r="L192" s="94" t="s">
        <v>258</v>
      </c>
    </row>
    <row r="193" spans="1:12" ht="12" customHeight="1">
      <c r="A193" s="104">
        <v>42358</v>
      </c>
      <c r="B193" s="93" t="s">
        <v>277</v>
      </c>
      <c r="C193" s="93" t="s">
        <v>267</v>
      </c>
      <c r="D193" s="93" t="s">
        <v>7</v>
      </c>
      <c r="E193" s="93" t="s">
        <v>161</v>
      </c>
      <c r="F193" s="93" t="s">
        <v>197</v>
      </c>
      <c r="G193" s="94">
        <v>575</v>
      </c>
      <c r="H193" s="94">
        <v>524</v>
      </c>
      <c r="I193" s="94">
        <v>51</v>
      </c>
      <c r="L193" s="94" t="s">
        <v>258</v>
      </c>
    </row>
    <row r="194" spans="1:12" ht="12" customHeight="1">
      <c r="A194" s="104">
        <v>42358</v>
      </c>
      <c r="B194" s="93" t="s">
        <v>277</v>
      </c>
      <c r="C194" s="93" t="s">
        <v>267</v>
      </c>
      <c r="D194" s="93" t="s">
        <v>7</v>
      </c>
      <c r="E194" s="93" t="s">
        <v>164</v>
      </c>
      <c r="F194" s="93" t="s">
        <v>200</v>
      </c>
      <c r="G194" s="94">
        <v>1741</v>
      </c>
      <c r="H194" s="94">
        <v>1543</v>
      </c>
      <c r="I194" s="94">
        <v>198</v>
      </c>
      <c r="J194" s="94">
        <v>2</v>
      </c>
      <c r="L194" s="94" t="s">
        <v>258</v>
      </c>
    </row>
    <row r="195" spans="1:12" ht="12" customHeight="1">
      <c r="A195" s="104">
        <v>42358</v>
      </c>
      <c r="B195" s="93" t="s">
        <v>277</v>
      </c>
      <c r="C195" s="93" t="s">
        <v>267</v>
      </c>
      <c r="D195" s="93" t="s">
        <v>7</v>
      </c>
      <c r="E195" s="93" t="s">
        <v>162</v>
      </c>
      <c r="F195" s="93" t="s">
        <v>198</v>
      </c>
      <c r="G195" s="94">
        <v>1262</v>
      </c>
      <c r="H195" s="94">
        <v>1115</v>
      </c>
      <c r="I195" s="94">
        <v>147</v>
      </c>
      <c r="J195" s="94">
        <v>3</v>
      </c>
      <c r="L195" s="94" t="s">
        <v>258</v>
      </c>
    </row>
    <row r="196" spans="1:12" ht="12" customHeight="1">
      <c r="A196" s="104">
        <v>42358</v>
      </c>
      <c r="B196" s="93" t="s">
        <v>277</v>
      </c>
      <c r="C196" s="93" t="s">
        <v>267</v>
      </c>
      <c r="D196" s="93" t="s">
        <v>7</v>
      </c>
      <c r="E196" s="93" t="s">
        <v>165</v>
      </c>
      <c r="F196" s="93" t="s">
        <v>201</v>
      </c>
      <c r="G196" s="94">
        <v>1049</v>
      </c>
      <c r="H196" s="94">
        <v>1043</v>
      </c>
      <c r="I196" s="94">
        <v>6</v>
      </c>
      <c r="L196" s="94" t="s">
        <v>258</v>
      </c>
    </row>
    <row r="197" spans="1:12" ht="12" customHeight="1">
      <c r="A197" s="104">
        <v>42358</v>
      </c>
      <c r="B197" s="93" t="s">
        <v>277</v>
      </c>
      <c r="C197" s="93" t="s">
        <v>268</v>
      </c>
      <c r="D197" s="93" t="s">
        <v>8</v>
      </c>
      <c r="E197" s="93" t="s">
        <v>169</v>
      </c>
      <c r="F197" s="93" t="s">
        <v>205</v>
      </c>
      <c r="G197" s="94">
        <v>114</v>
      </c>
      <c r="H197" s="94">
        <v>112</v>
      </c>
      <c r="I197" s="94">
        <v>2</v>
      </c>
      <c r="L197" s="94" t="s">
        <v>258</v>
      </c>
    </row>
    <row r="198" spans="1:12" ht="12" customHeight="1">
      <c r="A198" s="104">
        <v>42358</v>
      </c>
      <c r="B198" s="93" t="s">
        <v>277</v>
      </c>
      <c r="C198" s="93" t="s">
        <v>268</v>
      </c>
      <c r="D198" s="93" t="s">
        <v>8</v>
      </c>
      <c r="E198" s="93" t="s">
        <v>167</v>
      </c>
      <c r="F198" s="93" t="s">
        <v>203</v>
      </c>
      <c r="G198" s="94">
        <v>110</v>
      </c>
      <c r="H198" s="94">
        <v>107</v>
      </c>
      <c r="I198" s="94">
        <v>3</v>
      </c>
      <c r="L198" s="94" t="s">
        <v>258</v>
      </c>
    </row>
    <row r="199" spans="1:12" ht="12" customHeight="1">
      <c r="A199" s="104">
        <v>42358</v>
      </c>
      <c r="B199" s="93" t="s">
        <v>277</v>
      </c>
      <c r="C199" s="93" t="s">
        <v>268</v>
      </c>
      <c r="D199" s="93" t="s">
        <v>8</v>
      </c>
      <c r="E199" s="93" t="s">
        <v>166</v>
      </c>
      <c r="F199" s="93" t="s">
        <v>202</v>
      </c>
      <c r="G199" s="94">
        <v>110</v>
      </c>
      <c r="H199" s="94">
        <v>110</v>
      </c>
      <c r="I199" s="94">
        <v>0</v>
      </c>
      <c r="L199" s="94" t="s">
        <v>258</v>
      </c>
    </row>
    <row r="200" spans="1:12" ht="12" customHeight="1">
      <c r="A200" s="104">
        <v>42358</v>
      </c>
      <c r="B200" s="93" t="s">
        <v>277</v>
      </c>
      <c r="C200" s="93" t="s">
        <v>268</v>
      </c>
      <c r="D200" s="93" t="s">
        <v>8</v>
      </c>
      <c r="E200" s="93" t="s">
        <v>168</v>
      </c>
      <c r="F200" s="93" t="s">
        <v>204</v>
      </c>
      <c r="G200" s="94">
        <v>583</v>
      </c>
      <c r="H200" s="94">
        <v>565</v>
      </c>
      <c r="I200" s="94">
        <v>18</v>
      </c>
      <c r="J200" s="94">
        <v>2</v>
      </c>
      <c r="L200" s="94" t="s">
        <v>258</v>
      </c>
    </row>
    <row r="201" spans="1:12" ht="12" customHeight="1">
      <c r="A201" s="104">
        <v>42358</v>
      </c>
      <c r="B201" s="93" t="s">
        <v>277</v>
      </c>
      <c r="C201" s="93" t="s">
        <v>269</v>
      </c>
      <c r="D201" s="93" t="s">
        <v>9</v>
      </c>
      <c r="E201" s="93" t="s">
        <v>171</v>
      </c>
      <c r="F201" s="93" t="s">
        <v>207</v>
      </c>
      <c r="G201" s="94">
        <v>1154</v>
      </c>
      <c r="H201" s="94">
        <v>1043</v>
      </c>
      <c r="I201" s="94">
        <v>111</v>
      </c>
      <c r="J201" s="94">
        <v>21</v>
      </c>
      <c r="K201" s="94">
        <v>8</v>
      </c>
      <c r="L201" s="94" t="s">
        <v>258</v>
      </c>
    </row>
    <row r="202" spans="1:12" ht="12" customHeight="1">
      <c r="A202" s="104">
        <v>42358</v>
      </c>
      <c r="B202" s="93" t="s">
        <v>277</v>
      </c>
      <c r="C202" s="93" t="s">
        <v>269</v>
      </c>
      <c r="D202" s="93" t="s">
        <v>9</v>
      </c>
      <c r="E202" s="93" t="s">
        <v>170</v>
      </c>
      <c r="F202" s="93" t="s">
        <v>206</v>
      </c>
      <c r="G202" s="94">
        <v>1246</v>
      </c>
      <c r="H202" s="94">
        <v>1181</v>
      </c>
      <c r="I202" s="94">
        <v>65</v>
      </c>
      <c r="J202" s="94">
        <v>1</v>
      </c>
      <c r="L202" s="94" t="s">
        <v>258</v>
      </c>
    </row>
    <row r="203" spans="1:12" ht="12" customHeight="1">
      <c r="A203" s="104">
        <v>42358</v>
      </c>
      <c r="B203" s="93" t="s">
        <v>277</v>
      </c>
      <c r="C203" s="93" t="s">
        <v>269</v>
      </c>
      <c r="D203" s="93" t="s">
        <v>9</v>
      </c>
      <c r="E203" s="93" t="s">
        <v>172</v>
      </c>
      <c r="F203" s="93" t="s">
        <v>208</v>
      </c>
      <c r="G203" s="94">
        <v>1118</v>
      </c>
      <c r="H203" s="94">
        <v>1009</v>
      </c>
      <c r="I203" s="94">
        <v>109</v>
      </c>
      <c r="J203" s="94">
        <v>19</v>
      </c>
      <c r="L203" s="94" t="s">
        <v>258</v>
      </c>
    </row>
    <row r="204" spans="1:12" ht="12" customHeight="1">
      <c r="A204" s="104">
        <v>42358</v>
      </c>
      <c r="B204" s="93" t="s">
        <v>277</v>
      </c>
      <c r="C204" s="93" t="s">
        <v>270</v>
      </c>
      <c r="D204" s="93" t="s">
        <v>10</v>
      </c>
      <c r="E204" s="93" t="s">
        <v>173</v>
      </c>
      <c r="F204" s="93" t="s">
        <v>209</v>
      </c>
      <c r="G204" s="94">
        <v>899</v>
      </c>
      <c r="H204" s="94">
        <v>883</v>
      </c>
      <c r="I204" s="94">
        <v>16</v>
      </c>
      <c r="L204" s="94" t="s">
        <v>258</v>
      </c>
    </row>
    <row r="205" spans="1:12" ht="12" customHeight="1">
      <c r="A205" s="104">
        <v>42358</v>
      </c>
      <c r="B205" s="93" t="s">
        <v>277</v>
      </c>
      <c r="C205" s="93" t="s">
        <v>270</v>
      </c>
      <c r="D205" s="93" t="s">
        <v>10</v>
      </c>
      <c r="E205" s="93" t="s">
        <v>175</v>
      </c>
      <c r="F205" s="93" t="s">
        <v>211</v>
      </c>
      <c r="G205" s="94">
        <v>2233</v>
      </c>
      <c r="H205" s="94">
        <v>1996</v>
      </c>
      <c r="I205" s="94">
        <v>237</v>
      </c>
      <c r="J205" s="94">
        <v>53</v>
      </c>
      <c r="K205" s="94">
        <v>2</v>
      </c>
      <c r="L205" s="94" t="s">
        <v>258</v>
      </c>
    </row>
    <row r="206" spans="1:12" ht="12" customHeight="1">
      <c r="A206" s="104">
        <v>42358</v>
      </c>
      <c r="B206" s="93" t="s">
        <v>277</v>
      </c>
      <c r="C206" s="93" t="s">
        <v>270</v>
      </c>
      <c r="D206" s="93" t="s">
        <v>10</v>
      </c>
      <c r="E206" s="93" t="s">
        <v>174</v>
      </c>
      <c r="F206" s="93" t="s">
        <v>210</v>
      </c>
      <c r="G206" s="94">
        <v>1010</v>
      </c>
      <c r="H206" s="94">
        <v>915</v>
      </c>
      <c r="I206" s="94">
        <v>95</v>
      </c>
      <c r="J206" s="94">
        <v>1</v>
      </c>
      <c r="K206" s="94">
        <v>1</v>
      </c>
      <c r="L206" s="94" t="s">
        <v>258</v>
      </c>
    </row>
    <row r="207" spans="1:12" ht="12" customHeight="1">
      <c r="A207" s="104">
        <v>42358</v>
      </c>
      <c r="B207" s="93" t="s">
        <v>277</v>
      </c>
      <c r="C207" s="93" t="s">
        <v>271</v>
      </c>
      <c r="D207" s="93" t="s">
        <v>11</v>
      </c>
      <c r="E207" s="93" t="s">
        <v>176</v>
      </c>
      <c r="F207" s="93" t="s">
        <v>212</v>
      </c>
      <c r="G207" s="94">
        <v>108</v>
      </c>
      <c r="H207" s="94">
        <v>105</v>
      </c>
      <c r="I207" s="94">
        <v>3</v>
      </c>
      <c r="L207" s="94" t="s">
        <v>258</v>
      </c>
    </row>
    <row r="208" spans="1:12" ht="12" customHeight="1">
      <c r="A208" s="104">
        <v>42358</v>
      </c>
      <c r="B208" s="93" t="s">
        <v>277</v>
      </c>
      <c r="C208" s="93" t="s">
        <v>272</v>
      </c>
      <c r="D208" s="93" t="s">
        <v>12</v>
      </c>
      <c r="E208" s="93" t="s">
        <v>177</v>
      </c>
      <c r="F208" s="93" t="s">
        <v>213</v>
      </c>
      <c r="G208" s="94">
        <v>174</v>
      </c>
      <c r="H208" s="94">
        <v>168</v>
      </c>
      <c r="I208" s="94">
        <v>6</v>
      </c>
      <c r="L208" s="94" t="s">
        <v>258</v>
      </c>
    </row>
    <row r="209" spans="1:12" ht="12" customHeight="1">
      <c r="A209" s="104">
        <v>42358</v>
      </c>
      <c r="B209" s="93" t="s">
        <v>277</v>
      </c>
      <c r="C209" s="93" t="s">
        <v>273</v>
      </c>
      <c r="D209" s="93" t="s">
        <v>13</v>
      </c>
      <c r="E209" s="93" t="s">
        <v>178</v>
      </c>
      <c r="F209" s="93" t="s">
        <v>214</v>
      </c>
      <c r="G209" s="94">
        <v>874</v>
      </c>
      <c r="H209" s="94">
        <v>851</v>
      </c>
      <c r="I209" s="94">
        <v>23</v>
      </c>
      <c r="L209" s="94" t="s">
        <v>258</v>
      </c>
    </row>
    <row r="210" spans="1:12" ht="12" customHeight="1">
      <c r="A210" s="104">
        <v>42358</v>
      </c>
      <c r="B210" s="93" t="s">
        <v>277</v>
      </c>
      <c r="C210" s="93" t="s">
        <v>273</v>
      </c>
      <c r="D210" s="93" t="s">
        <v>13</v>
      </c>
      <c r="E210" s="93" t="s">
        <v>179</v>
      </c>
      <c r="F210" s="93" t="s">
        <v>215</v>
      </c>
      <c r="G210" s="94">
        <v>442</v>
      </c>
      <c r="H210" s="94">
        <v>436</v>
      </c>
      <c r="I210" s="94">
        <v>6</v>
      </c>
      <c r="L210" s="94" t="s">
        <v>258</v>
      </c>
    </row>
    <row r="211" spans="1:12" ht="12" customHeight="1">
      <c r="A211" s="104">
        <v>42358</v>
      </c>
      <c r="B211" s="93" t="s">
        <v>277</v>
      </c>
      <c r="C211" s="93" t="s">
        <v>274</v>
      </c>
      <c r="D211" s="93" t="s">
        <v>14</v>
      </c>
      <c r="E211" s="93" t="s">
        <v>180</v>
      </c>
      <c r="F211" s="93" t="s">
        <v>216</v>
      </c>
      <c r="G211" s="94">
        <v>117</v>
      </c>
      <c r="H211" s="94">
        <v>116</v>
      </c>
      <c r="I211" s="94">
        <v>1</v>
      </c>
      <c r="L211" s="94" t="s">
        <v>258</v>
      </c>
    </row>
    <row r="212" spans="1:12" ht="12" customHeight="1">
      <c r="A212" s="104">
        <v>42365</v>
      </c>
      <c r="B212" s="93" t="s">
        <v>277</v>
      </c>
      <c r="C212" s="93" t="s">
        <v>261</v>
      </c>
      <c r="D212" s="93" t="s">
        <v>1</v>
      </c>
      <c r="E212" s="93" t="s">
        <v>152</v>
      </c>
      <c r="F212" s="93" t="s">
        <v>188</v>
      </c>
      <c r="G212" s="94">
        <v>794</v>
      </c>
      <c r="H212" s="94">
        <v>767</v>
      </c>
      <c r="I212" s="94">
        <v>27</v>
      </c>
      <c r="J212" s="94">
        <v>5</v>
      </c>
      <c r="L212" s="94" t="s">
        <v>258</v>
      </c>
    </row>
    <row r="213" spans="1:12" ht="12" customHeight="1">
      <c r="A213" s="104">
        <v>42365</v>
      </c>
      <c r="B213" s="93" t="s">
        <v>277</v>
      </c>
      <c r="C213" s="93" t="s">
        <v>261</v>
      </c>
      <c r="D213" s="93" t="s">
        <v>1</v>
      </c>
      <c r="E213" s="93" t="s">
        <v>151</v>
      </c>
      <c r="F213" s="93" t="s">
        <v>187</v>
      </c>
      <c r="G213" s="94">
        <v>1269</v>
      </c>
      <c r="H213" s="94">
        <v>1230</v>
      </c>
      <c r="I213" s="94">
        <v>39</v>
      </c>
      <c r="L213" s="94" t="s">
        <v>258</v>
      </c>
    </row>
    <row r="214" spans="1:12" ht="12" customHeight="1">
      <c r="A214" s="104">
        <v>42365</v>
      </c>
      <c r="B214" s="93" t="s">
        <v>277</v>
      </c>
      <c r="C214" s="93" t="s">
        <v>262</v>
      </c>
      <c r="D214" s="93" t="s">
        <v>2</v>
      </c>
      <c r="E214" s="93" t="s">
        <v>153</v>
      </c>
      <c r="F214" s="93" t="s">
        <v>189</v>
      </c>
      <c r="G214" s="94">
        <v>420</v>
      </c>
      <c r="H214" s="94">
        <v>414</v>
      </c>
      <c r="I214" s="94">
        <v>6</v>
      </c>
      <c r="L214" s="94" t="s">
        <v>258</v>
      </c>
    </row>
    <row r="215" spans="1:12" ht="12" customHeight="1">
      <c r="A215" s="104">
        <v>42365</v>
      </c>
      <c r="B215" s="93" t="s">
        <v>277</v>
      </c>
      <c r="C215" s="93" t="s">
        <v>263</v>
      </c>
      <c r="D215" s="93" t="s">
        <v>3</v>
      </c>
      <c r="E215" s="93" t="s">
        <v>154</v>
      </c>
      <c r="F215" s="93" t="s">
        <v>190</v>
      </c>
      <c r="G215" s="94">
        <v>596</v>
      </c>
      <c r="H215" s="94">
        <v>584</v>
      </c>
      <c r="I215" s="94">
        <v>12</v>
      </c>
      <c r="L215" s="94" t="s">
        <v>258</v>
      </c>
    </row>
    <row r="216" spans="1:12" ht="12" customHeight="1">
      <c r="A216" s="104">
        <v>42365</v>
      </c>
      <c r="B216" s="93" t="s">
        <v>277</v>
      </c>
      <c r="C216" s="93" t="s">
        <v>263</v>
      </c>
      <c r="D216" s="93" t="s">
        <v>3</v>
      </c>
      <c r="E216" s="93" t="s">
        <v>155</v>
      </c>
      <c r="F216" s="93" t="s">
        <v>191</v>
      </c>
      <c r="G216" s="94">
        <v>219</v>
      </c>
      <c r="H216" s="94">
        <v>212</v>
      </c>
      <c r="I216" s="94">
        <v>7</v>
      </c>
      <c r="L216" s="94" t="s">
        <v>258</v>
      </c>
    </row>
    <row r="217" spans="1:12" ht="12" customHeight="1">
      <c r="A217" s="104">
        <v>42365</v>
      </c>
      <c r="B217" s="93" t="s">
        <v>277</v>
      </c>
      <c r="C217" s="93" t="s">
        <v>264</v>
      </c>
      <c r="D217" s="93" t="s">
        <v>4</v>
      </c>
      <c r="E217" s="93" t="s">
        <v>156</v>
      </c>
      <c r="F217" s="93" t="s">
        <v>192</v>
      </c>
      <c r="G217" s="94">
        <v>1042</v>
      </c>
      <c r="H217" s="94">
        <v>1013</v>
      </c>
      <c r="I217" s="94">
        <v>29</v>
      </c>
      <c r="L217" s="94" t="s">
        <v>258</v>
      </c>
    </row>
    <row r="218" spans="1:12" ht="12" customHeight="1">
      <c r="A218" s="104">
        <v>42365</v>
      </c>
      <c r="B218" s="93" t="s">
        <v>277</v>
      </c>
      <c r="C218" s="93" t="s">
        <v>265</v>
      </c>
      <c r="D218" s="93" t="s">
        <v>5</v>
      </c>
      <c r="E218" s="93" t="s">
        <v>157</v>
      </c>
      <c r="F218" s="93" t="s">
        <v>193</v>
      </c>
      <c r="G218" s="94">
        <v>1059</v>
      </c>
      <c r="H218" s="94">
        <v>1044</v>
      </c>
      <c r="I218" s="94">
        <v>15</v>
      </c>
      <c r="L218" s="94" t="s">
        <v>258</v>
      </c>
    </row>
    <row r="219" spans="1:12" ht="12" customHeight="1">
      <c r="A219" s="104">
        <v>42365</v>
      </c>
      <c r="B219" s="93" t="s">
        <v>277</v>
      </c>
      <c r="C219" s="93" t="s">
        <v>266</v>
      </c>
      <c r="D219" s="93" t="s">
        <v>6</v>
      </c>
      <c r="E219" s="93" t="s">
        <v>158</v>
      </c>
      <c r="F219" s="93" t="s">
        <v>194</v>
      </c>
      <c r="G219" s="94">
        <v>954</v>
      </c>
      <c r="H219" s="94">
        <v>900</v>
      </c>
      <c r="I219" s="94">
        <v>54</v>
      </c>
      <c r="J219" s="94">
        <v>2</v>
      </c>
      <c r="L219" s="94" t="s">
        <v>258</v>
      </c>
    </row>
    <row r="220" spans="1:12" ht="12" customHeight="1">
      <c r="A220" s="104">
        <v>42365</v>
      </c>
      <c r="B220" s="93" t="s">
        <v>277</v>
      </c>
      <c r="C220" s="93" t="s">
        <v>266</v>
      </c>
      <c r="D220" s="93" t="s">
        <v>6</v>
      </c>
      <c r="E220" s="93" t="s">
        <v>160</v>
      </c>
      <c r="F220" s="93" t="s">
        <v>196</v>
      </c>
      <c r="G220" s="94">
        <v>393</v>
      </c>
      <c r="H220" s="94">
        <v>378</v>
      </c>
      <c r="I220" s="94">
        <v>15</v>
      </c>
      <c r="L220" s="94" t="s">
        <v>258</v>
      </c>
    </row>
    <row r="221" spans="1:12" ht="12" customHeight="1">
      <c r="A221" s="104">
        <v>42365</v>
      </c>
      <c r="B221" s="93" t="s">
        <v>277</v>
      </c>
      <c r="C221" s="93" t="s">
        <v>266</v>
      </c>
      <c r="D221" s="93" t="s">
        <v>6</v>
      </c>
      <c r="E221" s="93" t="s">
        <v>159</v>
      </c>
      <c r="F221" s="93" t="s">
        <v>195</v>
      </c>
      <c r="G221" s="94">
        <v>185</v>
      </c>
      <c r="H221" s="94">
        <v>182</v>
      </c>
      <c r="I221" s="94">
        <v>3</v>
      </c>
      <c r="L221" s="94" t="s">
        <v>258</v>
      </c>
    </row>
    <row r="222" spans="1:12" ht="12" customHeight="1">
      <c r="A222" s="104">
        <v>42365</v>
      </c>
      <c r="B222" s="93" t="s">
        <v>277</v>
      </c>
      <c r="C222" s="93" t="s">
        <v>267</v>
      </c>
      <c r="D222" s="93" t="s">
        <v>7</v>
      </c>
      <c r="E222" s="93" t="s">
        <v>163</v>
      </c>
      <c r="F222" s="93" t="s">
        <v>199</v>
      </c>
      <c r="G222" s="94">
        <v>1446</v>
      </c>
      <c r="H222" s="94">
        <v>1348</v>
      </c>
      <c r="I222" s="94">
        <v>98</v>
      </c>
      <c r="J222" s="94">
        <v>1</v>
      </c>
      <c r="L222" s="94" t="s">
        <v>258</v>
      </c>
    </row>
    <row r="223" spans="1:12" ht="12" customHeight="1">
      <c r="A223" s="104">
        <v>42365</v>
      </c>
      <c r="B223" s="93" t="s">
        <v>277</v>
      </c>
      <c r="C223" s="93" t="s">
        <v>267</v>
      </c>
      <c r="D223" s="93" t="s">
        <v>7</v>
      </c>
      <c r="E223" s="93" t="s">
        <v>161</v>
      </c>
      <c r="F223" s="93" t="s">
        <v>197</v>
      </c>
      <c r="G223" s="94">
        <v>550</v>
      </c>
      <c r="H223" s="94">
        <v>507</v>
      </c>
      <c r="I223" s="94">
        <v>43</v>
      </c>
      <c r="J223" s="94">
        <v>1</v>
      </c>
      <c r="L223" s="94" t="s">
        <v>258</v>
      </c>
    </row>
    <row r="224" spans="1:12" ht="12" customHeight="1">
      <c r="A224" s="104">
        <v>42365</v>
      </c>
      <c r="B224" s="93" t="s">
        <v>277</v>
      </c>
      <c r="C224" s="93" t="s">
        <v>267</v>
      </c>
      <c r="D224" s="93" t="s">
        <v>7</v>
      </c>
      <c r="E224" s="93" t="s">
        <v>164</v>
      </c>
      <c r="F224" s="93" t="s">
        <v>200</v>
      </c>
      <c r="G224" s="94">
        <v>1717</v>
      </c>
      <c r="H224" s="94">
        <v>1621</v>
      </c>
      <c r="I224" s="94">
        <v>96</v>
      </c>
      <c r="J224" s="94">
        <v>1</v>
      </c>
      <c r="L224" s="94" t="s">
        <v>258</v>
      </c>
    </row>
    <row r="225" spans="1:12" ht="12" customHeight="1">
      <c r="A225" s="104">
        <v>42365</v>
      </c>
      <c r="B225" s="93" t="s">
        <v>277</v>
      </c>
      <c r="C225" s="93" t="s">
        <v>267</v>
      </c>
      <c r="D225" s="93" t="s">
        <v>7</v>
      </c>
      <c r="E225" s="93" t="s">
        <v>162</v>
      </c>
      <c r="F225" s="93" t="s">
        <v>198</v>
      </c>
      <c r="G225" s="94">
        <v>1129</v>
      </c>
      <c r="H225" s="94">
        <v>1037</v>
      </c>
      <c r="I225" s="94">
        <v>92</v>
      </c>
      <c r="J225" s="94">
        <v>2</v>
      </c>
      <c r="L225" s="94" t="s">
        <v>258</v>
      </c>
    </row>
    <row r="226" spans="1:12" ht="12" customHeight="1">
      <c r="A226" s="104">
        <v>42365</v>
      </c>
      <c r="B226" s="93" t="s">
        <v>277</v>
      </c>
      <c r="C226" s="93" t="s">
        <v>267</v>
      </c>
      <c r="D226" s="93" t="s">
        <v>7</v>
      </c>
      <c r="E226" s="93" t="s">
        <v>165</v>
      </c>
      <c r="F226" s="93" t="s">
        <v>201</v>
      </c>
      <c r="G226" s="94">
        <v>962</v>
      </c>
      <c r="H226" s="94">
        <v>962</v>
      </c>
      <c r="I226" s="94">
        <v>0</v>
      </c>
      <c r="L226" s="94" t="s">
        <v>258</v>
      </c>
    </row>
    <row r="227" spans="1:12" ht="12" customHeight="1">
      <c r="A227" s="104">
        <v>42365</v>
      </c>
      <c r="B227" s="93" t="s">
        <v>277</v>
      </c>
      <c r="C227" s="93" t="s">
        <v>268</v>
      </c>
      <c r="D227" s="93" t="s">
        <v>8</v>
      </c>
      <c r="E227" s="93" t="s">
        <v>169</v>
      </c>
      <c r="F227" s="93" t="s">
        <v>205</v>
      </c>
      <c r="G227" s="94">
        <v>123</v>
      </c>
      <c r="H227" s="94">
        <v>119</v>
      </c>
      <c r="I227" s="94">
        <v>4</v>
      </c>
      <c r="L227" s="94" t="s">
        <v>258</v>
      </c>
    </row>
    <row r="228" spans="1:12" ht="12" customHeight="1">
      <c r="A228" s="104">
        <v>42365</v>
      </c>
      <c r="B228" s="93" t="s">
        <v>277</v>
      </c>
      <c r="C228" s="93" t="s">
        <v>268</v>
      </c>
      <c r="D228" s="93" t="s">
        <v>8</v>
      </c>
      <c r="E228" s="93" t="s">
        <v>167</v>
      </c>
      <c r="F228" s="93" t="s">
        <v>203</v>
      </c>
      <c r="G228" s="94">
        <v>118</v>
      </c>
      <c r="H228" s="94">
        <v>113</v>
      </c>
      <c r="I228" s="94">
        <v>5</v>
      </c>
      <c r="L228" s="94" t="s">
        <v>258</v>
      </c>
    </row>
    <row r="229" spans="1:12" ht="12" customHeight="1">
      <c r="A229" s="104">
        <v>42365</v>
      </c>
      <c r="B229" s="93" t="s">
        <v>277</v>
      </c>
      <c r="C229" s="93" t="s">
        <v>268</v>
      </c>
      <c r="D229" s="93" t="s">
        <v>8</v>
      </c>
      <c r="E229" s="93" t="s">
        <v>166</v>
      </c>
      <c r="F229" s="93" t="s">
        <v>202</v>
      </c>
      <c r="G229" s="94">
        <v>114</v>
      </c>
      <c r="H229" s="94">
        <v>114</v>
      </c>
      <c r="I229" s="94">
        <v>0</v>
      </c>
      <c r="L229" s="94" t="s">
        <v>258</v>
      </c>
    </row>
    <row r="230" spans="1:12" ht="12" customHeight="1">
      <c r="A230" s="104">
        <v>42365</v>
      </c>
      <c r="B230" s="93" t="s">
        <v>277</v>
      </c>
      <c r="C230" s="93" t="s">
        <v>268</v>
      </c>
      <c r="D230" s="93" t="s">
        <v>8</v>
      </c>
      <c r="E230" s="93" t="s">
        <v>168</v>
      </c>
      <c r="F230" s="93" t="s">
        <v>204</v>
      </c>
      <c r="G230" s="94">
        <v>534</v>
      </c>
      <c r="H230" s="94">
        <v>517</v>
      </c>
      <c r="I230" s="94">
        <v>17</v>
      </c>
      <c r="L230" s="94" t="s">
        <v>258</v>
      </c>
    </row>
    <row r="231" spans="1:12" ht="12" customHeight="1">
      <c r="A231" s="104">
        <v>42365</v>
      </c>
      <c r="B231" s="93" t="s">
        <v>277</v>
      </c>
      <c r="C231" s="93" t="s">
        <v>269</v>
      </c>
      <c r="D231" s="93" t="s">
        <v>9</v>
      </c>
      <c r="E231" s="93" t="s">
        <v>171</v>
      </c>
      <c r="F231" s="93" t="s">
        <v>207</v>
      </c>
      <c r="G231" s="94">
        <v>995</v>
      </c>
      <c r="H231" s="94">
        <v>929</v>
      </c>
      <c r="I231" s="94">
        <v>66</v>
      </c>
      <c r="J231" s="94">
        <v>14</v>
      </c>
      <c r="K231" s="94">
        <v>3</v>
      </c>
      <c r="L231" s="94" t="s">
        <v>258</v>
      </c>
    </row>
    <row r="232" spans="1:12" ht="12" customHeight="1">
      <c r="A232" s="104">
        <v>42365</v>
      </c>
      <c r="B232" s="93" t="s">
        <v>277</v>
      </c>
      <c r="C232" s="93" t="s">
        <v>269</v>
      </c>
      <c r="D232" s="93" t="s">
        <v>9</v>
      </c>
      <c r="E232" s="93" t="s">
        <v>170</v>
      </c>
      <c r="F232" s="93" t="s">
        <v>206</v>
      </c>
      <c r="G232" s="94">
        <v>1115</v>
      </c>
      <c r="H232" s="94">
        <v>1088</v>
      </c>
      <c r="I232" s="94">
        <v>27</v>
      </c>
      <c r="L232" s="94" t="s">
        <v>258</v>
      </c>
    </row>
    <row r="233" spans="1:12" ht="12" customHeight="1">
      <c r="A233" s="104">
        <v>42365</v>
      </c>
      <c r="B233" s="93" t="s">
        <v>277</v>
      </c>
      <c r="C233" s="93" t="s">
        <v>269</v>
      </c>
      <c r="D233" s="93" t="s">
        <v>9</v>
      </c>
      <c r="E233" s="93" t="s">
        <v>172</v>
      </c>
      <c r="F233" s="93" t="s">
        <v>208</v>
      </c>
      <c r="G233" s="94">
        <v>1020</v>
      </c>
      <c r="H233" s="94">
        <v>968</v>
      </c>
      <c r="I233" s="94">
        <v>52</v>
      </c>
      <c r="J233" s="94">
        <v>3</v>
      </c>
      <c r="K233" s="94">
        <v>1</v>
      </c>
      <c r="L233" s="94" t="s">
        <v>258</v>
      </c>
    </row>
    <row r="234" spans="1:12" ht="12" customHeight="1">
      <c r="A234" s="104">
        <v>42365</v>
      </c>
      <c r="B234" s="93" t="s">
        <v>277</v>
      </c>
      <c r="C234" s="93" t="s">
        <v>270</v>
      </c>
      <c r="D234" s="93" t="s">
        <v>10</v>
      </c>
      <c r="E234" s="93" t="s">
        <v>173</v>
      </c>
      <c r="F234" s="93" t="s">
        <v>209</v>
      </c>
      <c r="G234" s="94">
        <v>776</v>
      </c>
      <c r="H234" s="94">
        <v>766</v>
      </c>
      <c r="I234" s="94">
        <v>10</v>
      </c>
      <c r="L234" s="94" t="s">
        <v>258</v>
      </c>
    </row>
    <row r="235" spans="1:12" ht="12" customHeight="1">
      <c r="A235" s="104">
        <v>42365</v>
      </c>
      <c r="B235" s="93" t="s">
        <v>277</v>
      </c>
      <c r="C235" s="93" t="s">
        <v>270</v>
      </c>
      <c r="D235" s="93" t="s">
        <v>10</v>
      </c>
      <c r="E235" s="93" t="s">
        <v>175</v>
      </c>
      <c r="F235" s="93" t="s">
        <v>211</v>
      </c>
      <c r="G235" s="94">
        <v>1896</v>
      </c>
      <c r="H235" s="94">
        <v>1797</v>
      </c>
      <c r="I235" s="94">
        <v>99</v>
      </c>
      <c r="J235" s="94">
        <v>11</v>
      </c>
      <c r="L235" s="94" t="s">
        <v>258</v>
      </c>
    </row>
    <row r="236" spans="1:12" ht="12" customHeight="1">
      <c r="A236" s="104">
        <v>42365</v>
      </c>
      <c r="B236" s="93" t="s">
        <v>277</v>
      </c>
      <c r="C236" s="93" t="s">
        <v>270</v>
      </c>
      <c r="D236" s="93" t="s">
        <v>10</v>
      </c>
      <c r="E236" s="93" t="s">
        <v>174</v>
      </c>
      <c r="F236" s="93" t="s">
        <v>210</v>
      </c>
      <c r="G236" s="94">
        <v>949</v>
      </c>
      <c r="H236" s="94">
        <v>892</v>
      </c>
      <c r="I236" s="94">
        <v>57</v>
      </c>
      <c r="J236" s="94">
        <v>4</v>
      </c>
      <c r="L236" s="94" t="s">
        <v>258</v>
      </c>
    </row>
    <row r="237" spans="1:12" ht="12" customHeight="1">
      <c r="A237" s="104">
        <v>42365</v>
      </c>
      <c r="B237" s="93" t="s">
        <v>277</v>
      </c>
      <c r="C237" s="93" t="s">
        <v>271</v>
      </c>
      <c r="D237" s="93" t="s">
        <v>11</v>
      </c>
      <c r="E237" s="93" t="s">
        <v>176</v>
      </c>
      <c r="F237" s="93" t="s">
        <v>212</v>
      </c>
      <c r="G237" s="94">
        <v>92</v>
      </c>
      <c r="H237" s="94">
        <v>91</v>
      </c>
      <c r="I237" s="94">
        <v>1</v>
      </c>
      <c r="L237" s="94" t="s">
        <v>258</v>
      </c>
    </row>
    <row r="238" spans="1:12" ht="12" customHeight="1">
      <c r="A238" s="104">
        <v>42365</v>
      </c>
      <c r="B238" s="93" t="s">
        <v>277</v>
      </c>
      <c r="C238" s="93" t="s">
        <v>272</v>
      </c>
      <c r="D238" s="93" t="s">
        <v>12</v>
      </c>
      <c r="E238" s="93" t="s">
        <v>177</v>
      </c>
      <c r="F238" s="93" t="s">
        <v>213</v>
      </c>
      <c r="G238" s="94">
        <v>119</v>
      </c>
      <c r="H238" s="94">
        <v>119</v>
      </c>
      <c r="I238" s="94">
        <v>0</v>
      </c>
      <c r="L238" s="94" t="s">
        <v>258</v>
      </c>
    </row>
    <row r="239" spans="1:12" ht="12" customHeight="1">
      <c r="A239" s="104">
        <v>42365</v>
      </c>
      <c r="B239" s="93" t="s">
        <v>277</v>
      </c>
      <c r="C239" s="93" t="s">
        <v>273</v>
      </c>
      <c r="D239" s="93" t="s">
        <v>13</v>
      </c>
      <c r="E239" s="93" t="s">
        <v>178</v>
      </c>
      <c r="F239" s="93" t="s">
        <v>214</v>
      </c>
      <c r="G239" s="94">
        <v>799</v>
      </c>
      <c r="H239" s="94">
        <v>778</v>
      </c>
      <c r="I239" s="94">
        <v>21</v>
      </c>
      <c r="L239" s="94" t="s">
        <v>258</v>
      </c>
    </row>
    <row r="240" spans="1:12" ht="12" customHeight="1">
      <c r="A240" s="104">
        <v>42365</v>
      </c>
      <c r="B240" s="93" t="s">
        <v>277</v>
      </c>
      <c r="C240" s="93" t="s">
        <v>273</v>
      </c>
      <c r="D240" s="93" t="s">
        <v>13</v>
      </c>
      <c r="E240" s="93" t="s">
        <v>179</v>
      </c>
      <c r="F240" s="93" t="s">
        <v>215</v>
      </c>
      <c r="G240" s="94">
        <v>435</v>
      </c>
      <c r="H240" s="94">
        <v>421</v>
      </c>
      <c r="I240" s="94">
        <v>14</v>
      </c>
      <c r="L240" s="94" t="s">
        <v>258</v>
      </c>
    </row>
    <row r="241" spans="1:12" ht="12" customHeight="1">
      <c r="A241" s="104">
        <v>42365</v>
      </c>
      <c r="B241" s="93" t="s">
        <v>277</v>
      </c>
      <c r="C241" s="93" t="s">
        <v>274</v>
      </c>
      <c r="D241" s="93" t="s">
        <v>14</v>
      </c>
      <c r="E241" s="93" t="s">
        <v>180</v>
      </c>
      <c r="F241" s="93" t="s">
        <v>216</v>
      </c>
      <c r="G241" s="94">
        <v>120</v>
      </c>
      <c r="H241" s="94">
        <v>120</v>
      </c>
      <c r="I241" s="94">
        <v>0</v>
      </c>
      <c r="L241" s="94" t="s">
        <v>258</v>
      </c>
    </row>
    <row r="242" spans="1:12" ht="12" customHeight="1">
      <c r="A242" s="104">
        <v>42372</v>
      </c>
      <c r="B242" s="93" t="s">
        <v>277</v>
      </c>
      <c r="C242" s="93" t="s">
        <v>261</v>
      </c>
      <c r="D242" s="93" t="s">
        <v>1</v>
      </c>
      <c r="E242" s="93" t="s">
        <v>152</v>
      </c>
      <c r="F242" s="93" t="s">
        <v>188</v>
      </c>
      <c r="G242" s="94">
        <v>838</v>
      </c>
      <c r="H242" s="94">
        <v>811</v>
      </c>
      <c r="I242" s="94">
        <v>27</v>
      </c>
      <c r="L242" s="94" t="s">
        <v>258</v>
      </c>
    </row>
    <row r="243" spans="1:12" ht="12" customHeight="1">
      <c r="A243" s="104">
        <v>42372</v>
      </c>
      <c r="B243" s="93" t="s">
        <v>277</v>
      </c>
      <c r="C243" s="93" t="s">
        <v>261</v>
      </c>
      <c r="D243" s="93" t="s">
        <v>1</v>
      </c>
      <c r="E243" s="93" t="s">
        <v>151</v>
      </c>
      <c r="F243" s="93" t="s">
        <v>187</v>
      </c>
      <c r="G243" s="94">
        <v>1397</v>
      </c>
      <c r="H243" s="94">
        <v>1313</v>
      </c>
      <c r="I243" s="94">
        <v>84</v>
      </c>
      <c r="J243" s="94">
        <v>1</v>
      </c>
      <c r="K243" s="94">
        <v>1</v>
      </c>
      <c r="L243" s="94" t="s">
        <v>258</v>
      </c>
    </row>
    <row r="244" spans="1:12" ht="12" customHeight="1">
      <c r="A244" s="104">
        <v>42372</v>
      </c>
      <c r="B244" s="93" t="s">
        <v>277</v>
      </c>
      <c r="C244" s="93" t="s">
        <v>262</v>
      </c>
      <c r="D244" s="93" t="s">
        <v>2</v>
      </c>
      <c r="E244" s="93" t="s">
        <v>153</v>
      </c>
      <c r="F244" s="93" t="s">
        <v>189</v>
      </c>
      <c r="G244" s="94">
        <v>492</v>
      </c>
      <c r="H244" s="94">
        <v>483</v>
      </c>
      <c r="I244" s="94">
        <v>9</v>
      </c>
      <c r="L244" s="94" t="s">
        <v>258</v>
      </c>
    </row>
    <row r="245" spans="1:12" ht="12" customHeight="1">
      <c r="A245" s="104">
        <v>42372</v>
      </c>
      <c r="B245" s="93" t="s">
        <v>277</v>
      </c>
      <c r="C245" s="93" t="s">
        <v>263</v>
      </c>
      <c r="D245" s="93" t="s">
        <v>3</v>
      </c>
      <c r="E245" s="93" t="s">
        <v>154</v>
      </c>
      <c r="F245" s="93" t="s">
        <v>190</v>
      </c>
      <c r="G245" s="94">
        <v>786</v>
      </c>
      <c r="H245" s="94">
        <v>738</v>
      </c>
      <c r="I245" s="94">
        <v>48</v>
      </c>
      <c r="L245" s="94" t="s">
        <v>258</v>
      </c>
    </row>
    <row r="246" spans="1:12" ht="12" customHeight="1">
      <c r="A246" s="104">
        <v>42372</v>
      </c>
      <c r="B246" s="93" t="s">
        <v>277</v>
      </c>
      <c r="C246" s="93" t="s">
        <v>263</v>
      </c>
      <c r="D246" s="93" t="s">
        <v>3</v>
      </c>
      <c r="E246" s="93" t="s">
        <v>155</v>
      </c>
      <c r="F246" s="93" t="s">
        <v>191</v>
      </c>
      <c r="G246" s="94">
        <v>266</v>
      </c>
      <c r="H246" s="94">
        <v>262</v>
      </c>
      <c r="I246" s="94">
        <v>4</v>
      </c>
      <c r="L246" s="94" t="s">
        <v>258</v>
      </c>
    </row>
    <row r="247" spans="1:12" ht="12" customHeight="1">
      <c r="A247" s="104">
        <v>42372</v>
      </c>
      <c r="B247" s="93" t="s">
        <v>277</v>
      </c>
      <c r="C247" s="93" t="s">
        <v>264</v>
      </c>
      <c r="D247" s="93" t="s">
        <v>4</v>
      </c>
      <c r="E247" s="93" t="s">
        <v>156</v>
      </c>
      <c r="F247" s="93" t="s">
        <v>192</v>
      </c>
      <c r="G247" s="94">
        <v>1210</v>
      </c>
      <c r="H247" s="94">
        <v>1050</v>
      </c>
      <c r="I247" s="94">
        <v>160</v>
      </c>
      <c r="J247" s="94">
        <v>14</v>
      </c>
      <c r="K247" s="94">
        <v>2</v>
      </c>
      <c r="L247" s="94" t="s">
        <v>258</v>
      </c>
    </row>
    <row r="248" spans="1:12" ht="12" customHeight="1">
      <c r="A248" s="104">
        <v>42372</v>
      </c>
      <c r="B248" s="93" t="s">
        <v>277</v>
      </c>
      <c r="C248" s="93" t="s">
        <v>265</v>
      </c>
      <c r="D248" s="93" t="s">
        <v>5</v>
      </c>
      <c r="E248" s="93" t="s">
        <v>157</v>
      </c>
      <c r="F248" s="93" t="s">
        <v>193</v>
      </c>
      <c r="G248" s="94">
        <v>1271</v>
      </c>
      <c r="H248" s="94">
        <v>1194</v>
      </c>
      <c r="I248" s="94">
        <v>77</v>
      </c>
      <c r="J248" s="94">
        <v>1</v>
      </c>
      <c r="L248" s="94" t="s">
        <v>258</v>
      </c>
    </row>
    <row r="249" spans="1:12" ht="12" customHeight="1">
      <c r="A249" s="104">
        <v>42372</v>
      </c>
      <c r="B249" s="93" t="s">
        <v>277</v>
      </c>
      <c r="C249" s="93" t="s">
        <v>266</v>
      </c>
      <c r="D249" s="93" t="s">
        <v>6</v>
      </c>
      <c r="E249" s="93" t="s">
        <v>158</v>
      </c>
      <c r="F249" s="93" t="s">
        <v>194</v>
      </c>
      <c r="G249" s="94">
        <v>1065</v>
      </c>
      <c r="H249" s="94">
        <v>1031</v>
      </c>
      <c r="I249" s="94">
        <v>34</v>
      </c>
      <c r="J249" s="94">
        <v>1</v>
      </c>
      <c r="L249" s="94" t="s">
        <v>258</v>
      </c>
    </row>
    <row r="250" spans="1:12" ht="12" customHeight="1">
      <c r="A250" s="104">
        <v>42372</v>
      </c>
      <c r="B250" s="93" t="s">
        <v>277</v>
      </c>
      <c r="C250" s="93" t="s">
        <v>266</v>
      </c>
      <c r="D250" s="93" t="s">
        <v>6</v>
      </c>
      <c r="E250" s="93" t="s">
        <v>160</v>
      </c>
      <c r="F250" s="93" t="s">
        <v>196</v>
      </c>
      <c r="G250" s="94">
        <v>454</v>
      </c>
      <c r="H250" s="94">
        <v>444</v>
      </c>
      <c r="I250" s="94">
        <v>10</v>
      </c>
      <c r="L250" s="94" t="s">
        <v>258</v>
      </c>
    </row>
    <row r="251" spans="1:12" ht="12" customHeight="1">
      <c r="A251" s="104">
        <v>42372</v>
      </c>
      <c r="B251" s="93" t="s">
        <v>277</v>
      </c>
      <c r="C251" s="93" t="s">
        <v>266</v>
      </c>
      <c r="D251" s="93" t="s">
        <v>6</v>
      </c>
      <c r="E251" s="93" t="s">
        <v>159</v>
      </c>
      <c r="F251" s="93" t="s">
        <v>195</v>
      </c>
      <c r="G251" s="94">
        <v>203</v>
      </c>
      <c r="H251" s="94">
        <v>200</v>
      </c>
      <c r="I251" s="94">
        <v>3</v>
      </c>
      <c r="L251" s="94" t="s">
        <v>258</v>
      </c>
    </row>
    <row r="252" spans="1:12" ht="12" customHeight="1">
      <c r="A252" s="104">
        <v>42372</v>
      </c>
      <c r="B252" s="93" t="s">
        <v>277</v>
      </c>
      <c r="C252" s="93" t="s">
        <v>267</v>
      </c>
      <c r="D252" s="93" t="s">
        <v>7</v>
      </c>
      <c r="E252" s="93" t="s">
        <v>163</v>
      </c>
      <c r="F252" s="93" t="s">
        <v>199</v>
      </c>
      <c r="G252" s="94">
        <v>1717</v>
      </c>
      <c r="H252" s="94">
        <v>1399</v>
      </c>
      <c r="I252" s="94">
        <v>318</v>
      </c>
      <c r="J252" s="94">
        <v>12</v>
      </c>
      <c r="L252" s="94" t="s">
        <v>258</v>
      </c>
    </row>
    <row r="253" spans="1:12" ht="12" customHeight="1">
      <c r="A253" s="104">
        <v>42372</v>
      </c>
      <c r="B253" s="93" t="s">
        <v>277</v>
      </c>
      <c r="C253" s="93" t="s">
        <v>267</v>
      </c>
      <c r="D253" s="93" t="s">
        <v>7</v>
      </c>
      <c r="E253" s="93" t="s">
        <v>161</v>
      </c>
      <c r="F253" s="93" t="s">
        <v>197</v>
      </c>
      <c r="G253" s="94">
        <v>571</v>
      </c>
      <c r="H253" s="94">
        <v>522</v>
      </c>
      <c r="I253" s="94">
        <v>49</v>
      </c>
      <c r="J253" s="94">
        <v>1</v>
      </c>
      <c r="L253" s="94" t="s">
        <v>258</v>
      </c>
    </row>
    <row r="254" spans="1:12" ht="12" customHeight="1">
      <c r="A254" s="104">
        <v>42372</v>
      </c>
      <c r="B254" s="93" t="s">
        <v>277</v>
      </c>
      <c r="C254" s="93" t="s">
        <v>267</v>
      </c>
      <c r="D254" s="93" t="s">
        <v>7</v>
      </c>
      <c r="E254" s="93" t="s">
        <v>164</v>
      </c>
      <c r="F254" s="93" t="s">
        <v>200</v>
      </c>
      <c r="G254" s="94">
        <v>1765</v>
      </c>
      <c r="H254" s="94">
        <v>1633</v>
      </c>
      <c r="I254" s="94">
        <v>132</v>
      </c>
      <c r="J254" s="94">
        <v>2</v>
      </c>
      <c r="L254" s="94" t="s">
        <v>258</v>
      </c>
    </row>
    <row r="255" spans="1:12" ht="12" customHeight="1">
      <c r="A255" s="104">
        <v>42372</v>
      </c>
      <c r="B255" s="93" t="s">
        <v>277</v>
      </c>
      <c r="C255" s="93" t="s">
        <v>267</v>
      </c>
      <c r="D255" s="93" t="s">
        <v>7</v>
      </c>
      <c r="E255" s="93" t="s">
        <v>162</v>
      </c>
      <c r="F255" s="93" t="s">
        <v>198</v>
      </c>
      <c r="G255" s="94">
        <v>1240</v>
      </c>
      <c r="H255" s="94">
        <v>1034</v>
      </c>
      <c r="I255" s="94">
        <v>206</v>
      </c>
      <c r="J255" s="94">
        <v>23</v>
      </c>
      <c r="L255" s="94" t="s">
        <v>258</v>
      </c>
    </row>
    <row r="256" spans="1:12" ht="12" customHeight="1">
      <c r="A256" s="104">
        <v>42372</v>
      </c>
      <c r="B256" s="93" t="s">
        <v>277</v>
      </c>
      <c r="C256" s="93" t="s">
        <v>267</v>
      </c>
      <c r="D256" s="93" t="s">
        <v>7</v>
      </c>
      <c r="E256" s="93" t="s">
        <v>165</v>
      </c>
      <c r="F256" s="93" t="s">
        <v>201</v>
      </c>
      <c r="G256" s="94">
        <v>981</v>
      </c>
      <c r="H256" s="94">
        <v>981</v>
      </c>
      <c r="I256" s="94">
        <v>0</v>
      </c>
      <c r="L256" s="94" t="s">
        <v>258</v>
      </c>
    </row>
    <row r="257" spans="1:12" ht="12" customHeight="1">
      <c r="A257" s="104">
        <v>42372</v>
      </c>
      <c r="B257" s="93" t="s">
        <v>277</v>
      </c>
      <c r="C257" s="93" t="s">
        <v>268</v>
      </c>
      <c r="D257" s="93" t="s">
        <v>8</v>
      </c>
      <c r="E257" s="93" t="s">
        <v>169</v>
      </c>
      <c r="F257" s="93" t="s">
        <v>205</v>
      </c>
      <c r="G257" s="94">
        <v>146</v>
      </c>
      <c r="H257" s="94">
        <v>137</v>
      </c>
      <c r="I257" s="94">
        <v>9</v>
      </c>
      <c r="J257" s="94">
        <v>1</v>
      </c>
      <c r="L257" s="94" t="s">
        <v>258</v>
      </c>
    </row>
    <row r="258" spans="1:12" ht="12" customHeight="1">
      <c r="A258" s="104">
        <v>42372</v>
      </c>
      <c r="B258" s="93" t="s">
        <v>277</v>
      </c>
      <c r="C258" s="93" t="s">
        <v>268</v>
      </c>
      <c r="D258" s="93" t="s">
        <v>8</v>
      </c>
      <c r="E258" s="93" t="s">
        <v>167</v>
      </c>
      <c r="F258" s="93" t="s">
        <v>203</v>
      </c>
      <c r="G258" s="94">
        <v>123</v>
      </c>
      <c r="H258" s="94">
        <v>111</v>
      </c>
      <c r="I258" s="94">
        <v>12</v>
      </c>
      <c r="J258" s="94">
        <v>2</v>
      </c>
      <c r="L258" s="94" t="s">
        <v>258</v>
      </c>
    </row>
    <row r="259" spans="1:12" ht="12" customHeight="1">
      <c r="A259" s="104">
        <v>42372</v>
      </c>
      <c r="B259" s="93" t="s">
        <v>277</v>
      </c>
      <c r="C259" s="93" t="s">
        <v>268</v>
      </c>
      <c r="D259" s="93" t="s">
        <v>8</v>
      </c>
      <c r="E259" s="93" t="s">
        <v>166</v>
      </c>
      <c r="F259" s="93" t="s">
        <v>202</v>
      </c>
      <c r="G259" s="94">
        <v>117</v>
      </c>
      <c r="H259" s="94">
        <v>117</v>
      </c>
      <c r="I259" s="94">
        <v>0</v>
      </c>
      <c r="L259" s="94" t="s">
        <v>258</v>
      </c>
    </row>
    <row r="260" spans="1:12" ht="12" customHeight="1">
      <c r="A260" s="104">
        <v>42372</v>
      </c>
      <c r="B260" s="93" t="s">
        <v>277</v>
      </c>
      <c r="C260" s="93" t="s">
        <v>268</v>
      </c>
      <c r="D260" s="93" t="s">
        <v>8</v>
      </c>
      <c r="E260" s="93" t="s">
        <v>168</v>
      </c>
      <c r="F260" s="93" t="s">
        <v>204</v>
      </c>
      <c r="G260" s="94">
        <v>640</v>
      </c>
      <c r="H260" s="94">
        <v>603</v>
      </c>
      <c r="I260" s="94">
        <v>37</v>
      </c>
      <c r="L260" s="94" t="s">
        <v>258</v>
      </c>
    </row>
    <row r="261" spans="1:12" ht="12" customHeight="1">
      <c r="A261" s="104">
        <v>42372</v>
      </c>
      <c r="B261" s="93" t="s">
        <v>277</v>
      </c>
      <c r="C261" s="93" t="s">
        <v>269</v>
      </c>
      <c r="D261" s="93" t="s">
        <v>9</v>
      </c>
      <c r="E261" s="93" t="s">
        <v>171</v>
      </c>
      <c r="F261" s="93" t="s">
        <v>207</v>
      </c>
      <c r="G261" s="94">
        <v>1086</v>
      </c>
      <c r="H261" s="94">
        <v>971</v>
      </c>
      <c r="I261" s="94">
        <v>115</v>
      </c>
      <c r="J261" s="94">
        <v>4</v>
      </c>
      <c r="L261" s="94" t="s">
        <v>258</v>
      </c>
    </row>
    <row r="262" spans="1:12" ht="12" customHeight="1">
      <c r="A262" s="104">
        <v>42372</v>
      </c>
      <c r="B262" s="93" t="s">
        <v>277</v>
      </c>
      <c r="C262" s="93" t="s">
        <v>269</v>
      </c>
      <c r="D262" s="93" t="s">
        <v>9</v>
      </c>
      <c r="E262" s="93" t="s">
        <v>170</v>
      </c>
      <c r="F262" s="93" t="s">
        <v>206</v>
      </c>
      <c r="G262" s="94">
        <v>1203</v>
      </c>
      <c r="H262" s="94">
        <v>1134</v>
      </c>
      <c r="I262" s="94">
        <v>69</v>
      </c>
      <c r="L262" s="94" t="s">
        <v>258</v>
      </c>
    </row>
    <row r="263" spans="1:12" ht="12" customHeight="1">
      <c r="A263" s="104">
        <v>42372</v>
      </c>
      <c r="B263" s="93" t="s">
        <v>277</v>
      </c>
      <c r="C263" s="93" t="s">
        <v>269</v>
      </c>
      <c r="D263" s="93" t="s">
        <v>9</v>
      </c>
      <c r="E263" s="93" t="s">
        <v>172</v>
      </c>
      <c r="F263" s="93" t="s">
        <v>208</v>
      </c>
      <c r="G263" s="94">
        <v>1214</v>
      </c>
      <c r="H263" s="94">
        <v>1096</v>
      </c>
      <c r="I263" s="94">
        <v>118</v>
      </c>
      <c r="J263" s="94">
        <v>17</v>
      </c>
      <c r="L263" s="94" t="s">
        <v>258</v>
      </c>
    </row>
    <row r="264" spans="1:12" ht="12" customHeight="1">
      <c r="A264" s="104">
        <v>42372</v>
      </c>
      <c r="B264" s="93" t="s">
        <v>277</v>
      </c>
      <c r="C264" s="93" t="s">
        <v>270</v>
      </c>
      <c r="D264" s="93" t="s">
        <v>10</v>
      </c>
      <c r="E264" s="93" t="s">
        <v>173</v>
      </c>
      <c r="F264" s="93" t="s">
        <v>209</v>
      </c>
      <c r="G264" s="94">
        <v>719</v>
      </c>
      <c r="H264" s="94">
        <v>713</v>
      </c>
      <c r="I264" s="94">
        <v>6</v>
      </c>
      <c r="L264" s="94" t="s">
        <v>258</v>
      </c>
    </row>
    <row r="265" spans="1:12" ht="12" customHeight="1">
      <c r="A265" s="104">
        <v>42372</v>
      </c>
      <c r="B265" s="93" t="s">
        <v>277</v>
      </c>
      <c r="C265" s="93" t="s">
        <v>270</v>
      </c>
      <c r="D265" s="93" t="s">
        <v>10</v>
      </c>
      <c r="E265" s="93" t="s">
        <v>175</v>
      </c>
      <c r="F265" s="93" t="s">
        <v>211</v>
      </c>
      <c r="G265" s="94">
        <v>2289</v>
      </c>
      <c r="H265" s="94">
        <v>2176</v>
      </c>
      <c r="I265" s="94">
        <v>113</v>
      </c>
      <c r="J265" s="94">
        <v>12</v>
      </c>
      <c r="L265" s="94" t="s">
        <v>258</v>
      </c>
    </row>
    <row r="266" spans="1:12" ht="12" customHeight="1">
      <c r="A266" s="104">
        <v>42372</v>
      </c>
      <c r="B266" s="93" t="s">
        <v>277</v>
      </c>
      <c r="C266" s="93" t="s">
        <v>270</v>
      </c>
      <c r="D266" s="93" t="s">
        <v>10</v>
      </c>
      <c r="E266" s="93" t="s">
        <v>174</v>
      </c>
      <c r="F266" s="93" t="s">
        <v>210</v>
      </c>
      <c r="G266" s="94">
        <v>1024</v>
      </c>
      <c r="H266" s="94">
        <v>966</v>
      </c>
      <c r="I266" s="94">
        <v>58</v>
      </c>
      <c r="J266" s="94">
        <v>6</v>
      </c>
      <c r="L266" s="94" t="s">
        <v>258</v>
      </c>
    </row>
    <row r="267" spans="1:12" ht="12" customHeight="1">
      <c r="A267" s="104">
        <v>42372</v>
      </c>
      <c r="B267" s="93" t="s">
        <v>277</v>
      </c>
      <c r="C267" s="93" t="s">
        <v>271</v>
      </c>
      <c r="D267" s="93" t="s">
        <v>11</v>
      </c>
      <c r="E267" s="93" t="s">
        <v>176</v>
      </c>
      <c r="F267" s="93" t="s">
        <v>212</v>
      </c>
      <c r="G267" s="94">
        <v>108</v>
      </c>
      <c r="H267" s="94">
        <v>106</v>
      </c>
      <c r="I267" s="94">
        <v>2</v>
      </c>
      <c r="L267" s="94" t="s">
        <v>258</v>
      </c>
    </row>
    <row r="268" spans="1:12" ht="12" customHeight="1">
      <c r="A268" s="104">
        <v>42372</v>
      </c>
      <c r="B268" s="93" t="s">
        <v>277</v>
      </c>
      <c r="C268" s="93" t="s">
        <v>272</v>
      </c>
      <c r="D268" s="93" t="s">
        <v>12</v>
      </c>
      <c r="E268" s="93" t="s">
        <v>177</v>
      </c>
      <c r="F268" s="93" t="s">
        <v>213</v>
      </c>
      <c r="G268" s="94">
        <v>130</v>
      </c>
      <c r="H268" s="94">
        <v>128</v>
      </c>
      <c r="I268" s="94">
        <v>2</v>
      </c>
      <c r="L268" s="94" t="s">
        <v>258</v>
      </c>
    </row>
    <row r="269" spans="1:12" ht="12" customHeight="1">
      <c r="A269" s="104">
        <v>42372</v>
      </c>
      <c r="B269" s="93" t="s">
        <v>277</v>
      </c>
      <c r="C269" s="93" t="s">
        <v>273</v>
      </c>
      <c r="D269" s="93" t="s">
        <v>13</v>
      </c>
      <c r="E269" s="93" t="s">
        <v>178</v>
      </c>
      <c r="F269" s="93" t="s">
        <v>214</v>
      </c>
      <c r="G269" s="94">
        <v>838</v>
      </c>
      <c r="H269" s="94">
        <v>822</v>
      </c>
      <c r="I269" s="94">
        <v>16</v>
      </c>
      <c r="L269" s="94" t="s">
        <v>258</v>
      </c>
    </row>
    <row r="270" spans="1:12" ht="12" customHeight="1">
      <c r="A270" s="104">
        <v>42372</v>
      </c>
      <c r="B270" s="93" t="s">
        <v>277</v>
      </c>
      <c r="C270" s="93" t="s">
        <v>273</v>
      </c>
      <c r="D270" s="93" t="s">
        <v>13</v>
      </c>
      <c r="E270" s="93" t="s">
        <v>179</v>
      </c>
      <c r="F270" s="93" t="s">
        <v>215</v>
      </c>
      <c r="G270" s="94">
        <v>456</v>
      </c>
      <c r="H270" s="94">
        <v>452</v>
      </c>
      <c r="I270" s="94">
        <v>4</v>
      </c>
      <c r="L270" s="94" t="s">
        <v>258</v>
      </c>
    </row>
    <row r="271" spans="1:12" ht="12" customHeight="1">
      <c r="A271" s="104">
        <v>42372</v>
      </c>
      <c r="B271" s="93" t="s">
        <v>277</v>
      </c>
      <c r="C271" s="93" t="s">
        <v>274</v>
      </c>
      <c r="D271" s="93" t="s">
        <v>14</v>
      </c>
      <c r="E271" s="93" t="s">
        <v>180</v>
      </c>
      <c r="F271" s="93" t="s">
        <v>216</v>
      </c>
      <c r="G271" s="94">
        <v>104</v>
      </c>
      <c r="H271" s="94">
        <v>101</v>
      </c>
      <c r="I271" s="94">
        <v>3</v>
      </c>
      <c r="L271" s="94" t="s">
        <v>258</v>
      </c>
    </row>
    <row r="272" spans="1:12" ht="12" customHeight="1">
      <c r="A272" s="104">
        <v>42379</v>
      </c>
      <c r="B272" s="93" t="s">
        <v>277</v>
      </c>
      <c r="C272" s="93" t="s">
        <v>261</v>
      </c>
      <c r="D272" s="93" t="s">
        <v>1</v>
      </c>
      <c r="E272" s="93" t="s">
        <v>152</v>
      </c>
      <c r="F272" s="93" t="s">
        <v>188</v>
      </c>
      <c r="G272" s="94">
        <v>790</v>
      </c>
      <c r="H272" s="94">
        <v>695</v>
      </c>
      <c r="I272" s="94">
        <v>95</v>
      </c>
      <c r="J272" s="94">
        <v>18</v>
      </c>
      <c r="K272" s="94">
        <v>11</v>
      </c>
      <c r="L272" s="94" t="s">
        <v>258</v>
      </c>
    </row>
    <row r="273" spans="1:12" ht="12" customHeight="1">
      <c r="A273" s="104">
        <v>42379</v>
      </c>
      <c r="B273" s="93" t="s">
        <v>277</v>
      </c>
      <c r="C273" s="93" t="s">
        <v>261</v>
      </c>
      <c r="D273" s="93" t="s">
        <v>1</v>
      </c>
      <c r="E273" s="93" t="s">
        <v>151</v>
      </c>
      <c r="F273" s="93" t="s">
        <v>187</v>
      </c>
      <c r="G273" s="94">
        <v>1336</v>
      </c>
      <c r="H273" s="94">
        <v>1100</v>
      </c>
      <c r="I273" s="94">
        <v>236</v>
      </c>
      <c r="J273" s="94">
        <v>72</v>
      </c>
      <c r="K273" s="94">
        <v>13</v>
      </c>
      <c r="L273" s="94" t="s">
        <v>258</v>
      </c>
    </row>
    <row r="274" spans="1:12" ht="12" customHeight="1">
      <c r="A274" s="104">
        <v>42379</v>
      </c>
      <c r="B274" s="93" t="s">
        <v>277</v>
      </c>
      <c r="C274" s="93" t="s">
        <v>262</v>
      </c>
      <c r="D274" s="93" t="s">
        <v>2</v>
      </c>
      <c r="E274" s="93" t="s">
        <v>153</v>
      </c>
      <c r="F274" s="93" t="s">
        <v>189</v>
      </c>
      <c r="G274" s="94">
        <v>471</v>
      </c>
      <c r="H274" s="94">
        <v>444</v>
      </c>
      <c r="I274" s="94">
        <v>27</v>
      </c>
      <c r="J274" s="94">
        <v>1</v>
      </c>
      <c r="L274" s="94" t="s">
        <v>258</v>
      </c>
    </row>
    <row r="275" spans="1:12" ht="12" customHeight="1">
      <c r="A275" s="104">
        <v>42379</v>
      </c>
      <c r="B275" s="93" t="s">
        <v>277</v>
      </c>
      <c r="C275" s="93" t="s">
        <v>263</v>
      </c>
      <c r="D275" s="93" t="s">
        <v>3</v>
      </c>
      <c r="E275" s="93" t="s">
        <v>154</v>
      </c>
      <c r="F275" s="93" t="s">
        <v>190</v>
      </c>
      <c r="G275" s="94">
        <v>714</v>
      </c>
      <c r="H275" s="94">
        <v>664</v>
      </c>
      <c r="I275" s="94">
        <v>50</v>
      </c>
      <c r="J275" s="94">
        <v>1</v>
      </c>
      <c r="L275" s="94" t="s">
        <v>258</v>
      </c>
    </row>
    <row r="276" spans="1:12" ht="12" customHeight="1">
      <c r="A276" s="104">
        <v>42379</v>
      </c>
      <c r="B276" s="93" t="s">
        <v>277</v>
      </c>
      <c r="C276" s="93" t="s">
        <v>263</v>
      </c>
      <c r="D276" s="93" t="s">
        <v>3</v>
      </c>
      <c r="E276" s="93" t="s">
        <v>155</v>
      </c>
      <c r="F276" s="93" t="s">
        <v>191</v>
      </c>
      <c r="G276" s="94">
        <v>201</v>
      </c>
      <c r="H276" s="94">
        <v>197</v>
      </c>
      <c r="I276" s="94">
        <v>4</v>
      </c>
      <c r="L276" s="94" t="s">
        <v>258</v>
      </c>
    </row>
    <row r="277" spans="1:12" ht="12" customHeight="1">
      <c r="A277" s="104">
        <v>42379</v>
      </c>
      <c r="B277" s="93" t="s">
        <v>277</v>
      </c>
      <c r="C277" s="93" t="s">
        <v>264</v>
      </c>
      <c r="D277" s="93" t="s">
        <v>4</v>
      </c>
      <c r="E277" s="93" t="s">
        <v>156</v>
      </c>
      <c r="F277" s="93" t="s">
        <v>192</v>
      </c>
      <c r="G277" s="94">
        <v>1195</v>
      </c>
      <c r="H277" s="94">
        <v>1062</v>
      </c>
      <c r="I277" s="94">
        <v>133</v>
      </c>
      <c r="J277" s="94">
        <v>34</v>
      </c>
      <c r="K277" s="94">
        <v>9</v>
      </c>
      <c r="L277" s="94" t="s">
        <v>258</v>
      </c>
    </row>
    <row r="278" spans="1:12" ht="12" customHeight="1">
      <c r="A278" s="104">
        <v>42379</v>
      </c>
      <c r="B278" s="93" t="s">
        <v>277</v>
      </c>
      <c r="C278" s="93" t="s">
        <v>265</v>
      </c>
      <c r="D278" s="93" t="s">
        <v>5</v>
      </c>
      <c r="E278" s="93" t="s">
        <v>157</v>
      </c>
      <c r="F278" s="93" t="s">
        <v>193</v>
      </c>
      <c r="G278" s="94">
        <v>1198</v>
      </c>
      <c r="H278" s="94">
        <v>1066</v>
      </c>
      <c r="I278" s="94">
        <v>132</v>
      </c>
      <c r="J278" s="94">
        <v>14</v>
      </c>
      <c r="L278" s="94" t="s">
        <v>258</v>
      </c>
    </row>
    <row r="279" spans="1:12" ht="12" customHeight="1">
      <c r="A279" s="104">
        <v>42379</v>
      </c>
      <c r="B279" s="93" t="s">
        <v>277</v>
      </c>
      <c r="C279" s="93" t="s">
        <v>266</v>
      </c>
      <c r="D279" s="93" t="s">
        <v>6</v>
      </c>
      <c r="E279" s="93" t="s">
        <v>158</v>
      </c>
      <c r="F279" s="93" t="s">
        <v>194</v>
      </c>
      <c r="G279" s="94">
        <v>1030</v>
      </c>
      <c r="H279" s="94">
        <v>969</v>
      </c>
      <c r="I279" s="94">
        <v>61</v>
      </c>
      <c r="J279" s="94">
        <v>3</v>
      </c>
      <c r="L279" s="94" t="s">
        <v>258</v>
      </c>
    </row>
    <row r="280" spans="1:12" ht="12" customHeight="1">
      <c r="A280" s="104">
        <v>42379</v>
      </c>
      <c r="B280" s="93" t="s">
        <v>277</v>
      </c>
      <c r="C280" s="93" t="s">
        <v>266</v>
      </c>
      <c r="D280" s="93" t="s">
        <v>6</v>
      </c>
      <c r="E280" s="93" t="s">
        <v>160</v>
      </c>
      <c r="F280" s="93" t="s">
        <v>196</v>
      </c>
      <c r="G280" s="94">
        <v>438</v>
      </c>
      <c r="H280" s="94">
        <v>422</v>
      </c>
      <c r="I280" s="94">
        <v>16</v>
      </c>
      <c r="J280" s="94">
        <v>1</v>
      </c>
      <c r="L280" s="94" t="s">
        <v>258</v>
      </c>
    </row>
    <row r="281" spans="1:12" ht="12" customHeight="1">
      <c r="A281" s="104">
        <v>42379</v>
      </c>
      <c r="B281" s="93" t="s">
        <v>277</v>
      </c>
      <c r="C281" s="93" t="s">
        <v>266</v>
      </c>
      <c r="D281" s="93" t="s">
        <v>6</v>
      </c>
      <c r="E281" s="93" t="s">
        <v>159</v>
      </c>
      <c r="F281" s="93" t="s">
        <v>195</v>
      </c>
      <c r="G281" s="94">
        <v>188</v>
      </c>
      <c r="H281" s="94">
        <v>186</v>
      </c>
      <c r="I281" s="94">
        <v>2</v>
      </c>
      <c r="L281" s="94" t="s">
        <v>258</v>
      </c>
    </row>
    <row r="282" spans="1:12" ht="12" customHeight="1">
      <c r="A282" s="104">
        <v>42379</v>
      </c>
      <c r="B282" s="93" t="s">
        <v>277</v>
      </c>
      <c r="C282" s="93" t="s">
        <v>267</v>
      </c>
      <c r="D282" s="93" t="s">
        <v>7</v>
      </c>
      <c r="E282" s="93" t="s">
        <v>163</v>
      </c>
      <c r="F282" s="93" t="s">
        <v>199</v>
      </c>
      <c r="G282" s="94">
        <v>1650</v>
      </c>
      <c r="H282" s="94">
        <v>1274</v>
      </c>
      <c r="I282" s="94">
        <v>376</v>
      </c>
      <c r="J282" s="94">
        <v>101</v>
      </c>
      <c r="K282" s="94">
        <v>12</v>
      </c>
      <c r="L282" s="94" t="s">
        <v>258</v>
      </c>
    </row>
    <row r="283" spans="1:12" ht="12" customHeight="1">
      <c r="A283" s="104">
        <v>42379</v>
      </c>
      <c r="B283" s="93" t="s">
        <v>277</v>
      </c>
      <c r="C283" s="93" t="s">
        <v>267</v>
      </c>
      <c r="D283" s="93" t="s">
        <v>7</v>
      </c>
      <c r="E283" s="93" t="s">
        <v>161</v>
      </c>
      <c r="F283" s="93" t="s">
        <v>197</v>
      </c>
      <c r="G283" s="94">
        <v>612</v>
      </c>
      <c r="H283" s="94">
        <v>581</v>
      </c>
      <c r="I283" s="94">
        <v>31</v>
      </c>
      <c r="L283" s="94" t="s">
        <v>258</v>
      </c>
    </row>
    <row r="284" spans="1:12" ht="12" customHeight="1">
      <c r="A284" s="104">
        <v>42379</v>
      </c>
      <c r="B284" s="93" t="s">
        <v>277</v>
      </c>
      <c r="C284" s="93" t="s">
        <v>267</v>
      </c>
      <c r="D284" s="93" t="s">
        <v>7</v>
      </c>
      <c r="E284" s="93" t="s">
        <v>164</v>
      </c>
      <c r="F284" s="93" t="s">
        <v>200</v>
      </c>
      <c r="G284" s="94">
        <v>1762</v>
      </c>
      <c r="H284" s="94">
        <v>1359</v>
      </c>
      <c r="I284" s="94">
        <v>403</v>
      </c>
      <c r="J284" s="94">
        <v>88</v>
      </c>
      <c r="K284" s="94">
        <v>1</v>
      </c>
      <c r="L284" s="94" t="s">
        <v>258</v>
      </c>
    </row>
    <row r="285" spans="1:12" ht="12" customHeight="1">
      <c r="A285" s="104">
        <v>42379</v>
      </c>
      <c r="B285" s="93" t="s">
        <v>277</v>
      </c>
      <c r="C285" s="93" t="s">
        <v>267</v>
      </c>
      <c r="D285" s="93" t="s">
        <v>7</v>
      </c>
      <c r="E285" s="93" t="s">
        <v>162</v>
      </c>
      <c r="F285" s="93" t="s">
        <v>198</v>
      </c>
      <c r="G285" s="94">
        <v>1356</v>
      </c>
      <c r="H285" s="94">
        <v>1112</v>
      </c>
      <c r="I285" s="94">
        <v>244</v>
      </c>
      <c r="J285" s="94">
        <v>26</v>
      </c>
      <c r="L285" s="94" t="s">
        <v>258</v>
      </c>
    </row>
    <row r="286" spans="1:12" ht="12" customHeight="1">
      <c r="A286" s="104">
        <v>42379</v>
      </c>
      <c r="B286" s="93" t="s">
        <v>277</v>
      </c>
      <c r="C286" s="93" t="s">
        <v>267</v>
      </c>
      <c r="D286" s="93" t="s">
        <v>7</v>
      </c>
      <c r="E286" s="93" t="s">
        <v>165</v>
      </c>
      <c r="F286" s="93" t="s">
        <v>201</v>
      </c>
      <c r="G286" s="94">
        <v>973</v>
      </c>
      <c r="H286" s="94">
        <v>969</v>
      </c>
      <c r="I286" s="94">
        <v>4</v>
      </c>
      <c r="L286" s="94" t="s">
        <v>258</v>
      </c>
    </row>
    <row r="287" spans="1:12" ht="12" customHeight="1">
      <c r="A287" s="104">
        <v>42379</v>
      </c>
      <c r="B287" s="93" t="s">
        <v>277</v>
      </c>
      <c r="C287" s="93" t="s">
        <v>268</v>
      </c>
      <c r="D287" s="93" t="s">
        <v>8</v>
      </c>
      <c r="E287" s="93" t="s">
        <v>169</v>
      </c>
      <c r="F287" s="93" t="s">
        <v>205</v>
      </c>
      <c r="G287" s="94">
        <v>151</v>
      </c>
      <c r="H287" s="94">
        <v>139</v>
      </c>
      <c r="I287" s="94">
        <v>12</v>
      </c>
      <c r="L287" s="94" t="s">
        <v>258</v>
      </c>
    </row>
    <row r="288" spans="1:12" ht="12" customHeight="1">
      <c r="A288" s="104">
        <v>42379</v>
      </c>
      <c r="B288" s="93" t="s">
        <v>277</v>
      </c>
      <c r="C288" s="93" t="s">
        <v>268</v>
      </c>
      <c r="D288" s="93" t="s">
        <v>8</v>
      </c>
      <c r="E288" s="93" t="s">
        <v>167</v>
      </c>
      <c r="F288" s="93" t="s">
        <v>203</v>
      </c>
      <c r="G288" s="94">
        <v>124</v>
      </c>
      <c r="H288" s="94">
        <v>117</v>
      </c>
      <c r="I288" s="94">
        <v>7</v>
      </c>
      <c r="L288" s="94" t="s">
        <v>258</v>
      </c>
    </row>
    <row r="289" spans="1:12" ht="12" customHeight="1">
      <c r="A289" s="104">
        <v>42379</v>
      </c>
      <c r="B289" s="93" t="s">
        <v>277</v>
      </c>
      <c r="C289" s="93" t="s">
        <v>268</v>
      </c>
      <c r="D289" s="93" t="s">
        <v>8</v>
      </c>
      <c r="E289" s="93" t="s">
        <v>166</v>
      </c>
      <c r="F289" s="93" t="s">
        <v>202</v>
      </c>
      <c r="G289" s="94">
        <v>104</v>
      </c>
      <c r="H289" s="94">
        <v>102</v>
      </c>
      <c r="I289" s="94">
        <v>2</v>
      </c>
      <c r="J289" s="94">
        <v>1</v>
      </c>
      <c r="L289" s="94" t="s">
        <v>258</v>
      </c>
    </row>
    <row r="290" spans="1:12" ht="12" customHeight="1">
      <c r="A290" s="104">
        <v>42379</v>
      </c>
      <c r="B290" s="93" t="s">
        <v>277</v>
      </c>
      <c r="C290" s="93" t="s">
        <v>268</v>
      </c>
      <c r="D290" s="93" t="s">
        <v>8</v>
      </c>
      <c r="E290" s="93" t="s">
        <v>168</v>
      </c>
      <c r="F290" s="93" t="s">
        <v>204</v>
      </c>
      <c r="G290" s="94">
        <v>593</v>
      </c>
      <c r="H290" s="94">
        <v>543</v>
      </c>
      <c r="I290" s="94">
        <v>50</v>
      </c>
      <c r="J290" s="94">
        <v>2</v>
      </c>
      <c r="L290" s="94" t="s">
        <v>258</v>
      </c>
    </row>
    <row r="291" spans="1:12" ht="12" customHeight="1">
      <c r="A291" s="104">
        <v>42379</v>
      </c>
      <c r="B291" s="93" t="s">
        <v>277</v>
      </c>
      <c r="C291" s="93" t="s">
        <v>269</v>
      </c>
      <c r="D291" s="93" t="s">
        <v>9</v>
      </c>
      <c r="E291" s="93" t="s">
        <v>171</v>
      </c>
      <c r="F291" s="93" t="s">
        <v>207</v>
      </c>
      <c r="G291" s="94">
        <v>1182</v>
      </c>
      <c r="H291" s="94">
        <v>919</v>
      </c>
      <c r="I291" s="94">
        <v>263</v>
      </c>
      <c r="J291" s="94">
        <v>71</v>
      </c>
      <c r="K291" s="94">
        <v>14</v>
      </c>
      <c r="L291" s="94" t="s">
        <v>258</v>
      </c>
    </row>
    <row r="292" spans="1:12" ht="12" customHeight="1">
      <c r="A292" s="104">
        <v>42379</v>
      </c>
      <c r="B292" s="93" t="s">
        <v>277</v>
      </c>
      <c r="C292" s="93" t="s">
        <v>269</v>
      </c>
      <c r="D292" s="93" t="s">
        <v>9</v>
      </c>
      <c r="E292" s="93" t="s">
        <v>170</v>
      </c>
      <c r="F292" s="93" t="s">
        <v>206</v>
      </c>
      <c r="G292" s="94">
        <v>1230</v>
      </c>
      <c r="H292" s="94">
        <v>1143</v>
      </c>
      <c r="I292" s="94">
        <v>87</v>
      </c>
      <c r="J292" s="94">
        <v>4</v>
      </c>
      <c r="L292" s="94" t="s">
        <v>258</v>
      </c>
    </row>
    <row r="293" spans="1:12" ht="12" customHeight="1">
      <c r="A293" s="104">
        <v>42379</v>
      </c>
      <c r="B293" s="93" t="s">
        <v>277</v>
      </c>
      <c r="C293" s="93" t="s">
        <v>269</v>
      </c>
      <c r="D293" s="93" t="s">
        <v>9</v>
      </c>
      <c r="E293" s="93" t="s">
        <v>172</v>
      </c>
      <c r="F293" s="93" t="s">
        <v>208</v>
      </c>
      <c r="G293" s="94">
        <v>1270</v>
      </c>
      <c r="H293" s="94">
        <v>1074</v>
      </c>
      <c r="I293" s="94">
        <v>196</v>
      </c>
      <c r="J293" s="94">
        <v>48</v>
      </c>
      <c r="K293" s="94">
        <v>21</v>
      </c>
      <c r="L293" s="94" t="s">
        <v>258</v>
      </c>
    </row>
    <row r="294" spans="1:12" ht="12" customHeight="1">
      <c r="A294" s="104">
        <v>42379</v>
      </c>
      <c r="B294" s="93" t="s">
        <v>277</v>
      </c>
      <c r="C294" s="93" t="s">
        <v>270</v>
      </c>
      <c r="D294" s="93" t="s">
        <v>10</v>
      </c>
      <c r="E294" s="93" t="s">
        <v>173</v>
      </c>
      <c r="F294" s="93" t="s">
        <v>209</v>
      </c>
      <c r="G294" s="94">
        <v>743</v>
      </c>
      <c r="H294" s="94">
        <v>736</v>
      </c>
      <c r="I294" s="94">
        <v>7</v>
      </c>
      <c r="L294" s="94" t="s">
        <v>258</v>
      </c>
    </row>
    <row r="295" spans="1:12" ht="12" customHeight="1">
      <c r="A295" s="104">
        <v>42379</v>
      </c>
      <c r="B295" s="93" t="s">
        <v>277</v>
      </c>
      <c r="C295" s="93" t="s">
        <v>270</v>
      </c>
      <c r="D295" s="93" t="s">
        <v>10</v>
      </c>
      <c r="E295" s="93" t="s">
        <v>175</v>
      </c>
      <c r="F295" s="93" t="s">
        <v>211</v>
      </c>
      <c r="G295" s="94">
        <v>2268</v>
      </c>
      <c r="H295" s="94">
        <v>1989</v>
      </c>
      <c r="I295" s="94">
        <v>279</v>
      </c>
      <c r="J295" s="94">
        <v>58</v>
      </c>
      <c r="K295" s="94">
        <v>3</v>
      </c>
      <c r="L295" s="94" t="s">
        <v>258</v>
      </c>
    </row>
    <row r="296" spans="1:12" ht="12" customHeight="1">
      <c r="A296" s="104">
        <v>42379</v>
      </c>
      <c r="B296" s="93" t="s">
        <v>277</v>
      </c>
      <c r="C296" s="93" t="s">
        <v>270</v>
      </c>
      <c r="D296" s="93" t="s">
        <v>10</v>
      </c>
      <c r="E296" s="93" t="s">
        <v>174</v>
      </c>
      <c r="F296" s="93" t="s">
        <v>210</v>
      </c>
      <c r="G296" s="94">
        <v>1059</v>
      </c>
      <c r="H296" s="94">
        <v>932</v>
      </c>
      <c r="I296" s="94">
        <v>127</v>
      </c>
      <c r="J296" s="94">
        <v>15</v>
      </c>
      <c r="L296" s="94" t="s">
        <v>258</v>
      </c>
    </row>
    <row r="297" spans="1:12" ht="12" customHeight="1">
      <c r="A297" s="104">
        <v>42379</v>
      </c>
      <c r="B297" s="93" t="s">
        <v>277</v>
      </c>
      <c r="C297" s="93" t="s">
        <v>271</v>
      </c>
      <c r="D297" s="93" t="s">
        <v>11</v>
      </c>
      <c r="E297" s="93" t="s">
        <v>176</v>
      </c>
      <c r="F297" s="93" t="s">
        <v>212</v>
      </c>
      <c r="G297" s="94">
        <v>91</v>
      </c>
      <c r="H297" s="94">
        <v>91</v>
      </c>
      <c r="I297" s="94">
        <v>0</v>
      </c>
      <c r="L297" s="94" t="s">
        <v>258</v>
      </c>
    </row>
    <row r="298" spans="1:12" ht="12" customHeight="1">
      <c r="A298" s="104">
        <v>42379</v>
      </c>
      <c r="B298" s="93" t="s">
        <v>277</v>
      </c>
      <c r="C298" s="93" t="s">
        <v>272</v>
      </c>
      <c r="D298" s="93" t="s">
        <v>12</v>
      </c>
      <c r="E298" s="93" t="s">
        <v>177</v>
      </c>
      <c r="F298" s="93" t="s">
        <v>213</v>
      </c>
      <c r="G298" s="94">
        <v>120</v>
      </c>
      <c r="H298" s="94">
        <v>116</v>
      </c>
      <c r="I298" s="94">
        <v>4</v>
      </c>
      <c r="L298" s="94" t="s">
        <v>258</v>
      </c>
    </row>
    <row r="299" spans="1:12" ht="12" customHeight="1">
      <c r="A299" s="104">
        <v>42379</v>
      </c>
      <c r="B299" s="93" t="s">
        <v>277</v>
      </c>
      <c r="C299" s="93" t="s">
        <v>273</v>
      </c>
      <c r="D299" s="93" t="s">
        <v>13</v>
      </c>
      <c r="E299" s="93" t="s">
        <v>178</v>
      </c>
      <c r="F299" s="93" t="s">
        <v>214</v>
      </c>
      <c r="G299" s="94">
        <v>782</v>
      </c>
      <c r="H299" s="94">
        <v>751</v>
      </c>
      <c r="I299" s="94">
        <v>31</v>
      </c>
      <c r="L299" s="94" t="s">
        <v>258</v>
      </c>
    </row>
    <row r="300" spans="1:12" ht="12" customHeight="1">
      <c r="A300" s="104">
        <v>42379</v>
      </c>
      <c r="B300" s="93" t="s">
        <v>277</v>
      </c>
      <c r="C300" s="93" t="s">
        <v>273</v>
      </c>
      <c r="D300" s="93" t="s">
        <v>13</v>
      </c>
      <c r="E300" s="93" t="s">
        <v>179</v>
      </c>
      <c r="F300" s="93" t="s">
        <v>215</v>
      </c>
      <c r="G300" s="94">
        <v>435</v>
      </c>
      <c r="H300" s="94">
        <v>425</v>
      </c>
      <c r="I300" s="94">
        <v>10</v>
      </c>
      <c r="L300" s="94" t="s">
        <v>258</v>
      </c>
    </row>
    <row r="301" spans="1:12" ht="12" customHeight="1">
      <c r="A301" s="104">
        <v>42379</v>
      </c>
      <c r="B301" s="93" t="s">
        <v>277</v>
      </c>
      <c r="C301" s="93" t="s">
        <v>274</v>
      </c>
      <c r="D301" s="93" t="s">
        <v>14</v>
      </c>
      <c r="E301" s="93" t="s">
        <v>180</v>
      </c>
      <c r="F301" s="93" t="s">
        <v>216</v>
      </c>
      <c r="G301" s="94">
        <v>105</v>
      </c>
      <c r="H301" s="94">
        <v>103</v>
      </c>
      <c r="I301" s="94">
        <v>2</v>
      </c>
      <c r="L301" s="94" t="s">
        <v>258</v>
      </c>
    </row>
    <row r="302" spans="1:12" ht="12" customHeight="1">
      <c r="A302" s="104">
        <v>42386</v>
      </c>
      <c r="B302" s="93" t="s">
        <v>277</v>
      </c>
      <c r="C302" s="93" t="s">
        <v>261</v>
      </c>
      <c r="D302" s="93" t="s">
        <v>1</v>
      </c>
      <c r="E302" s="93" t="s">
        <v>152</v>
      </c>
      <c r="F302" s="93" t="s">
        <v>188</v>
      </c>
      <c r="G302" s="94">
        <v>762</v>
      </c>
      <c r="H302" s="94">
        <v>642</v>
      </c>
      <c r="I302" s="94">
        <v>120</v>
      </c>
      <c r="J302" s="94">
        <v>20</v>
      </c>
      <c r="K302" s="94">
        <v>6</v>
      </c>
      <c r="L302" s="94" t="s">
        <v>258</v>
      </c>
    </row>
    <row r="303" spans="1:12" ht="12" customHeight="1">
      <c r="A303" s="104">
        <v>42386</v>
      </c>
      <c r="B303" s="93" t="s">
        <v>277</v>
      </c>
      <c r="C303" s="93" t="s">
        <v>261</v>
      </c>
      <c r="D303" s="93" t="s">
        <v>1</v>
      </c>
      <c r="E303" s="93" t="s">
        <v>151</v>
      </c>
      <c r="F303" s="93" t="s">
        <v>187</v>
      </c>
      <c r="G303" s="94">
        <v>1427</v>
      </c>
      <c r="H303" s="94">
        <v>1332</v>
      </c>
      <c r="I303" s="94">
        <v>95</v>
      </c>
      <c r="J303" s="94">
        <v>21</v>
      </c>
      <c r="K303" s="94">
        <v>7</v>
      </c>
      <c r="L303" s="94" t="s">
        <v>258</v>
      </c>
    </row>
    <row r="304" spans="1:12" ht="12" customHeight="1">
      <c r="A304" s="104">
        <v>42386</v>
      </c>
      <c r="B304" s="93" t="s">
        <v>277</v>
      </c>
      <c r="C304" s="93" t="s">
        <v>262</v>
      </c>
      <c r="D304" s="93" t="s">
        <v>2</v>
      </c>
      <c r="E304" s="93" t="s">
        <v>153</v>
      </c>
      <c r="F304" s="93" t="s">
        <v>189</v>
      </c>
      <c r="G304" s="94">
        <v>444</v>
      </c>
      <c r="H304" s="94">
        <v>433</v>
      </c>
      <c r="I304" s="94">
        <v>11</v>
      </c>
      <c r="L304" s="94" t="s">
        <v>258</v>
      </c>
    </row>
    <row r="305" spans="1:12" ht="12" customHeight="1">
      <c r="A305" s="104">
        <v>42386</v>
      </c>
      <c r="B305" s="93" t="s">
        <v>277</v>
      </c>
      <c r="C305" s="93" t="s">
        <v>263</v>
      </c>
      <c r="D305" s="93" t="s">
        <v>3</v>
      </c>
      <c r="E305" s="93" t="s">
        <v>154</v>
      </c>
      <c r="F305" s="93" t="s">
        <v>190</v>
      </c>
      <c r="G305" s="94">
        <v>668</v>
      </c>
      <c r="H305" s="94">
        <v>635</v>
      </c>
      <c r="I305" s="94">
        <v>33</v>
      </c>
      <c r="L305" s="94" t="s">
        <v>258</v>
      </c>
    </row>
    <row r="306" spans="1:12" ht="12" customHeight="1">
      <c r="A306" s="104">
        <v>42386</v>
      </c>
      <c r="B306" s="93" t="s">
        <v>277</v>
      </c>
      <c r="C306" s="93" t="s">
        <v>263</v>
      </c>
      <c r="D306" s="93" t="s">
        <v>3</v>
      </c>
      <c r="E306" s="93" t="s">
        <v>155</v>
      </c>
      <c r="F306" s="93" t="s">
        <v>191</v>
      </c>
      <c r="G306" s="94">
        <v>213</v>
      </c>
      <c r="H306" s="94">
        <v>205</v>
      </c>
      <c r="I306" s="94">
        <v>8</v>
      </c>
      <c r="L306" s="94" t="s">
        <v>258</v>
      </c>
    </row>
    <row r="307" spans="1:12" ht="12" customHeight="1">
      <c r="A307" s="104">
        <v>42386</v>
      </c>
      <c r="B307" s="93" t="s">
        <v>277</v>
      </c>
      <c r="C307" s="93" t="s">
        <v>264</v>
      </c>
      <c r="D307" s="93" t="s">
        <v>4</v>
      </c>
      <c r="E307" s="93" t="s">
        <v>156</v>
      </c>
      <c r="F307" s="93" t="s">
        <v>192</v>
      </c>
      <c r="G307" s="94">
        <v>1106</v>
      </c>
      <c r="H307" s="94">
        <v>1048</v>
      </c>
      <c r="I307" s="94">
        <v>58</v>
      </c>
      <c r="L307" s="94" t="s">
        <v>258</v>
      </c>
    </row>
    <row r="308" spans="1:12" ht="12" customHeight="1">
      <c r="A308" s="104">
        <v>42386</v>
      </c>
      <c r="B308" s="93" t="s">
        <v>277</v>
      </c>
      <c r="C308" s="93" t="s">
        <v>265</v>
      </c>
      <c r="D308" s="93" t="s">
        <v>5</v>
      </c>
      <c r="E308" s="93" t="s">
        <v>157</v>
      </c>
      <c r="F308" s="93" t="s">
        <v>193</v>
      </c>
      <c r="G308" s="94">
        <v>1104</v>
      </c>
      <c r="H308" s="94">
        <v>1022</v>
      </c>
      <c r="I308" s="94">
        <v>82</v>
      </c>
      <c r="J308" s="94">
        <v>19</v>
      </c>
      <c r="L308" s="94" t="s">
        <v>258</v>
      </c>
    </row>
    <row r="309" spans="1:12" ht="12" customHeight="1">
      <c r="A309" s="104">
        <v>42386</v>
      </c>
      <c r="B309" s="93" t="s">
        <v>277</v>
      </c>
      <c r="C309" s="93" t="s">
        <v>266</v>
      </c>
      <c r="D309" s="93" t="s">
        <v>6</v>
      </c>
      <c r="E309" s="93" t="s">
        <v>158</v>
      </c>
      <c r="F309" s="93" t="s">
        <v>194</v>
      </c>
      <c r="G309" s="94">
        <v>985</v>
      </c>
      <c r="H309" s="94">
        <v>917</v>
      </c>
      <c r="I309" s="94">
        <v>68</v>
      </c>
      <c r="J309" s="94">
        <v>3</v>
      </c>
      <c r="L309" s="94" t="s">
        <v>258</v>
      </c>
    </row>
    <row r="310" spans="1:12" ht="12" customHeight="1">
      <c r="A310" s="104">
        <v>42386</v>
      </c>
      <c r="B310" s="93" t="s">
        <v>277</v>
      </c>
      <c r="C310" s="93" t="s">
        <v>266</v>
      </c>
      <c r="D310" s="93" t="s">
        <v>6</v>
      </c>
      <c r="E310" s="93" t="s">
        <v>160</v>
      </c>
      <c r="F310" s="93" t="s">
        <v>196</v>
      </c>
      <c r="G310" s="94">
        <v>416</v>
      </c>
      <c r="H310" s="94">
        <v>407</v>
      </c>
      <c r="I310" s="94">
        <v>9</v>
      </c>
      <c r="L310" s="94" t="s">
        <v>258</v>
      </c>
    </row>
    <row r="311" spans="1:12" ht="12" customHeight="1">
      <c r="A311" s="104">
        <v>42386</v>
      </c>
      <c r="B311" s="93" t="s">
        <v>277</v>
      </c>
      <c r="C311" s="93" t="s">
        <v>266</v>
      </c>
      <c r="D311" s="93" t="s">
        <v>6</v>
      </c>
      <c r="E311" s="93" t="s">
        <v>159</v>
      </c>
      <c r="F311" s="93" t="s">
        <v>195</v>
      </c>
      <c r="G311" s="94">
        <v>231</v>
      </c>
      <c r="H311" s="94">
        <v>228</v>
      </c>
      <c r="I311" s="94">
        <v>3</v>
      </c>
      <c r="L311" s="94" t="s">
        <v>258</v>
      </c>
    </row>
    <row r="312" spans="1:12" ht="12" customHeight="1">
      <c r="A312" s="104">
        <v>42386</v>
      </c>
      <c r="B312" s="93" t="s">
        <v>277</v>
      </c>
      <c r="C312" s="93" t="s">
        <v>267</v>
      </c>
      <c r="D312" s="93" t="s">
        <v>7</v>
      </c>
      <c r="E312" s="93" t="s">
        <v>163</v>
      </c>
      <c r="F312" s="93" t="s">
        <v>199</v>
      </c>
      <c r="G312" s="94">
        <v>1559</v>
      </c>
      <c r="H312" s="94">
        <v>1308</v>
      </c>
      <c r="I312" s="94">
        <v>251</v>
      </c>
      <c r="J312" s="94">
        <v>14</v>
      </c>
      <c r="L312" s="94" t="s">
        <v>258</v>
      </c>
    </row>
    <row r="313" spans="1:12" ht="12" customHeight="1">
      <c r="A313" s="104">
        <v>42386</v>
      </c>
      <c r="B313" s="93" t="s">
        <v>277</v>
      </c>
      <c r="C313" s="93" t="s">
        <v>267</v>
      </c>
      <c r="D313" s="93" t="s">
        <v>7</v>
      </c>
      <c r="E313" s="93" t="s">
        <v>161</v>
      </c>
      <c r="F313" s="93" t="s">
        <v>197</v>
      </c>
      <c r="G313" s="94">
        <v>593</v>
      </c>
      <c r="H313" s="94">
        <v>564</v>
      </c>
      <c r="I313" s="94">
        <v>29</v>
      </c>
      <c r="L313" s="94" t="s">
        <v>258</v>
      </c>
    </row>
    <row r="314" spans="1:12" ht="12" customHeight="1">
      <c r="A314" s="104">
        <v>42386</v>
      </c>
      <c r="B314" s="93" t="s">
        <v>277</v>
      </c>
      <c r="C314" s="93" t="s">
        <v>267</v>
      </c>
      <c r="D314" s="93" t="s">
        <v>7</v>
      </c>
      <c r="E314" s="93" t="s">
        <v>164</v>
      </c>
      <c r="F314" s="93" t="s">
        <v>200</v>
      </c>
      <c r="G314" s="94">
        <v>1630</v>
      </c>
      <c r="H314" s="94">
        <v>1378</v>
      </c>
      <c r="I314" s="94">
        <v>252</v>
      </c>
      <c r="J314" s="94">
        <v>17</v>
      </c>
      <c r="L314" s="94" t="s">
        <v>258</v>
      </c>
    </row>
    <row r="315" spans="1:12" ht="12" customHeight="1">
      <c r="A315" s="104">
        <v>42386</v>
      </c>
      <c r="B315" s="93" t="s">
        <v>277</v>
      </c>
      <c r="C315" s="93" t="s">
        <v>267</v>
      </c>
      <c r="D315" s="93" t="s">
        <v>7</v>
      </c>
      <c r="E315" s="93" t="s">
        <v>162</v>
      </c>
      <c r="F315" s="93" t="s">
        <v>198</v>
      </c>
      <c r="G315" s="94">
        <v>1237</v>
      </c>
      <c r="H315" s="94">
        <v>1008</v>
      </c>
      <c r="I315" s="94">
        <v>229</v>
      </c>
      <c r="J315" s="94">
        <v>18</v>
      </c>
      <c r="L315" s="94" t="s">
        <v>258</v>
      </c>
    </row>
    <row r="316" spans="1:12" ht="12" customHeight="1">
      <c r="A316" s="104">
        <v>42386</v>
      </c>
      <c r="B316" s="93" t="s">
        <v>277</v>
      </c>
      <c r="C316" s="93" t="s">
        <v>267</v>
      </c>
      <c r="D316" s="93" t="s">
        <v>7</v>
      </c>
      <c r="E316" s="93" t="s">
        <v>165</v>
      </c>
      <c r="F316" s="93" t="s">
        <v>201</v>
      </c>
      <c r="G316" s="94">
        <v>900</v>
      </c>
      <c r="H316" s="94">
        <v>897</v>
      </c>
      <c r="I316" s="94">
        <v>3</v>
      </c>
      <c r="L316" s="94" t="s">
        <v>258</v>
      </c>
    </row>
    <row r="317" spans="1:12" ht="12" customHeight="1">
      <c r="A317" s="104">
        <v>42386</v>
      </c>
      <c r="B317" s="93" t="s">
        <v>277</v>
      </c>
      <c r="C317" s="93" t="s">
        <v>268</v>
      </c>
      <c r="D317" s="93" t="s">
        <v>8</v>
      </c>
      <c r="E317" s="93" t="s">
        <v>169</v>
      </c>
      <c r="F317" s="93" t="s">
        <v>205</v>
      </c>
      <c r="G317" s="94">
        <v>140</v>
      </c>
      <c r="H317" s="94">
        <v>134</v>
      </c>
      <c r="I317" s="94">
        <v>6</v>
      </c>
      <c r="L317" s="94" t="s">
        <v>258</v>
      </c>
    </row>
    <row r="318" spans="1:12" ht="12" customHeight="1">
      <c r="A318" s="104">
        <v>42386</v>
      </c>
      <c r="B318" s="93" t="s">
        <v>277</v>
      </c>
      <c r="C318" s="93" t="s">
        <v>268</v>
      </c>
      <c r="D318" s="93" t="s">
        <v>8</v>
      </c>
      <c r="E318" s="93" t="s">
        <v>167</v>
      </c>
      <c r="F318" s="93" t="s">
        <v>203</v>
      </c>
      <c r="G318" s="94">
        <v>115</v>
      </c>
      <c r="H318" s="94">
        <v>104</v>
      </c>
      <c r="I318" s="94">
        <v>11</v>
      </c>
      <c r="J318" s="94">
        <v>2</v>
      </c>
      <c r="L318" s="94" t="s">
        <v>258</v>
      </c>
    </row>
    <row r="319" spans="1:12" ht="12" customHeight="1">
      <c r="A319" s="104">
        <v>42386</v>
      </c>
      <c r="B319" s="93" t="s">
        <v>277</v>
      </c>
      <c r="C319" s="93" t="s">
        <v>268</v>
      </c>
      <c r="D319" s="93" t="s">
        <v>8</v>
      </c>
      <c r="E319" s="93" t="s">
        <v>166</v>
      </c>
      <c r="F319" s="93" t="s">
        <v>202</v>
      </c>
      <c r="G319" s="94">
        <v>122</v>
      </c>
      <c r="H319" s="94">
        <v>121</v>
      </c>
      <c r="I319" s="94">
        <v>1</v>
      </c>
      <c r="L319" s="94" t="s">
        <v>258</v>
      </c>
    </row>
    <row r="320" spans="1:12" ht="12" customHeight="1">
      <c r="A320" s="104">
        <v>42386</v>
      </c>
      <c r="B320" s="93" t="s">
        <v>277</v>
      </c>
      <c r="C320" s="93" t="s">
        <v>268</v>
      </c>
      <c r="D320" s="93" t="s">
        <v>8</v>
      </c>
      <c r="E320" s="93" t="s">
        <v>168</v>
      </c>
      <c r="F320" s="93" t="s">
        <v>204</v>
      </c>
      <c r="G320" s="94">
        <v>578</v>
      </c>
      <c r="H320" s="94">
        <v>542</v>
      </c>
      <c r="I320" s="94">
        <v>36</v>
      </c>
      <c r="J320" s="94">
        <v>1</v>
      </c>
      <c r="L320" s="94" t="s">
        <v>258</v>
      </c>
    </row>
    <row r="321" spans="1:12" ht="12" customHeight="1">
      <c r="A321" s="104">
        <v>42386</v>
      </c>
      <c r="B321" s="93" t="s">
        <v>277</v>
      </c>
      <c r="C321" s="93" t="s">
        <v>269</v>
      </c>
      <c r="D321" s="93" t="s">
        <v>9</v>
      </c>
      <c r="E321" s="93" t="s">
        <v>171</v>
      </c>
      <c r="F321" s="93" t="s">
        <v>207</v>
      </c>
      <c r="G321" s="94">
        <v>1079</v>
      </c>
      <c r="H321" s="94">
        <v>961</v>
      </c>
      <c r="I321" s="94">
        <v>118</v>
      </c>
      <c r="J321" s="94">
        <v>33</v>
      </c>
      <c r="K321" s="94">
        <v>14</v>
      </c>
      <c r="L321" s="94" t="s">
        <v>258</v>
      </c>
    </row>
    <row r="322" spans="1:12" ht="12" customHeight="1">
      <c r="A322" s="104">
        <v>42386</v>
      </c>
      <c r="B322" s="93" t="s">
        <v>277</v>
      </c>
      <c r="C322" s="93" t="s">
        <v>269</v>
      </c>
      <c r="D322" s="93" t="s">
        <v>9</v>
      </c>
      <c r="E322" s="93" t="s">
        <v>170</v>
      </c>
      <c r="F322" s="93" t="s">
        <v>206</v>
      </c>
      <c r="G322" s="94">
        <v>1209</v>
      </c>
      <c r="H322" s="94">
        <v>1168</v>
      </c>
      <c r="I322" s="94">
        <v>41</v>
      </c>
      <c r="L322" s="94" t="s">
        <v>258</v>
      </c>
    </row>
    <row r="323" spans="1:12" ht="12" customHeight="1">
      <c r="A323" s="104">
        <v>42386</v>
      </c>
      <c r="B323" s="93" t="s">
        <v>277</v>
      </c>
      <c r="C323" s="93" t="s">
        <v>269</v>
      </c>
      <c r="D323" s="93" t="s">
        <v>9</v>
      </c>
      <c r="E323" s="93" t="s">
        <v>172</v>
      </c>
      <c r="F323" s="93" t="s">
        <v>208</v>
      </c>
      <c r="G323" s="94">
        <v>1126</v>
      </c>
      <c r="H323" s="94">
        <v>976</v>
      </c>
      <c r="I323" s="94">
        <v>150</v>
      </c>
      <c r="J323" s="94">
        <v>20</v>
      </c>
      <c r="L323" s="94" t="s">
        <v>258</v>
      </c>
    </row>
    <row r="324" spans="1:12" ht="12" customHeight="1">
      <c r="A324" s="104">
        <v>42386</v>
      </c>
      <c r="B324" s="93" t="s">
        <v>277</v>
      </c>
      <c r="C324" s="93" t="s">
        <v>270</v>
      </c>
      <c r="D324" s="93" t="s">
        <v>10</v>
      </c>
      <c r="E324" s="93" t="s">
        <v>173</v>
      </c>
      <c r="F324" s="93" t="s">
        <v>209</v>
      </c>
      <c r="G324" s="94">
        <v>801</v>
      </c>
      <c r="H324" s="94">
        <v>783</v>
      </c>
      <c r="I324" s="94">
        <v>18</v>
      </c>
      <c r="L324" s="94" t="s">
        <v>258</v>
      </c>
    </row>
    <row r="325" spans="1:12" ht="12" customHeight="1">
      <c r="A325" s="104">
        <v>42386</v>
      </c>
      <c r="B325" s="93" t="s">
        <v>277</v>
      </c>
      <c r="C325" s="93" t="s">
        <v>270</v>
      </c>
      <c r="D325" s="93" t="s">
        <v>10</v>
      </c>
      <c r="E325" s="93" t="s">
        <v>175</v>
      </c>
      <c r="F325" s="93" t="s">
        <v>211</v>
      </c>
      <c r="G325" s="94">
        <v>2110</v>
      </c>
      <c r="H325" s="94">
        <v>1759</v>
      </c>
      <c r="I325" s="94">
        <v>351</v>
      </c>
      <c r="J325" s="94">
        <v>59</v>
      </c>
      <c r="K325" s="94">
        <v>4</v>
      </c>
      <c r="L325" s="94" t="s">
        <v>258</v>
      </c>
    </row>
    <row r="326" spans="1:12" ht="12" customHeight="1">
      <c r="A326" s="104">
        <v>42386</v>
      </c>
      <c r="B326" s="93" t="s">
        <v>277</v>
      </c>
      <c r="C326" s="93" t="s">
        <v>270</v>
      </c>
      <c r="D326" s="93" t="s">
        <v>10</v>
      </c>
      <c r="E326" s="93" t="s">
        <v>174</v>
      </c>
      <c r="F326" s="93" t="s">
        <v>210</v>
      </c>
      <c r="G326" s="94">
        <v>988</v>
      </c>
      <c r="H326" s="94">
        <v>909</v>
      </c>
      <c r="I326" s="94">
        <v>79</v>
      </c>
      <c r="J326" s="94">
        <v>2</v>
      </c>
      <c r="L326" s="94" t="s">
        <v>258</v>
      </c>
    </row>
    <row r="327" spans="1:12" ht="12" customHeight="1">
      <c r="A327" s="104">
        <v>42386</v>
      </c>
      <c r="B327" s="93" t="s">
        <v>277</v>
      </c>
      <c r="C327" s="93" t="s">
        <v>271</v>
      </c>
      <c r="D327" s="93" t="s">
        <v>11</v>
      </c>
      <c r="E327" s="93" t="s">
        <v>176</v>
      </c>
      <c r="F327" s="93" t="s">
        <v>212</v>
      </c>
      <c r="G327" s="94">
        <v>110</v>
      </c>
      <c r="H327" s="94">
        <v>109</v>
      </c>
      <c r="I327" s="94">
        <v>1</v>
      </c>
      <c r="L327" s="94" t="s">
        <v>258</v>
      </c>
    </row>
    <row r="328" spans="1:12" ht="12" customHeight="1">
      <c r="A328" s="104">
        <v>42386</v>
      </c>
      <c r="B328" s="93" t="s">
        <v>277</v>
      </c>
      <c r="C328" s="93" t="s">
        <v>272</v>
      </c>
      <c r="D328" s="93" t="s">
        <v>12</v>
      </c>
      <c r="E328" s="93" t="s">
        <v>177</v>
      </c>
      <c r="F328" s="93" t="s">
        <v>213</v>
      </c>
      <c r="G328" s="94">
        <v>127</v>
      </c>
      <c r="H328" s="94">
        <v>114</v>
      </c>
      <c r="I328" s="94">
        <v>13</v>
      </c>
      <c r="J328" s="94">
        <v>1</v>
      </c>
      <c r="L328" s="94" t="s">
        <v>258</v>
      </c>
    </row>
    <row r="329" spans="1:12" ht="12" customHeight="1">
      <c r="A329" s="104">
        <v>42386</v>
      </c>
      <c r="B329" s="93" t="s">
        <v>277</v>
      </c>
      <c r="C329" s="93" t="s">
        <v>273</v>
      </c>
      <c r="D329" s="93" t="s">
        <v>13</v>
      </c>
      <c r="E329" s="93" t="s">
        <v>178</v>
      </c>
      <c r="F329" s="93" t="s">
        <v>214</v>
      </c>
      <c r="G329" s="94">
        <v>805</v>
      </c>
      <c r="H329" s="94">
        <v>791</v>
      </c>
      <c r="I329" s="94">
        <v>14</v>
      </c>
      <c r="L329" s="94" t="s">
        <v>258</v>
      </c>
    </row>
    <row r="330" spans="1:12" ht="12" customHeight="1">
      <c r="A330" s="104">
        <v>42386</v>
      </c>
      <c r="B330" s="93" t="s">
        <v>277</v>
      </c>
      <c r="C330" s="93" t="s">
        <v>273</v>
      </c>
      <c r="D330" s="93" t="s">
        <v>13</v>
      </c>
      <c r="E330" s="93" t="s">
        <v>179</v>
      </c>
      <c r="F330" s="93" t="s">
        <v>215</v>
      </c>
      <c r="G330" s="94">
        <v>455</v>
      </c>
      <c r="H330" s="94">
        <v>450</v>
      </c>
      <c r="I330" s="94">
        <v>5</v>
      </c>
      <c r="L330" s="94" t="s">
        <v>258</v>
      </c>
    </row>
    <row r="331" spans="1:12" ht="12" customHeight="1">
      <c r="A331" s="104">
        <v>42386</v>
      </c>
      <c r="B331" s="93" t="s">
        <v>277</v>
      </c>
      <c r="C331" s="93" t="s">
        <v>274</v>
      </c>
      <c r="D331" s="93" t="s">
        <v>14</v>
      </c>
      <c r="E331" s="93" t="s">
        <v>180</v>
      </c>
      <c r="F331" s="93" t="s">
        <v>216</v>
      </c>
      <c r="G331" s="94">
        <v>104</v>
      </c>
      <c r="H331" s="94">
        <v>103</v>
      </c>
      <c r="I331" s="94">
        <v>1</v>
      </c>
      <c r="L331" s="94" t="s">
        <v>258</v>
      </c>
    </row>
    <row r="332" spans="1:12" ht="12" customHeight="1">
      <c r="A332" s="104">
        <v>42393</v>
      </c>
      <c r="B332" s="93" t="s">
        <v>277</v>
      </c>
      <c r="C332" s="93" t="s">
        <v>261</v>
      </c>
      <c r="D332" s="93" t="s">
        <v>1</v>
      </c>
      <c r="E332" s="93" t="s">
        <v>152</v>
      </c>
      <c r="F332" s="93" t="s">
        <v>188</v>
      </c>
      <c r="G332" s="94">
        <v>756</v>
      </c>
      <c r="H332" s="94">
        <v>731</v>
      </c>
      <c r="I332" s="94">
        <v>25</v>
      </c>
      <c r="L332" s="94" t="s">
        <v>258</v>
      </c>
    </row>
    <row r="333" spans="1:12" ht="12" customHeight="1">
      <c r="A333" s="104">
        <v>42393</v>
      </c>
      <c r="B333" s="93" t="s">
        <v>277</v>
      </c>
      <c r="C333" s="93" t="s">
        <v>261</v>
      </c>
      <c r="D333" s="93" t="s">
        <v>1</v>
      </c>
      <c r="E333" s="93" t="s">
        <v>151</v>
      </c>
      <c r="F333" s="93" t="s">
        <v>187</v>
      </c>
      <c r="G333" s="94">
        <v>1350</v>
      </c>
      <c r="H333" s="94">
        <v>1262</v>
      </c>
      <c r="I333" s="94">
        <v>88</v>
      </c>
      <c r="J333" s="94">
        <v>11</v>
      </c>
      <c r="K333" s="94">
        <v>3</v>
      </c>
      <c r="L333" s="94" t="s">
        <v>258</v>
      </c>
    </row>
    <row r="334" spans="1:12" ht="12" customHeight="1">
      <c r="A334" s="104">
        <v>42393</v>
      </c>
      <c r="B334" s="93" t="s">
        <v>277</v>
      </c>
      <c r="C334" s="93" t="s">
        <v>262</v>
      </c>
      <c r="D334" s="93" t="s">
        <v>2</v>
      </c>
      <c r="E334" s="93" t="s">
        <v>153</v>
      </c>
      <c r="F334" s="93" t="s">
        <v>189</v>
      </c>
      <c r="G334" s="94">
        <v>387</v>
      </c>
      <c r="H334" s="94">
        <v>381</v>
      </c>
      <c r="I334" s="94">
        <v>6</v>
      </c>
      <c r="L334" s="94" t="s">
        <v>258</v>
      </c>
    </row>
    <row r="335" spans="1:12" ht="12" customHeight="1">
      <c r="A335" s="104">
        <v>42393</v>
      </c>
      <c r="B335" s="93" t="s">
        <v>277</v>
      </c>
      <c r="C335" s="93" t="s">
        <v>263</v>
      </c>
      <c r="D335" s="93" t="s">
        <v>3</v>
      </c>
      <c r="E335" s="93" t="s">
        <v>154</v>
      </c>
      <c r="F335" s="93" t="s">
        <v>190</v>
      </c>
      <c r="G335" s="94">
        <v>623</v>
      </c>
      <c r="H335" s="94">
        <v>582</v>
      </c>
      <c r="I335" s="94">
        <v>41</v>
      </c>
      <c r="J335" s="94">
        <v>1</v>
      </c>
      <c r="L335" s="94" t="s">
        <v>258</v>
      </c>
    </row>
    <row r="336" spans="1:12" ht="12" customHeight="1">
      <c r="A336" s="104">
        <v>42393</v>
      </c>
      <c r="B336" s="93" t="s">
        <v>277</v>
      </c>
      <c r="C336" s="93" t="s">
        <v>263</v>
      </c>
      <c r="D336" s="93" t="s">
        <v>3</v>
      </c>
      <c r="E336" s="93" t="s">
        <v>155</v>
      </c>
      <c r="F336" s="93" t="s">
        <v>191</v>
      </c>
      <c r="G336" s="94">
        <v>205</v>
      </c>
      <c r="H336" s="94">
        <v>194</v>
      </c>
      <c r="I336" s="94">
        <v>11</v>
      </c>
      <c r="J336" s="94">
        <v>2</v>
      </c>
      <c r="L336" s="94" t="s">
        <v>258</v>
      </c>
    </row>
    <row r="337" spans="1:12" ht="12" customHeight="1">
      <c r="A337" s="104">
        <v>42393</v>
      </c>
      <c r="B337" s="93" t="s">
        <v>277</v>
      </c>
      <c r="C337" s="93" t="s">
        <v>264</v>
      </c>
      <c r="D337" s="93" t="s">
        <v>4</v>
      </c>
      <c r="E337" s="93" t="s">
        <v>156</v>
      </c>
      <c r="F337" s="93" t="s">
        <v>192</v>
      </c>
      <c r="G337" s="94">
        <v>1082</v>
      </c>
      <c r="H337" s="94">
        <v>1044</v>
      </c>
      <c r="I337" s="94">
        <v>38</v>
      </c>
      <c r="J337" s="94">
        <v>2</v>
      </c>
      <c r="L337" s="94" t="s">
        <v>258</v>
      </c>
    </row>
    <row r="338" spans="1:12" ht="12" customHeight="1">
      <c r="A338" s="104">
        <v>42393</v>
      </c>
      <c r="B338" s="93" t="s">
        <v>277</v>
      </c>
      <c r="C338" s="93" t="s">
        <v>265</v>
      </c>
      <c r="D338" s="93" t="s">
        <v>5</v>
      </c>
      <c r="E338" s="93" t="s">
        <v>157</v>
      </c>
      <c r="F338" s="93" t="s">
        <v>193</v>
      </c>
      <c r="G338" s="94">
        <v>1202</v>
      </c>
      <c r="H338" s="94">
        <v>1127</v>
      </c>
      <c r="I338" s="94">
        <v>75</v>
      </c>
      <c r="L338" s="94" t="s">
        <v>258</v>
      </c>
    </row>
    <row r="339" spans="1:12" ht="12" customHeight="1">
      <c r="A339" s="104">
        <v>42393</v>
      </c>
      <c r="B339" s="93" t="s">
        <v>277</v>
      </c>
      <c r="C339" s="93" t="s">
        <v>266</v>
      </c>
      <c r="D339" s="93" t="s">
        <v>6</v>
      </c>
      <c r="E339" s="93" t="s">
        <v>158</v>
      </c>
      <c r="F339" s="93" t="s">
        <v>194</v>
      </c>
      <c r="G339" s="94">
        <v>1013</v>
      </c>
      <c r="H339" s="94">
        <v>946</v>
      </c>
      <c r="I339" s="94">
        <v>67</v>
      </c>
      <c r="J339" s="94">
        <v>2</v>
      </c>
      <c r="L339" s="94" t="s">
        <v>258</v>
      </c>
    </row>
    <row r="340" spans="1:12" ht="12" customHeight="1">
      <c r="A340" s="104">
        <v>42393</v>
      </c>
      <c r="B340" s="93" t="s">
        <v>277</v>
      </c>
      <c r="C340" s="93" t="s">
        <v>266</v>
      </c>
      <c r="D340" s="93" t="s">
        <v>6</v>
      </c>
      <c r="E340" s="93" t="s">
        <v>160</v>
      </c>
      <c r="F340" s="93" t="s">
        <v>196</v>
      </c>
      <c r="G340" s="94">
        <v>535</v>
      </c>
      <c r="H340" s="94">
        <v>500</v>
      </c>
      <c r="I340" s="94">
        <v>35</v>
      </c>
      <c r="J340" s="94">
        <v>2</v>
      </c>
      <c r="L340" s="94" t="s">
        <v>258</v>
      </c>
    </row>
    <row r="341" spans="1:12" ht="12" customHeight="1">
      <c r="A341" s="104">
        <v>42393</v>
      </c>
      <c r="B341" s="93" t="s">
        <v>277</v>
      </c>
      <c r="C341" s="93" t="s">
        <v>266</v>
      </c>
      <c r="D341" s="93" t="s">
        <v>6</v>
      </c>
      <c r="E341" s="93" t="s">
        <v>159</v>
      </c>
      <c r="F341" s="93" t="s">
        <v>195</v>
      </c>
      <c r="G341" s="94">
        <v>255</v>
      </c>
      <c r="H341" s="94">
        <v>251</v>
      </c>
      <c r="I341" s="94">
        <v>4</v>
      </c>
      <c r="L341" s="94" t="s">
        <v>258</v>
      </c>
    </row>
    <row r="342" spans="1:12" ht="12" customHeight="1">
      <c r="A342" s="104">
        <v>42393</v>
      </c>
      <c r="B342" s="93" t="s">
        <v>277</v>
      </c>
      <c r="C342" s="93" t="s">
        <v>267</v>
      </c>
      <c r="D342" s="93" t="s">
        <v>7</v>
      </c>
      <c r="E342" s="93" t="s">
        <v>163</v>
      </c>
      <c r="F342" s="93" t="s">
        <v>199</v>
      </c>
      <c r="G342" s="94">
        <v>1613</v>
      </c>
      <c r="H342" s="94">
        <v>1476</v>
      </c>
      <c r="I342" s="94">
        <v>137</v>
      </c>
      <c r="J342" s="94">
        <v>1</v>
      </c>
      <c r="L342" s="94" t="s">
        <v>258</v>
      </c>
    </row>
    <row r="343" spans="1:12" ht="12" customHeight="1">
      <c r="A343" s="104">
        <v>42393</v>
      </c>
      <c r="B343" s="93" t="s">
        <v>277</v>
      </c>
      <c r="C343" s="93" t="s">
        <v>267</v>
      </c>
      <c r="D343" s="93" t="s">
        <v>7</v>
      </c>
      <c r="E343" s="93" t="s">
        <v>161</v>
      </c>
      <c r="F343" s="93" t="s">
        <v>197</v>
      </c>
      <c r="G343" s="94">
        <v>604</v>
      </c>
      <c r="H343" s="94">
        <v>585</v>
      </c>
      <c r="I343" s="94">
        <v>19</v>
      </c>
      <c r="L343" s="94" t="s">
        <v>258</v>
      </c>
    </row>
    <row r="344" spans="1:12" ht="12" customHeight="1">
      <c r="A344" s="104">
        <v>42393</v>
      </c>
      <c r="B344" s="93" t="s">
        <v>277</v>
      </c>
      <c r="C344" s="93" t="s">
        <v>267</v>
      </c>
      <c r="D344" s="93" t="s">
        <v>7</v>
      </c>
      <c r="E344" s="93" t="s">
        <v>164</v>
      </c>
      <c r="F344" s="93" t="s">
        <v>200</v>
      </c>
      <c r="G344" s="94">
        <v>1635</v>
      </c>
      <c r="H344" s="94">
        <v>1534</v>
      </c>
      <c r="I344" s="94">
        <v>101</v>
      </c>
      <c r="J344" s="94">
        <v>2</v>
      </c>
      <c r="L344" s="94" t="s">
        <v>258</v>
      </c>
    </row>
    <row r="345" spans="1:12" ht="12" customHeight="1">
      <c r="A345" s="104">
        <v>42393</v>
      </c>
      <c r="B345" s="93" t="s">
        <v>277</v>
      </c>
      <c r="C345" s="93" t="s">
        <v>267</v>
      </c>
      <c r="D345" s="93" t="s">
        <v>7</v>
      </c>
      <c r="E345" s="93" t="s">
        <v>162</v>
      </c>
      <c r="F345" s="93" t="s">
        <v>198</v>
      </c>
      <c r="G345" s="94">
        <v>1209</v>
      </c>
      <c r="H345" s="94">
        <v>1103</v>
      </c>
      <c r="I345" s="94">
        <v>106</v>
      </c>
      <c r="J345" s="94">
        <v>5</v>
      </c>
      <c r="L345" s="94" t="s">
        <v>258</v>
      </c>
    </row>
    <row r="346" spans="1:12" ht="12" customHeight="1">
      <c r="A346" s="104">
        <v>42393</v>
      </c>
      <c r="B346" s="93" t="s">
        <v>277</v>
      </c>
      <c r="C346" s="93" t="s">
        <v>267</v>
      </c>
      <c r="D346" s="93" t="s">
        <v>7</v>
      </c>
      <c r="E346" s="93" t="s">
        <v>165</v>
      </c>
      <c r="F346" s="93" t="s">
        <v>201</v>
      </c>
      <c r="G346" s="94">
        <v>1051</v>
      </c>
      <c r="H346" s="94">
        <v>1047</v>
      </c>
      <c r="I346" s="94">
        <v>4</v>
      </c>
      <c r="L346" s="94" t="s">
        <v>258</v>
      </c>
    </row>
    <row r="347" spans="1:12" ht="12" customHeight="1">
      <c r="A347" s="104">
        <v>42393</v>
      </c>
      <c r="B347" s="93" t="s">
        <v>277</v>
      </c>
      <c r="C347" s="93" t="s">
        <v>268</v>
      </c>
      <c r="D347" s="93" t="s">
        <v>8</v>
      </c>
      <c r="E347" s="93" t="s">
        <v>169</v>
      </c>
      <c r="F347" s="93" t="s">
        <v>205</v>
      </c>
      <c r="G347" s="94">
        <v>112</v>
      </c>
      <c r="H347" s="94">
        <v>110</v>
      </c>
      <c r="I347" s="94">
        <v>2</v>
      </c>
      <c r="L347" s="94" t="s">
        <v>258</v>
      </c>
    </row>
    <row r="348" spans="1:12" ht="12" customHeight="1">
      <c r="A348" s="104">
        <v>42393</v>
      </c>
      <c r="B348" s="93" t="s">
        <v>277</v>
      </c>
      <c r="C348" s="93" t="s">
        <v>268</v>
      </c>
      <c r="D348" s="93" t="s">
        <v>8</v>
      </c>
      <c r="E348" s="93" t="s">
        <v>167</v>
      </c>
      <c r="F348" s="93" t="s">
        <v>203</v>
      </c>
      <c r="G348" s="94">
        <v>122</v>
      </c>
      <c r="H348" s="94">
        <v>121</v>
      </c>
      <c r="I348" s="94">
        <v>1</v>
      </c>
      <c r="L348" s="94" t="s">
        <v>258</v>
      </c>
    </row>
    <row r="349" spans="1:12" ht="12" customHeight="1">
      <c r="A349" s="104">
        <v>42393</v>
      </c>
      <c r="B349" s="93" t="s">
        <v>277</v>
      </c>
      <c r="C349" s="93" t="s">
        <v>268</v>
      </c>
      <c r="D349" s="93" t="s">
        <v>8</v>
      </c>
      <c r="E349" s="93" t="s">
        <v>166</v>
      </c>
      <c r="F349" s="93" t="s">
        <v>202</v>
      </c>
      <c r="G349" s="94">
        <v>95</v>
      </c>
      <c r="H349" s="94">
        <v>95</v>
      </c>
      <c r="I349" s="94">
        <v>0</v>
      </c>
      <c r="L349" s="94" t="s">
        <v>258</v>
      </c>
    </row>
    <row r="350" spans="1:12" ht="12" customHeight="1">
      <c r="A350" s="104">
        <v>42393</v>
      </c>
      <c r="B350" s="93" t="s">
        <v>277</v>
      </c>
      <c r="C350" s="93" t="s">
        <v>268</v>
      </c>
      <c r="D350" s="93" t="s">
        <v>8</v>
      </c>
      <c r="E350" s="93" t="s">
        <v>168</v>
      </c>
      <c r="F350" s="93" t="s">
        <v>204</v>
      </c>
      <c r="G350" s="94">
        <v>638</v>
      </c>
      <c r="H350" s="94">
        <v>574</v>
      </c>
      <c r="I350" s="94">
        <v>64</v>
      </c>
      <c r="J350" s="94">
        <v>3</v>
      </c>
      <c r="L350" s="94" t="s">
        <v>258</v>
      </c>
    </row>
    <row r="351" spans="1:12" ht="12" customHeight="1">
      <c r="A351" s="104">
        <v>42393</v>
      </c>
      <c r="B351" s="93" t="s">
        <v>277</v>
      </c>
      <c r="C351" s="93" t="s">
        <v>269</v>
      </c>
      <c r="D351" s="93" t="s">
        <v>9</v>
      </c>
      <c r="E351" s="93" t="s">
        <v>171</v>
      </c>
      <c r="F351" s="93" t="s">
        <v>207</v>
      </c>
      <c r="G351" s="94">
        <v>1143</v>
      </c>
      <c r="H351" s="94">
        <v>1024</v>
      </c>
      <c r="I351" s="94">
        <v>119</v>
      </c>
      <c r="J351" s="94">
        <v>26</v>
      </c>
      <c r="K351" s="94">
        <v>9</v>
      </c>
      <c r="L351" s="94" t="s">
        <v>258</v>
      </c>
    </row>
    <row r="352" spans="1:12" ht="12" customHeight="1">
      <c r="A352" s="104">
        <v>42393</v>
      </c>
      <c r="B352" s="93" t="s">
        <v>277</v>
      </c>
      <c r="C352" s="93" t="s">
        <v>269</v>
      </c>
      <c r="D352" s="93" t="s">
        <v>9</v>
      </c>
      <c r="E352" s="93" t="s">
        <v>170</v>
      </c>
      <c r="F352" s="93" t="s">
        <v>206</v>
      </c>
      <c r="G352" s="94">
        <v>1254</v>
      </c>
      <c r="H352" s="94">
        <v>1214</v>
      </c>
      <c r="I352" s="94">
        <v>40</v>
      </c>
      <c r="J352" s="94">
        <v>2</v>
      </c>
      <c r="L352" s="94" t="s">
        <v>258</v>
      </c>
    </row>
    <row r="353" spans="1:12" ht="12" customHeight="1">
      <c r="A353" s="104">
        <v>42393</v>
      </c>
      <c r="B353" s="93" t="s">
        <v>277</v>
      </c>
      <c r="C353" s="93" t="s">
        <v>269</v>
      </c>
      <c r="D353" s="93" t="s">
        <v>9</v>
      </c>
      <c r="E353" s="93" t="s">
        <v>172</v>
      </c>
      <c r="F353" s="93" t="s">
        <v>208</v>
      </c>
      <c r="G353" s="94">
        <v>1177</v>
      </c>
      <c r="H353" s="94">
        <v>1003</v>
      </c>
      <c r="I353" s="94">
        <v>174</v>
      </c>
      <c r="J353" s="94">
        <v>24</v>
      </c>
      <c r="K353" s="94">
        <v>4</v>
      </c>
      <c r="L353" s="94" t="s">
        <v>258</v>
      </c>
    </row>
    <row r="354" spans="1:12" ht="12" customHeight="1">
      <c r="A354" s="104">
        <v>42393</v>
      </c>
      <c r="B354" s="93" t="s">
        <v>277</v>
      </c>
      <c r="C354" s="93" t="s">
        <v>270</v>
      </c>
      <c r="D354" s="93" t="s">
        <v>10</v>
      </c>
      <c r="E354" s="93" t="s">
        <v>173</v>
      </c>
      <c r="F354" s="93" t="s">
        <v>209</v>
      </c>
      <c r="G354" s="94">
        <v>940</v>
      </c>
      <c r="H354" s="94">
        <v>918</v>
      </c>
      <c r="I354" s="94">
        <v>22</v>
      </c>
      <c r="J354" s="94">
        <v>1</v>
      </c>
      <c r="L354" s="94" t="s">
        <v>258</v>
      </c>
    </row>
    <row r="355" spans="1:12" ht="12" customHeight="1">
      <c r="A355" s="104">
        <v>42393</v>
      </c>
      <c r="B355" s="93" t="s">
        <v>277</v>
      </c>
      <c r="C355" s="93" t="s">
        <v>270</v>
      </c>
      <c r="D355" s="93" t="s">
        <v>10</v>
      </c>
      <c r="E355" s="93" t="s">
        <v>175</v>
      </c>
      <c r="F355" s="93" t="s">
        <v>211</v>
      </c>
      <c r="G355" s="94">
        <v>2156</v>
      </c>
      <c r="H355" s="94">
        <v>2003</v>
      </c>
      <c r="I355" s="94">
        <v>153</v>
      </c>
      <c r="J355" s="94">
        <v>13</v>
      </c>
      <c r="L355" s="94" t="s">
        <v>258</v>
      </c>
    </row>
    <row r="356" spans="1:12" ht="12" customHeight="1">
      <c r="A356" s="104">
        <v>42393</v>
      </c>
      <c r="B356" s="93" t="s">
        <v>277</v>
      </c>
      <c r="C356" s="93" t="s">
        <v>270</v>
      </c>
      <c r="D356" s="93" t="s">
        <v>10</v>
      </c>
      <c r="E356" s="93" t="s">
        <v>174</v>
      </c>
      <c r="F356" s="93" t="s">
        <v>210</v>
      </c>
      <c r="G356" s="94">
        <v>1035</v>
      </c>
      <c r="H356" s="94">
        <v>964</v>
      </c>
      <c r="I356" s="94">
        <v>71</v>
      </c>
      <c r="J356" s="94">
        <v>6</v>
      </c>
      <c r="L356" s="94" t="s">
        <v>258</v>
      </c>
    </row>
    <row r="357" spans="1:12" ht="12" customHeight="1">
      <c r="A357" s="104">
        <v>42393</v>
      </c>
      <c r="B357" s="93" t="s">
        <v>277</v>
      </c>
      <c r="C357" s="93" t="s">
        <v>271</v>
      </c>
      <c r="D357" s="93" t="s">
        <v>11</v>
      </c>
      <c r="E357" s="93" t="s">
        <v>176</v>
      </c>
      <c r="F357" s="93" t="s">
        <v>212</v>
      </c>
      <c r="G357" s="94">
        <v>103</v>
      </c>
      <c r="H357" s="94">
        <v>100</v>
      </c>
      <c r="I357" s="94">
        <v>3</v>
      </c>
      <c r="L357" s="94" t="s">
        <v>258</v>
      </c>
    </row>
    <row r="358" spans="1:12" ht="12" customHeight="1">
      <c r="A358" s="104">
        <v>42393</v>
      </c>
      <c r="B358" s="93" t="s">
        <v>277</v>
      </c>
      <c r="C358" s="93" t="s">
        <v>272</v>
      </c>
      <c r="D358" s="93" t="s">
        <v>12</v>
      </c>
      <c r="E358" s="93" t="s">
        <v>177</v>
      </c>
      <c r="F358" s="93" t="s">
        <v>213</v>
      </c>
      <c r="G358" s="94">
        <v>154</v>
      </c>
      <c r="H358" s="94">
        <v>147</v>
      </c>
      <c r="I358" s="94">
        <v>7</v>
      </c>
      <c r="L358" s="94" t="s">
        <v>258</v>
      </c>
    </row>
    <row r="359" spans="1:12" ht="12" customHeight="1">
      <c r="A359" s="104">
        <v>42393</v>
      </c>
      <c r="B359" s="93" t="s">
        <v>277</v>
      </c>
      <c r="C359" s="93" t="s">
        <v>273</v>
      </c>
      <c r="D359" s="93" t="s">
        <v>13</v>
      </c>
      <c r="E359" s="93" t="s">
        <v>178</v>
      </c>
      <c r="F359" s="93" t="s">
        <v>214</v>
      </c>
      <c r="G359" s="94">
        <v>854</v>
      </c>
      <c r="H359" s="94">
        <v>847</v>
      </c>
      <c r="I359" s="94">
        <v>7</v>
      </c>
      <c r="L359" s="94" t="s">
        <v>258</v>
      </c>
    </row>
    <row r="360" spans="1:12" ht="12" customHeight="1">
      <c r="A360" s="104">
        <v>42393</v>
      </c>
      <c r="B360" s="93" t="s">
        <v>277</v>
      </c>
      <c r="C360" s="93" t="s">
        <v>273</v>
      </c>
      <c r="D360" s="93" t="s">
        <v>13</v>
      </c>
      <c r="E360" s="93" t="s">
        <v>179</v>
      </c>
      <c r="F360" s="93" t="s">
        <v>215</v>
      </c>
      <c r="G360" s="94">
        <v>433</v>
      </c>
      <c r="H360" s="94">
        <v>432</v>
      </c>
      <c r="I360" s="94">
        <v>1</v>
      </c>
      <c r="L360" s="94" t="s">
        <v>258</v>
      </c>
    </row>
    <row r="361" spans="1:12" ht="12" customHeight="1">
      <c r="A361" s="104">
        <v>42393</v>
      </c>
      <c r="B361" s="93" t="s">
        <v>277</v>
      </c>
      <c r="C361" s="93" t="s">
        <v>274</v>
      </c>
      <c r="D361" s="93" t="s">
        <v>14</v>
      </c>
      <c r="E361" s="93" t="s">
        <v>180</v>
      </c>
      <c r="F361" s="93" t="s">
        <v>216</v>
      </c>
      <c r="G361" s="94">
        <v>105</v>
      </c>
      <c r="H361" s="94">
        <v>105</v>
      </c>
      <c r="I361" s="94">
        <v>0</v>
      </c>
      <c r="L361" s="94" t="s">
        <v>258</v>
      </c>
    </row>
    <row r="362" spans="1:12" ht="12" customHeight="1">
      <c r="A362" s="104">
        <v>42400</v>
      </c>
      <c r="B362" s="93" t="s">
        <v>277</v>
      </c>
      <c r="C362" s="93" t="s">
        <v>261</v>
      </c>
      <c r="D362" s="93" t="s">
        <v>1</v>
      </c>
      <c r="E362" s="93" t="s">
        <v>152</v>
      </c>
      <c r="F362" s="93" t="s">
        <v>188</v>
      </c>
      <c r="G362" s="94">
        <v>828</v>
      </c>
      <c r="H362" s="94">
        <v>707</v>
      </c>
      <c r="I362" s="94">
        <v>121</v>
      </c>
      <c r="J362" s="94">
        <v>24</v>
      </c>
      <c r="L362" s="94" t="s">
        <v>258</v>
      </c>
    </row>
    <row r="363" spans="1:12" ht="12" customHeight="1">
      <c r="A363" s="104">
        <v>42400</v>
      </c>
      <c r="B363" s="93" t="s">
        <v>277</v>
      </c>
      <c r="C363" s="93" t="s">
        <v>261</v>
      </c>
      <c r="D363" s="93" t="s">
        <v>1</v>
      </c>
      <c r="E363" s="93" t="s">
        <v>151</v>
      </c>
      <c r="F363" s="93" t="s">
        <v>187</v>
      </c>
      <c r="G363" s="94">
        <v>1428</v>
      </c>
      <c r="H363" s="94">
        <v>1381</v>
      </c>
      <c r="I363" s="94">
        <v>47</v>
      </c>
      <c r="J363" s="94">
        <v>2</v>
      </c>
      <c r="L363" s="94" t="s">
        <v>258</v>
      </c>
    </row>
    <row r="364" spans="1:12" ht="12" customHeight="1">
      <c r="A364" s="104">
        <v>42400</v>
      </c>
      <c r="B364" s="93" t="s">
        <v>277</v>
      </c>
      <c r="C364" s="93" t="s">
        <v>262</v>
      </c>
      <c r="D364" s="93" t="s">
        <v>2</v>
      </c>
      <c r="E364" s="93" t="s">
        <v>153</v>
      </c>
      <c r="F364" s="93" t="s">
        <v>189</v>
      </c>
      <c r="G364" s="94">
        <v>454</v>
      </c>
      <c r="H364" s="94">
        <v>436</v>
      </c>
      <c r="I364" s="94">
        <v>18</v>
      </c>
      <c r="L364" s="94" t="s">
        <v>258</v>
      </c>
    </row>
    <row r="365" spans="1:12" ht="12" customHeight="1">
      <c r="A365" s="104">
        <v>42400</v>
      </c>
      <c r="B365" s="93" t="s">
        <v>277</v>
      </c>
      <c r="C365" s="93" t="s">
        <v>263</v>
      </c>
      <c r="D365" s="93" t="s">
        <v>3</v>
      </c>
      <c r="E365" s="93" t="s">
        <v>154</v>
      </c>
      <c r="F365" s="93" t="s">
        <v>190</v>
      </c>
      <c r="G365" s="94">
        <v>659</v>
      </c>
      <c r="H365" s="94">
        <v>598</v>
      </c>
      <c r="I365" s="94">
        <v>61</v>
      </c>
      <c r="L365" s="94" t="s">
        <v>258</v>
      </c>
    </row>
    <row r="366" spans="1:12" ht="12" customHeight="1">
      <c r="A366" s="104">
        <v>42400</v>
      </c>
      <c r="B366" s="93" t="s">
        <v>277</v>
      </c>
      <c r="C366" s="93" t="s">
        <v>263</v>
      </c>
      <c r="D366" s="93" t="s">
        <v>3</v>
      </c>
      <c r="E366" s="93" t="s">
        <v>155</v>
      </c>
      <c r="F366" s="93" t="s">
        <v>191</v>
      </c>
      <c r="G366" s="94">
        <v>216</v>
      </c>
      <c r="H366" s="94">
        <v>210</v>
      </c>
      <c r="I366" s="94">
        <v>6</v>
      </c>
      <c r="L366" s="94" t="s">
        <v>258</v>
      </c>
    </row>
    <row r="367" spans="1:12" ht="12" customHeight="1">
      <c r="A367" s="104">
        <v>42400</v>
      </c>
      <c r="B367" s="93" t="s">
        <v>277</v>
      </c>
      <c r="C367" s="93" t="s">
        <v>264</v>
      </c>
      <c r="D367" s="93" t="s">
        <v>4</v>
      </c>
      <c r="E367" s="93" t="s">
        <v>156</v>
      </c>
      <c r="F367" s="93" t="s">
        <v>192</v>
      </c>
      <c r="G367" s="94">
        <v>1234</v>
      </c>
      <c r="H367" s="94">
        <v>1138</v>
      </c>
      <c r="I367" s="94">
        <v>96</v>
      </c>
      <c r="J367" s="94">
        <v>14</v>
      </c>
      <c r="K367" s="94">
        <v>2</v>
      </c>
      <c r="L367" s="94" t="s">
        <v>258</v>
      </c>
    </row>
    <row r="368" spans="1:12" ht="12" customHeight="1">
      <c r="A368" s="104">
        <v>42400</v>
      </c>
      <c r="B368" s="93" t="s">
        <v>277</v>
      </c>
      <c r="C368" s="93" t="s">
        <v>265</v>
      </c>
      <c r="D368" s="93" t="s">
        <v>5</v>
      </c>
      <c r="E368" s="93" t="s">
        <v>157</v>
      </c>
      <c r="F368" s="93" t="s">
        <v>193</v>
      </c>
      <c r="G368" s="94">
        <v>1144</v>
      </c>
      <c r="H368" s="94">
        <v>1064</v>
      </c>
      <c r="I368" s="94">
        <v>80</v>
      </c>
      <c r="J368" s="94">
        <v>7</v>
      </c>
      <c r="L368" s="94" t="s">
        <v>258</v>
      </c>
    </row>
    <row r="369" spans="1:12" ht="12" customHeight="1">
      <c r="A369" s="104">
        <v>42400</v>
      </c>
      <c r="B369" s="93" t="s">
        <v>277</v>
      </c>
      <c r="C369" s="93" t="s">
        <v>266</v>
      </c>
      <c r="D369" s="93" t="s">
        <v>6</v>
      </c>
      <c r="E369" s="93" t="s">
        <v>158</v>
      </c>
      <c r="F369" s="93" t="s">
        <v>194</v>
      </c>
      <c r="G369" s="94">
        <v>1044</v>
      </c>
      <c r="H369" s="94">
        <v>982</v>
      </c>
      <c r="I369" s="94">
        <v>62</v>
      </c>
      <c r="J369" s="94">
        <v>3</v>
      </c>
      <c r="L369" s="94" t="s">
        <v>258</v>
      </c>
    </row>
    <row r="370" spans="1:12" ht="12" customHeight="1">
      <c r="A370" s="104">
        <v>42400</v>
      </c>
      <c r="B370" s="93" t="s">
        <v>277</v>
      </c>
      <c r="C370" s="93" t="s">
        <v>266</v>
      </c>
      <c r="D370" s="93" t="s">
        <v>6</v>
      </c>
      <c r="E370" s="93" t="s">
        <v>160</v>
      </c>
      <c r="F370" s="93" t="s">
        <v>196</v>
      </c>
      <c r="G370" s="94">
        <v>436</v>
      </c>
      <c r="H370" s="94">
        <v>416</v>
      </c>
      <c r="I370" s="94">
        <v>20</v>
      </c>
      <c r="L370" s="94" t="s">
        <v>258</v>
      </c>
    </row>
    <row r="371" spans="1:12" ht="12" customHeight="1">
      <c r="A371" s="104">
        <v>42400</v>
      </c>
      <c r="B371" s="93" t="s">
        <v>277</v>
      </c>
      <c r="C371" s="93" t="s">
        <v>266</v>
      </c>
      <c r="D371" s="93" t="s">
        <v>6</v>
      </c>
      <c r="E371" s="93" t="s">
        <v>159</v>
      </c>
      <c r="F371" s="93" t="s">
        <v>195</v>
      </c>
      <c r="G371" s="94">
        <v>293</v>
      </c>
      <c r="H371" s="94">
        <v>284</v>
      </c>
      <c r="I371" s="94">
        <v>9</v>
      </c>
      <c r="J371" s="94">
        <v>1</v>
      </c>
      <c r="L371" s="94" t="s">
        <v>258</v>
      </c>
    </row>
    <row r="372" spans="1:12" ht="12" customHeight="1">
      <c r="A372" s="104">
        <v>42400</v>
      </c>
      <c r="B372" s="93" t="s">
        <v>277</v>
      </c>
      <c r="C372" s="93" t="s">
        <v>267</v>
      </c>
      <c r="D372" s="93" t="s">
        <v>7</v>
      </c>
      <c r="E372" s="93" t="s">
        <v>163</v>
      </c>
      <c r="F372" s="93" t="s">
        <v>199</v>
      </c>
      <c r="G372" s="94">
        <v>1643</v>
      </c>
      <c r="H372" s="94">
        <v>1348</v>
      </c>
      <c r="I372" s="94">
        <v>295</v>
      </c>
      <c r="J372" s="94">
        <v>15</v>
      </c>
      <c r="L372" s="94" t="s">
        <v>258</v>
      </c>
    </row>
    <row r="373" spans="1:12" ht="12" customHeight="1">
      <c r="A373" s="104">
        <v>42400</v>
      </c>
      <c r="B373" s="93" t="s">
        <v>277</v>
      </c>
      <c r="C373" s="93" t="s">
        <v>267</v>
      </c>
      <c r="D373" s="93" t="s">
        <v>7</v>
      </c>
      <c r="E373" s="93" t="s">
        <v>161</v>
      </c>
      <c r="F373" s="93" t="s">
        <v>197</v>
      </c>
      <c r="G373" s="94">
        <v>590</v>
      </c>
      <c r="H373" s="94">
        <v>568</v>
      </c>
      <c r="I373" s="94">
        <v>22</v>
      </c>
      <c r="L373" s="94" t="s">
        <v>258</v>
      </c>
    </row>
    <row r="374" spans="1:12" ht="12" customHeight="1">
      <c r="A374" s="104">
        <v>42400</v>
      </c>
      <c r="B374" s="93" t="s">
        <v>277</v>
      </c>
      <c r="C374" s="93" t="s">
        <v>267</v>
      </c>
      <c r="D374" s="93" t="s">
        <v>7</v>
      </c>
      <c r="E374" s="93" t="s">
        <v>164</v>
      </c>
      <c r="F374" s="93" t="s">
        <v>200</v>
      </c>
      <c r="G374" s="94">
        <v>1770</v>
      </c>
      <c r="H374" s="94">
        <v>1561</v>
      </c>
      <c r="I374" s="94">
        <v>209</v>
      </c>
      <c r="J374" s="94">
        <v>39</v>
      </c>
      <c r="K374" s="94">
        <v>9</v>
      </c>
      <c r="L374" s="94" t="s">
        <v>258</v>
      </c>
    </row>
    <row r="375" spans="1:12" ht="12" customHeight="1">
      <c r="A375" s="104">
        <v>42400</v>
      </c>
      <c r="B375" s="93" t="s">
        <v>277</v>
      </c>
      <c r="C375" s="93" t="s">
        <v>267</v>
      </c>
      <c r="D375" s="93" t="s">
        <v>7</v>
      </c>
      <c r="E375" s="93" t="s">
        <v>162</v>
      </c>
      <c r="F375" s="93" t="s">
        <v>198</v>
      </c>
      <c r="G375" s="94">
        <v>1271</v>
      </c>
      <c r="H375" s="94">
        <v>1102</v>
      </c>
      <c r="I375" s="94">
        <v>169</v>
      </c>
      <c r="J375" s="94">
        <v>8</v>
      </c>
      <c r="L375" s="94" t="s">
        <v>258</v>
      </c>
    </row>
    <row r="376" spans="1:12" ht="12" customHeight="1">
      <c r="A376" s="104">
        <v>42400</v>
      </c>
      <c r="B376" s="93" t="s">
        <v>277</v>
      </c>
      <c r="C376" s="93" t="s">
        <v>267</v>
      </c>
      <c r="D376" s="93" t="s">
        <v>7</v>
      </c>
      <c r="E376" s="93" t="s">
        <v>165</v>
      </c>
      <c r="F376" s="93" t="s">
        <v>201</v>
      </c>
      <c r="G376" s="94">
        <v>1089</v>
      </c>
      <c r="H376" s="94">
        <v>1084</v>
      </c>
      <c r="I376" s="94">
        <v>5</v>
      </c>
      <c r="L376" s="94" t="s">
        <v>258</v>
      </c>
    </row>
    <row r="377" spans="1:12" ht="12" customHeight="1">
      <c r="A377" s="104">
        <v>42400</v>
      </c>
      <c r="B377" s="93" t="s">
        <v>277</v>
      </c>
      <c r="C377" s="93" t="s">
        <v>268</v>
      </c>
      <c r="D377" s="93" t="s">
        <v>8</v>
      </c>
      <c r="E377" s="93" t="s">
        <v>169</v>
      </c>
      <c r="F377" s="93" t="s">
        <v>205</v>
      </c>
      <c r="G377" s="94">
        <v>123</v>
      </c>
      <c r="H377" s="94">
        <v>120</v>
      </c>
      <c r="I377" s="94">
        <v>3</v>
      </c>
      <c r="L377" s="94" t="s">
        <v>258</v>
      </c>
    </row>
    <row r="378" spans="1:12" ht="12" customHeight="1">
      <c r="A378" s="104">
        <v>42400</v>
      </c>
      <c r="B378" s="93" t="s">
        <v>277</v>
      </c>
      <c r="C378" s="93" t="s">
        <v>268</v>
      </c>
      <c r="D378" s="93" t="s">
        <v>8</v>
      </c>
      <c r="E378" s="93" t="s">
        <v>167</v>
      </c>
      <c r="F378" s="93" t="s">
        <v>203</v>
      </c>
      <c r="G378" s="94">
        <v>121</v>
      </c>
      <c r="H378" s="94">
        <v>116</v>
      </c>
      <c r="I378" s="94">
        <v>5</v>
      </c>
      <c r="J378" s="94">
        <v>1</v>
      </c>
      <c r="L378" s="94" t="s">
        <v>258</v>
      </c>
    </row>
    <row r="379" spans="1:12" ht="12" customHeight="1">
      <c r="A379" s="104">
        <v>42400</v>
      </c>
      <c r="B379" s="93" t="s">
        <v>277</v>
      </c>
      <c r="C379" s="93" t="s">
        <v>268</v>
      </c>
      <c r="D379" s="93" t="s">
        <v>8</v>
      </c>
      <c r="E379" s="93" t="s">
        <v>166</v>
      </c>
      <c r="F379" s="93" t="s">
        <v>202</v>
      </c>
      <c r="G379" s="94">
        <v>116</v>
      </c>
      <c r="H379" s="94">
        <v>114</v>
      </c>
      <c r="I379" s="94">
        <v>2</v>
      </c>
      <c r="L379" s="94" t="s">
        <v>258</v>
      </c>
    </row>
    <row r="380" spans="1:12" ht="12" customHeight="1">
      <c r="A380" s="104">
        <v>42400</v>
      </c>
      <c r="B380" s="93" t="s">
        <v>277</v>
      </c>
      <c r="C380" s="93" t="s">
        <v>268</v>
      </c>
      <c r="D380" s="93" t="s">
        <v>8</v>
      </c>
      <c r="E380" s="93" t="s">
        <v>168</v>
      </c>
      <c r="F380" s="93" t="s">
        <v>204</v>
      </c>
      <c r="G380" s="94">
        <v>601</v>
      </c>
      <c r="H380" s="94">
        <v>568</v>
      </c>
      <c r="I380" s="94">
        <v>33</v>
      </c>
      <c r="L380" s="94" t="s">
        <v>258</v>
      </c>
    </row>
    <row r="381" spans="1:12" ht="12" customHeight="1">
      <c r="A381" s="104">
        <v>42400</v>
      </c>
      <c r="B381" s="93" t="s">
        <v>277</v>
      </c>
      <c r="C381" s="93" t="s">
        <v>269</v>
      </c>
      <c r="D381" s="93" t="s">
        <v>9</v>
      </c>
      <c r="E381" s="93" t="s">
        <v>171</v>
      </c>
      <c r="F381" s="93" t="s">
        <v>207</v>
      </c>
      <c r="G381" s="94">
        <v>1164</v>
      </c>
      <c r="H381" s="94">
        <v>932</v>
      </c>
      <c r="I381" s="94">
        <v>232</v>
      </c>
      <c r="J381" s="94">
        <v>77</v>
      </c>
      <c r="K381" s="94">
        <v>43</v>
      </c>
      <c r="L381" s="94" t="s">
        <v>258</v>
      </c>
    </row>
    <row r="382" spans="1:12" ht="12" customHeight="1">
      <c r="A382" s="104">
        <v>42400</v>
      </c>
      <c r="B382" s="93" t="s">
        <v>277</v>
      </c>
      <c r="C382" s="93" t="s">
        <v>269</v>
      </c>
      <c r="D382" s="93" t="s">
        <v>9</v>
      </c>
      <c r="E382" s="93" t="s">
        <v>170</v>
      </c>
      <c r="F382" s="93" t="s">
        <v>206</v>
      </c>
      <c r="G382" s="94">
        <v>1305</v>
      </c>
      <c r="H382" s="94">
        <v>1231</v>
      </c>
      <c r="I382" s="94">
        <v>74</v>
      </c>
      <c r="J382" s="94">
        <v>1</v>
      </c>
      <c r="L382" s="94" t="s">
        <v>258</v>
      </c>
    </row>
    <row r="383" spans="1:12" ht="12" customHeight="1">
      <c r="A383" s="104">
        <v>42400</v>
      </c>
      <c r="B383" s="93" t="s">
        <v>277</v>
      </c>
      <c r="C383" s="93" t="s">
        <v>269</v>
      </c>
      <c r="D383" s="93" t="s">
        <v>9</v>
      </c>
      <c r="E383" s="93" t="s">
        <v>172</v>
      </c>
      <c r="F383" s="93" t="s">
        <v>208</v>
      </c>
      <c r="G383" s="94">
        <v>1225</v>
      </c>
      <c r="H383" s="94">
        <v>1054</v>
      </c>
      <c r="I383" s="94">
        <v>171</v>
      </c>
      <c r="J383" s="94">
        <v>15</v>
      </c>
      <c r="K383" s="94">
        <v>1</v>
      </c>
      <c r="L383" s="94" t="s">
        <v>258</v>
      </c>
    </row>
    <row r="384" spans="1:12" ht="12" customHeight="1">
      <c r="A384" s="104">
        <v>42400</v>
      </c>
      <c r="B384" s="93" t="s">
        <v>277</v>
      </c>
      <c r="C384" s="93" t="s">
        <v>270</v>
      </c>
      <c r="D384" s="93" t="s">
        <v>10</v>
      </c>
      <c r="E384" s="93" t="s">
        <v>173</v>
      </c>
      <c r="F384" s="93" t="s">
        <v>209</v>
      </c>
      <c r="G384" s="94">
        <v>982</v>
      </c>
      <c r="H384" s="94">
        <v>955</v>
      </c>
      <c r="I384" s="94">
        <v>27</v>
      </c>
      <c r="L384" s="94" t="s">
        <v>258</v>
      </c>
    </row>
    <row r="385" spans="1:12" ht="12" customHeight="1">
      <c r="A385" s="104">
        <v>42400</v>
      </c>
      <c r="B385" s="93" t="s">
        <v>277</v>
      </c>
      <c r="C385" s="93" t="s">
        <v>270</v>
      </c>
      <c r="D385" s="93" t="s">
        <v>10</v>
      </c>
      <c r="E385" s="93" t="s">
        <v>175</v>
      </c>
      <c r="F385" s="93" t="s">
        <v>211</v>
      </c>
      <c r="G385" s="94">
        <v>2271</v>
      </c>
      <c r="H385" s="94">
        <v>1822</v>
      </c>
      <c r="I385" s="94">
        <v>449</v>
      </c>
      <c r="J385" s="94">
        <v>142</v>
      </c>
      <c r="K385" s="94">
        <v>31</v>
      </c>
      <c r="L385" s="94" t="s">
        <v>258</v>
      </c>
    </row>
    <row r="386" spans="1:12" ht="12" customHeight="1">
      <c r="A386" s="104">
        <v>42400</v>
      </c>
      <c r="B386" s="93" t="s">
        <v>277</v>
      </c>
      <c r="C386" s="93" t="s">
        <v>270</v>
      </c>
      <c r="D386" s="93" t="s">
        <v>10</v>
      </c>
      <c r="E386" s="93" t="s">
        <v>174</v>
      </c>
      <c r="F386" s="93" t="s">
        <v>210</v>
      </c>
      <c r="G386" s="94">
        <v>1072</v>
      </c>
      <c r="H386" s="94">
        <v>950</v>
      </c>
      <c r="I386" s="94">
        <v>122</v>
      </c>
      <c r="J386" s="94">
        <v>14</v>
      </c>
      <c r="K386" s="94">
        <v>1</v>
      </c>
      <c r="L386" s="94" t="s">
        <v>258</v>
      </c>
    </row>
    <row r="387" spans="1:12" ht="12" customHeight="1">
      <c r="A387" s="104">
        <v>42400</v>
      </c>
      <c r="B387" s="93" t="s">
        <v>277</v>
      </c>
      <c r="C387" s="93" t="s">
        <v>271</v>
      </c>
      <c r="D387" s="93" t="s">
        <v>11</v>
      </c>
      <c r="E387" s="93" t="s">
        <v>176</v>
      </c>
      <c r="F387" s="93" t="s">
        <v>212</v>
      </c>
      <c r="G387" s="94">
        <v>107</v>
      </c>
      <c r="H387" s="94">
        <v>105</v>
      </c>
      <c r="I387" s="94">
        <v>2</v>
      </c>
      <c r="L387" s="94" t="s">
        <v>258</v>
      </c>
    </row>
    <row r="388" spans="1:12" ht="12" customHeight="1">
      <c r="A388" s="104">
        <v>42400</v>
      </c>
      <c r="B388" s="93" t="s">
        <v>277</v>
      </c>
      <c r="C388" s="93" t="s">
        <v>272</v>
      </c>
      <c r="D388" s="93" t="s">
        <v>12</v>
      </c>
      <c r="E388" s="93" t="s">
        <v>177</v>
      </c>
      <c r="F388" s="93" t="s">
        <v>213</v>
      </c>
      <c r="G388" s="94">
        <v>145</v>
      </c>
      <c r="H388" s="94">
        <v>143</v>
      </c>
      <c r="I388" s="94">
        <v>2</v>
      </c>
      <c r="L388" s="94" t="s">
        <v>258</v>
      </c>
    </row>
    <row r="389" spans="1:12" ht="12" customHeight="1">
      <c r="A389" s="104">
        <v>42400</v>
      </c>
      <c r="B389" s="93" t="s">
        <v>277</v>
      </c>
      <c r="C389" s="93" t="s">
        <v>273</v>
      </c>
      <c r="D389" s="93" t="s">
        <v>13</v>
      </c>
      <c r="E389" s="93" t="s">
        <v>178</v>
      </c>
      <c r="F389" s="93" t="s">
        <v>214</v>
      </c>
      <c r="G389" s="94">
        <v>841</v>
      </c>
      <c r="H389" s="94">
        <v>833</v>
      </c>
      <c r="I389" s="94">
        <v>8</v>
      </c>
      <c r="L389" s="94" t="s">
        <v>258</v>
      </c>
    </row>
    <row r="390" spans="1:12" ht="12" customHeight="1">
      <c r="A390" s="104">
        <v>42400</v>
      </c>
      <c r="B390" s="93" t="s">
        <v>277</v>
      </c>
      <c r="C390" s="93" t="s">
        <v>273</v>
      </c>
      <c r="D390" s="93" t="s">
        <v>13</v>
      </c>
      <c r="E390" s="93" t="s">
        <v>179</v>
      </c>
      <c r="F390" s="93" t="s">
        <v>215</v>
      </c>
      <c r="G390" s="94">
        <v>484</v>
      </c>
      <c r="H390" s="94">
        <v>480</v>
      </c>
      <c r="I390" s="94">
        <v>4</v>
      </c>
      <c r="L390" s="94" t="s">
        <v>258</v>
      </c>
    </row>
    <row r="391" spans="1:12" ht="12" customHeight="1">
      <c r="A391" s="104">
        <v>42400</v>
      </c>
      <c r="B391" s="93" t="s">
        <v>277</v>
      </c>
      <c r="C391" s="93" t="s">
        <v>274</v>
      </c>
      <c r="D391" s="93" t="s">
        <v>14</v>
      </c>
      <c r="E391" s="93" t="s">
        <v>180</v>
      </c>
      <c r="F391" s="93" t="s">
        <v>216</v>
      </c>
      <c r="G391" s="94">
        <v>110</v>
      </c>
      <c r="H391" s="94">
        <v>108</v>
      </c>
      <c r="I391" s="94">
        <v>2</v>
      </c>
      <c r="L391" s="94" t="s">
        <v>258</v>
      </c>
    </row>
    <row r="392" spans="1:12" ht="12" customHeight="1">
      <c r="A392" s="104">
        <v>42407</v>
      </c>
      <c r="B392" s="93" t="s">
        <v>277</v>
      </c>
      <c r="C392" s="93" t="s">
        <v>261</v>
      </c>
      <c r="D392" s="93" t="s">
        <v>1</v>
      </c>
      <c r="E392" s="93" t="s">
        <v>152</v>
      </c>
      <c r="F392" s="93" t="s">
        <v>188</v>
      </c>
      <c r="G392" s="94">
        <v>819</v>
      </c>
      <c r="H392" s="94">
        <v>720</v>
      </c>
      <c r="I392" s="94">
        <v>99</v>
      </c>
      <c r="J392" s="94">
        <v>28</v>
      </c>
      <c r="K392" s="94">
        <v>5</v>
      </c>
      <c r="L392" s="94" t="s">
        <v>258</v>
      </c>
    </row>
    <row r="393" spans="1:12" ht="12" customHeight="1">
      <c r="A393" s="104">
        <v>42407</v>
      </c>
      <c r="B393" s="93" t="s">
        <v>277</v>
      </c>
      <c r="C393" s="93" t="s">
        <v>261</v>
      </c>
      <c r="D393" s="93" t="s">
        <v>1</v>
      </c>
      <c r="E393" s="93" t="s">
        <v>151</v>
      </c>
      <c r="F393" s="93" t="s">
        <v>187</v>
      </c>
      <c r="G393" s="94">
        <v>1491</v>
      </c>
      <c r="H393" s="94">
        <v>1438</v>
      </c>
      <c r="I393" s="94">
        <v>53</v>
      </c>
      <c r="J393" s="94">
        <v>5</v>
      </c>
      <c r="L393" s="94" t="s">
        <v>258</v>
      </c>
    </row>
    <row r="394" spans="1:12" ht="12" customHeight="1">
      <c r="A394" s="104">
        <v>42407</v>
      </c>
      <c r="B394" s="93" t="s">
        <v>277</v>
      </c>
      <c r="C394" s="93" t="s">
        <v>262</v>
      </c>
      <c r="D394" s="93" t="s">
        <v>2</v>
      </c>
      <c r="E394" s="93" t="s">
        <v>153</v>
      </c>
      <c r="F394" s="93" t="s">
        <v>189</v>
      </c>
      <c r="G394" s="94">
        <v>427</v>
      </c>
      <c r="H394" s="94">
        <v>414</v>
      </c>
      <c r="I394" s="94">
        <v>13</v>
      </c>
      <c r="L394" s="94" t="s">
        <v>258</v>
      </c>
    </row>
    <row r="395" spans="1:12" ht="12" customHeight="1">
      <c r="A395" s="104">
        <v>42407</v>
      </c>
      <c r="B395" s="93" t="s">
        <v>277</v>
      </c>
      <c r="C395" s="93" t="s">
        <v>263</v>
      </c>
      <c r="D395" s="93" t="s">
        <v>3</v>
      </c>
      <c r="E395" s="93" t="s">
        <v>154</v>
      </c>
      <c r="F395" s="93" t="s">
        <v>190</v>
      </c>
      <c r="G395" s="94">
        <v>643</v>
      </c>
      <c r="H395" s="94">
        <v>592</v>
      </c>
      <c r="I395" s="94">
        <v>51</v>
      </c>
      <c r="J395" s="94">
        <v>3</v>
      </c>
      <c r="L395" s="94" t="s">
        <v>258</v>
      </c>
    </row>
    <row r="396" spans="1:12" ht="12" customHeight="1">
      <c r="A396" s="104">
        <v>42407</v>
      </c>
      <c r="B396" s="93" t="s">
        <v>277</v>
      </c>
      <c r="C396" s="93" t="s">
        <v>263</v>
      </c>
      <c r="D396" s="93" t="s">
        <v>3</v>
      </c>
      <c r="E396" s="93" t="s">
        <v>155</v>
      </c>
      <c r="F396" s="93" t="s">
        <v>191</v>
      </c>
      <c r="G396" s="94">
        <v>199</v>
      </c>
      <c r="H396" s="94">
        <v>190</v>
      </c>
      <c r="I396" s="94">
        <v>9</v>
      </c>
      <c r="J396" s="94">
        <v>1</v>
      </c>
      <c r="L396" s="94" t="s">
        <v>258</v>
      </c>
    </row>
    <row r="397" spans="1:12" ht="12" customHeight="1">
      <c r="A397" s="104">
        <v>42407</v>
      </c>
      <c r="B397" s="93" t="s">
        <v>277</v>
      </c>
      <c r="C397" s="93" t="s">
        <v>264</v>
      </c>
      <c r="D397" s="93" t="s">
        <v>4</v>
      </c>
      <c r="E397" s="93" t="s">
        <v>156</v>
      </c>
      <c r="F397" s="93" t="s">
        <v>192</v>
      </c>
      <c r="G397" s="94">
        <v>1277</v>
      </c>
      <c r="H397" s="94">
        <v>1220</v>
      </c>
      <c r="I397" s="94">
        <v>57</v>
      </c>
      <c r="J397" s="94">
        <v>7</v>
      </c>
      <c r="L397" s="94" t="s">
        <v>258</v>
      </c>
    </row>
    <row r="398" spans="1:12" ht="12" customHeight="1">
      <c r="A398" s="104">
        <v>42407</v>
      </c>
      <c r="B398" s="93" t="s">
        <v>277</v>
      </c>
      <c r="C398" s="93" t="s">
        <v>265</v>
      </c>
      <c r="D398" s="93" t="s">
        <v>5</v>
      </c>
      <c r="E398" s="93" t="s">
        <v>157</v>
      </c>
      <c r="F398" s="93" t="s">
        <v>193</v>
      </c>
      <c r="G398" s="94">
        <v>1211</v>
      </c>
      <c r="H398" s="94">
        <v>1092</v>
      </c>
      <c r="I398" s="94">
        <v>119</v>
      </c>
      <c r="J398" s="94">
        <v>5</v>
      </c>
      <c r="L398" s="94" t="s">
        <v>258</v>
      </c>
    </row>
    <row r="399" spans="1:12" ht="12" customHeight="1">
      <c r="A399" s="104">
        <v>42407</v>
      </c>
      <c r="B399" s="93" t="s">
        <v>277</v>
      </c>
      <c r="C399" s="93" t="s">
        <v>266</v>
      </c>
      <c r="D399" s="93" t="s">
        <v>6</v>
      </c>
      <c r="E399" s="93" t="s">
        <v>158</v>
      </c>
      <c r="F399" s="93" t="s">
        <v>194</v>
      </c>
      <c r="G399" s="94">
        <v>1115</v>
      </c>
      <c r="H399" s="94">
        <v>1056</v>
      </c>
      <c r="I399" s="94">
        <v>59</v>
      </c>
      <c r="J399" s="94">
        <v>2</v>
      </c>
      <c r="L399" s="94" t="s">
        <v>258</v>
      </c>
    </row>
    <row r="400" spans="1:12" ht="12" customHeight="1">
      <c r="A400" s="104">
        <v>42407</v>
      </c>
      <c r="B400" s="93" t="s">
        <v>277</v>
      </c>
      <c r="C400" s="93" t="s">
        <v>266</v>
      </c>
      <c r="D400" s="93" t="s">
        <v>6</v>
      </c>
      <c r="E400" s="93" t="s">
        <v>160</v>
      </c>
      <c r="F400" s="93" t="s">
        <v>196</v>
      </c>
      <c r="G400" s="94">
        <v>443</v>
      </c>
      <c r="H400" s="94">
        <v>421</v>
      </c>
      <c r="I400" s="94">
        <v>22</v>
      </c>
      <c r="L400" s="94" t="s">
        <v>258</v>
      </c>
    </row>
    <row r="401" spans="1:12" ht="12" customHeight="1">
      <c r="A401" s="104">
        <v>42407</v>
      </c>
      <c r="B401" s="93" t="s">
        <v>277</v>
      </c>
      <c r="C401" s="93" t="s">
        <v>266</v>
      </c>
      <c r="D401" s="93" t="s">
        <v>6</v>
      </c>
      <c r="E401" s="93" t="s">
        <v>159</v>
      </c>
      <c r="F401" s="93" t="s">
        <v>195</v>
      </c>
      <c r="G401" s="94">
        <v>299</v>
      </c>
      <c r="H401" s="94">
        <v>296</v>
      </c>
      <c r="I401" s="94">
        <v>3</v>
      </c>
      <c r="L401" s="94" t="s">
        <v>258</v>
      </c>
    </row>
    <row r="402" spans="1:12" ht="12" customHeight="1">
      <c r="A402" s="104">
        <v>42407</v>
      </c>
      <c r="B402" s="93" t="s">
        <v>277</v>
      </c>
      <c r="C402" s="93" t="s">
        <v>267</v>
      </c>
      <c r="D402" s="93" t="s">
        <v>7</v>
      </c>
      <c r="E402" s="93" t="s">
        <v>163</v>
      </c>
      <c r="F402" s="93" t="s">
        <v>199</v>
      </c>
      <c r="G402" s="94">
        <v>1768</v>
      </c>
      <c r="H402" s="94">
        <v>1501</v>
      </c>
      <c r="I402" s="94">
        <v>267</v>
      </c>
      <c r="J402" s="94">
        <v>11</v>
      </c>
      <c r="L402" s="94" t="s">
        <v>258</v>
      </c>
    </row>
    <row r="403" spans="1:12" ht="12" customHeight="1">
      <c r="A403" s="104">
        <v>42407</v>
      </c>
      <c r="B403" s="93" t="s">
        <v>277</v>
      </c>
      <c r="C403" s="93" t="s">
        <v>267</v>
      </c>
      <c r="D403" s="93" t="s">
        <v>7</v>
      </c>
      <c r="E403" s="93" t="s">
        <v>161</v>
      </c>
      <c r="F403" s="93" t="s">
        <v>197</v>
      </c>
      <c r="G403" s="94">
        <v>590</v>
      </c>
      <c r="H403" s="94">
        <v>566</v>
      </c>
      <c r="I403" s="94">
        <v>24</v>
      </c>
      <c r="L403" s="94" t="s">
        <v>258</v>
      </c>
    </row>
    <row r="404" spans="1:12" ht="12" customHeight="1">
      <c r="A404" s="104">
        <v>42407</v>
      </c>
      <c r="B404" s="93" t="s">
        <v>277</v>
      </c>
      <c r="C404" s="93" t="s">
        <v>267</v>
      </c>
      <c r="D404" s="93" t="s">
        <v>7</v>
      </c>
      <c r="E404" s="93" t="s">
        <v>164</v>
      </c>
      <c r="F404" s="93" t="s">
        <v>200</v>
      </c>
      <c r="G404" s="94">
        <v>1699</v>
      </c>
      <c r="H404" s="94">
        <v>1498</v>
      </c>
      <c r="I404" s="94">
        <v>201</v>
      </c>
      <c r="J404" s="94">
        <v>9</v>
      </c>
      <c r="L404" s="94" t="s">
        <v>258</v>
      </c>
    </row>
    <row r="405" spans="1:12" ht="12" customHeight="1">
      <c r="A405" s="104">
        <v>42407</v>
      </c>
      <c r="B405" s="93" t="s">
        <v>277</v>
      </c>
      <c r="C405" s="93" t="s">
        <v>267</v>
      </c>
      <c r="D405" s="93" t="s">
        <v>7</v>
      </c>
      <c r="E405" s="93" t="s">
        <v>162</v>
      </c>
      <c r="F405" s="93" t="s">
        <v>198</v>
      </c>
      <c r="G405" s="94">
        <v>1263</v>
      </c>
      <c r="H405" s="94">
        <v>1125</v>
      </c>
      <c r="I405" s="94">
        <v>138</v>
      </c>
      <c r="J405" s="94">
        <v>9</v>
      </c>
      <c r="L405" s="94" t="s">
        <v>258</v>
      </c>
    </row>
    <row r="406" spans="1:12" ht="12" customHeight="1">
      <c r="A406" s="104">
        <v>42407</v>
      </c>
      <c r="B406" s="93" t="s">
        <v>277</v>
      </c>
      <c r="C406" s="93" t="s">
        <v>267</v>
      </c>
      <c r="D406" s="93" t="s">
        <v>7</v>
      </c>
      <c r="E406" s="93" t="s">
        <v>165</v>
      </c>
      <c r="F406" s="93" t="s">
        <v>201</v>
      </c>
      <c r="G406" s="94">
        <v>1151</v>
      </c>
      <c r="H406" s="94">
        <v>1145</v>
      </c>
      <c r="I406" s="94">
        <v>6</v>
      </c>
      <c r="L406" s="94" t="s">
        <v>258</v>
      </c>
    </row>
    <row r="407" spans="1:12" ht="12" customHeight="1">
      <c r="A407" s="104">
        <v>42407</v>
      </c>
      <c r="B407" s="93" t="s">
        <v>277</v>
      </c>
      <c r="C407" s="93" t="s">
        <v>268</v>
      </c>
      <c r="D407" s="93" t="s">
        <v>8</v>
      </c>
      <c r="E407" s="93" t="s">
        <v>169</v>
      </c>
      <c r="F407" s="93" t="s">
        <v>205</v>
      </c>
      <c r="G407" s="94">
        <v>126</v>
      </c>
      <c r="H407" s="94">
        <v>122</v>
      </c>
      <c r="I407" s="94">
        <v>4</v>
      </c>
      <c r="J407" s="94">
        <v>1</v>
      </c>
      <c r="L407" s="94" t="s">
        <v>258</v>
      </c>
    </row>
    <row r="408" spans="1:12" ht="12" customHeight="1">
      <c r="A408" s="104">
        <v>42407</v>
      </c>
      <c r="B408" s="93" t="s">
        <v>277</v>
      </c>
      <c r="C408" s="93" t="s">
        <v>268</v>
      </c>
      <c r="D408" s="93" t="s">
        <v>8</v>
      </c>
      <c r="E408" s="93" t="s">
        <v>167</v>
      </c>
      <c r="F408" s="93" t="s">
        <v>203</v>
      </c>
      <c r="G408" s="94">
        <v>122</v>
      </c>
      <c r="H408" s="94">
        <v>114</v>
      </c>
      <c r="I408" s="94">
        <v>8</v>
      </c>
      <c r="L408" s="94" t="s">
        <v>258</v>
      </c>
    </row>
    <row r="409" spans="1:12" ht="12" customHeight="1">
      <c r="A409" s="104">
        <v>42407</v>
      </c>
      <c r="B409" s="93" t="s">
        <v>277</v>
      </c>
      <c r="C409" s="93" t="s">
        <v>268</v>
      </c>
      <c r="D409" s="93" t="s">
        <v>8</v>
      </c>
      <c r="E409" s="93" t="s">
        <v>166</v>
      </c>
      <c r="F409" s="93" t="s">
        <v>202</v>
      </c>
      <c r="G409" s="94">
        <v>112</v>
      </c>
      <c r="H409" s="94">
        <v>112</v>
      </c>
      <c r="I409" s="94">
        <v>0</v>
      </c>
      <c r="L409" s="94" t="s">
        <v>258</v>
      </c>
    </row>
    <row r="410" spans="1:12" ht="12" customHeight="1">
      <c r="A410" s="104">
        <v>42407</v>
      </c>
      <c r="B410" s="93" t="s">
        <v>277</v>
      </c>
      <c r="C410" s="93" t="s">
        <v>268</v>
      </c>
      <c r="D410" s="93" t="s">
        <v>8</v>
      </c>
      <c r="E410" s="93" t="s">
        <v>168</v>
      </c>
      <c r="F410" s="93" t="s">
        <v>204</v>
      </c>
      <c r="G410" s="94">
        <v>577</v>
      </c>
      <c r="H410" s="94">
        <v>521</v>
      </c>
      <c r="I410" s="94">
        <v>56</v>
      </c>
      <c r="J410" s="94">
        <v>9</v>
      </c>
      <c r="K410" s="94">
        <v>1</v>
      </c>
      <c r="L410" s="94" t="s">
        <v>258</v>
      </c>
    </row>
    <row r="411" spans="1:12" ht="12" customHeight="1">
      <c r="A411" s="104">
        <v>42407</v>
      </c>
      <c r="B411" s="93" t="s">
        <v>277</v>
      </c>
      <c r="C411" s="93" t="s">
        <v>269</v>
      </c>
      <c r="D411" s="93" t="s">
        <v>9</v>
      </c>
      <c r="E411" s="93" t="s">
        <v>171</v>
      </c>
      <c r="F411" s="93" t="s">
        <v>207</v>
      </c>
      <c r="G411" s="94">
        <v>1193</v>
      </c>
      <c r="H411" s="94">
        <v>1056</v>
      </c>
      <c r="I411" s="94">
        <v>137</v>
      </c>
      <c r="J411" s="94">
        <v>44</v>
      </c>
      <c r="K411" s="94">
        <v>21</v>
      </c>
      <c r="L411" s="94" t="s">
        <v>258</v>
      </c>
    </row>
    <row r="412" spans="1:12" ht="12" customHeight="1">
      <c r="A412" s="104">
        <v>42407</v>
      </c>
      <c r="B412" s="93" t="s">
        <v>277</v>
      </c>
      <c r="C412" s="93" t="s">
        <v>269</v>
      </c>
      <c r="D412" s="93" t="s">
        <v>9</v>
      </c>
      <c r="E412" s="93" t="s">
        <v>170</v>
      </c>
      <c r="F412" s="93" t="s">
        <v>206</v>
      </c>
      <c r="G412" s="94">
        <v>1229</v>
      </c>
      <c r="H412" s="94">
        <v>1119</v>
      </c>
      <c r="I412" s="94">
        <v>110</v>
      </c>
      <c r="J412" s="94">
        <v>6</v>
      </c>
      <c r="L412" s="94" t="s">
        <v>258</v>
      </c>
    </row>
    <row r="413" spans="1:12" ht="12" customHeight="1">
      <c r="A413" s="104">
        <v>42407</v>
      </c>
      <c r="B413" s="93" t="s">
        <v>277</v>
      </c>
      <c r="C413" s="93" t="s">
        <v>269</v>
      </c>
      <c r="D413" s="93" t="s">
        <v>9</v>
      </c>
      <c r="E413" s="93" t="s">
        <v>172</v>
      </c>
      <c r="F413" s="93" t="s">
        <v>208</v>
      </c>
      <c r="G413" s="94">
        <v>1207</v>
      </c>
      <c r="H413" s="94">
        <v>1034</v>
      </c>
      <c r="I413" s="94">
        <v>173</v>
      </c>
      <c r="J413" s="94">
        <v>18</v>
      </c>
      <c r="K413" s="94">
        <v>1</v>
      </c>
      <c r="L413" s="94" t="s">
        <v>258</v>
      </c>
    </row>
    <row r="414" spans="1:12" ht="12" customHeight="1">
      <c r="A414" s="104">
        <v>42407</v>
      </c>
      <c r="B414" s="93" t="s">
        <v>277</v>
      </c>
      <c r="C414" s="93" t="s">
        <v>270</v>
      </c>
      <c r="D414" s="93" t="s">
        <v>10</v>
      </c>
      <c r="E414" s="93" t="s">
        <v>173</v>
      </c>
      <c r="F414" s="93" t="s">
        <v>209</v>
      </c>
      <c r="G414" s="94">
        <v>973</v>
      </c>
      <c r="H414" s="94">
        <v>958</v>
      </c>
      <c r="I414" s="94">
        <v>15</v>
      </c>
      <c r="L414" s="94" t="s">
        <v>258</v>
      </c>
    </row>
    <row r="415" spans="1:12" ht="12" customHeight="1">
      <c r="A415" s="104">
        <v>42407</v>
      </c>
      <c r="B415" s="93" t="s">
        <v>277</v>
      </c>
      <c r="C415" s="93" t="s">
        <v>270</v>
      </c>
      <c r="D415" s="93" t="s">
        <v>10</v>
      </c>
      <c r="E415" s="93" t="s">
        <v>175</v>
      </c>
      <c r="F415" s="93" t="s">
        <v>211</v>
      </c>
      <c r="G415" s="94">
        <v>2373</v>
      </c>
      <c r="H415" s="94">
        <v>2043</v>
      </c>
      <c r="I415" s="94">
        <v>330</v>
      </c>
      <c r="J415" s="94">
        <v>85</v>
      </c>
      <c r="K415" s="94">
        <v>12</v>
      </c>
      <c r="L415" s="94" t="s">
        <v>258</v>
      </c>
    </row>
    <row r="416" spans="1:12" ht="12" customHeight="1">
      <c r="A416" s="104">
        <v>42407</v>
      </c>
      <c r="B416" s="93" t="s">
        <v>277</v>
      </c>
      <c r="C416" s="93" t="s">
        <v>270</v>
      </c>
      <c r="D416" s="93" t="s">
        <v>10</v>
      </c>
      <c r="E416" s="93" t="s">
        <v>174</v>
      </c>
      <c r="F416" s="93" t="s">
        <v>210</v>
      </c>
      <c r="G416" s="94">
        <v>1032</v>
      </c>
      <c r="H416" s="94">
        <v>893</v>
      </c>
      <c r="I416" s="94">
        <v>139</v>
      </c>
      <c r="J416" s="94">
        <v>15</v>
      </c>
      <c r="K416" s="94">
        <v>2</v>
      </c>
      <c r="L416" s="94" t="s">
        <v>258</v>
      </c>
    </row>
    <row r="417" spans="1:12" ht="12" customHeight="1">
      <c r="A417" s="104">
        <v>42407</v>
      </c>
      <c r="B417" s="93" t="s">
        <v>277</v>
      </c>
      <c r="C417" s="93" t="s">
        <v>271</v>
      </c>
      <c r="D417" s="93" t="s">
        <v>11</v>
      </c>
      <c r="E417" s="93" t="s">
        <v>176</v>
      </c>
      <c r="F417" s="93" t="s">
        <v>212</v>
      </c>
      <c r="G417" s="94">
        <v>88</v>
      </c>
      <c r="H417" s="94">
        <v>87</v>
      </c>
      <c r="I417" s="94">
        <v>1</v>
      </c>
      <c r="L417" s="94" t="s">
        <v>258</v>
      </c>
    </row>
    <row r="418" spans="1:12" ht="12" customHeight="1">
      <c r="A418" s="104">
        <v>42407</v>
      </c>
      <c r="B418" s="93" t="s">
        <v>277</v>
      </c>
      <c r="C418" s="93" t="s">
        <v>272</v>
      </c>
      <c r="D418" s="93" t="s">
        <v>12</v>
      </c>
      <c r="E418" s="93" t="s">
        <v>177</v>
      </c>
      <c r="F418" s="93" t="s">
        <v>213</v>
      </c>
      <c r="G418" s="94">
        <v>148</v>
      </c>
      <c r="H418" s="94">
        <v>143</v>
      </c>
      <c r="I418" s="94">
        <v>5</v>
      </c>
      <c r="L418" s="94" t="s">
        <v>258</v>
      </c>
    </row>
    <row r="419" spans="1:12" ht="12" customHeight="1">
      <c r="A419" s="104">
        <v>42407</v>
      </c>
      <c r="B419" s="93" t="s">
        <v>277</v>
      </c>
      <c r="C419" s="93" t="s">
        <v>273</v>
      </c>
      <c r="D419" s="93" t="s">
        <v>13</v>
      </c>
      <c r="E419" s="93" t="s">
        <v>178</v>
      </c>
      <c r="F419" s="93" t="s">
        <v>214</v>
      </c>
      <c r="G419" s="94">
        <v>906</v>
      </c>
      <c r="H419" s="94">
        <v>893</v>
      </c>
      <c r="I419" s="94">
        <v>13</v>
      </c>
      <c r="L419" s="94" t="s">
        <v>258</v>
      </c>
    </row>
    <row r="420" spans="1:12" ht="12" customHeight="1">
      <c r="A420" s="104">
        <v>42407</v>
      </c>
      <c r="B420" s="93" t="s">
        <v>277</v>
      </c>
      <c r="C420" s="93" t="s">
        <v>273</v>
      </c>
      <c r="D420" s="93" t="s">
        <v>13</v>
      </c>
      <c r="E420" s="93" t="s">
        <v>179</v>
      </c>
      <c r="F420" s="93" t="s">
        <v>215</v>
      </c>
      <c r="G420" s="94">
        <v>439</v>
      </c>
      <c r="H420" s="94">
        <v>437</v>
      </c>
      <c r="I420" s="94">
        <v>2</v>
      </c>
      <c r="L420" s="94" t="s">
        <v>258</v>
      </c>
    </row>
    <row r="421" spans="1:12" ht="12" customHeight="1">
      <c r="A421" s="104">
        <v>42407</v>
      </c>
      <c r="B421" s="93" t="s">
        <v>277</v>
      </c>
      <c r="C421" s="93" t="s">
        <v>274</v>
      </c>
      <c r="D421" s="93" t="s">
        <v>14</v>
      </c>
      <c r="E421" s="93" t="s">
        <v>180</v>
      </c>
      <c r="F421" s="93" t="s">
        <v>216</v>
      </c>
      <c r="G421" s="94">
        <v>94</v>
      </c>
      <c r="H421" s="94">
        <v>93</v>
      </c>
      <c r="I421" s="94">
        <v>1</v>
      </c>
      <c r="L421" s="94" t="s">
        <v>258</v>
      </c>
    </row>
    <row r="422" spans="1:12" ht="12" customHeight="1">
      <c r="A422" s="104">
        <v>42414</v>
      </c>
      <c r="B422" s="93" t="s">
        <v>277</v>
      </c>
      <c r="C422" s="93" t="s">
        <v>261</v>
      </c>
      <c r="D422" s="93" t="s">
        <v>1</v>
      </c>
      <c r="E422" s="93" t="s">
        <v>152</v>
      </c>
      <c r="F422" s="93" t="s">
        <v>188</v>
      </c>
      <c r="G422" s="94">
        <v>814</v>
      </c>
      <c r="H422" s="94">
        <v>673</v>
      </c>
      <c r="I422" s="94">
        <v>141</v>
      </c>
      <c r="J422" s="94">
        <v>34</v>
      </c>
      <c r="K422" s="94">
        <v>10</v>
      </c>
      <c r="L422" s="94" t="s">
        <v>258</v>
      </c>
    </row>
    <row r="423" spans="1:12" ht="12" customHeight="1">
      <c r="A423" s="104">
        <v>42414</v>
      </c>
      <c r="B423" s="93" t="s">
        <v>277</v>
      </c>
      <c r="C423" s="93" t="s">
        <v>261</v>
      </c>
      <c r="D423" s="93" t="s">
        <v>1</v>
      </c>
      <c r="E423" s="93" t="s">
        <v>151</v>
      </c>
      <c r="F423" s="93" t="s">
        <v>187</v>
      </c>
      <c r="G423" s="94">
        <v>1453</v>
      </c>
      <c r="H423" s="94">
        <v>1240</v>
      </c>
      <c r="I423" s="94">
        <v>213</v>
      </c>
      <c r="J423" s="94">
        <v>33</v>
      </c>
      <c r="K423" s="94">
        <v>13</v>
      </c>
      <c r="L423" s="94" t="s">
        <v>258</v>
      </c>
    </row>
    <row r="424" spans="1:12" ht="12" customHeight="1">
      <c r="A424" s="104">
        <v>42414</v>
      </c>
      <c r="B424" s="93" t="s">
        <v>277</v>
      </c>
      <c r="C424" s="93" t="s">
        <v>262</v>
      </c>
      <c r="D424" s="93" t="s">
        <v>2</v>
      </c>
      <c r="E424" s="93" t="s">
        <v>153</v>
      </c>
      <c r="F424" s="93" t="s">
        <v>189</v>
      </c>
      <c r="G424" s="94">
        <v>493</v>
      </c>
      <c r="H424" s="94">
        <v>457</v>
      </c>
      <c r="I424" s="94">
        <v>36</v>
      </c>
      <c r="L424" s="94" t="s">
        <v>258</v>
      </c>
    </row>
    <row r="425" spans="1:12" ht="12" customHeight="1">
      <c r="A425" s="104">
        <v>42414</v>
      </c>
      <c r="B425" s="93" t="s">
        <v>277</v>
      </c>
      <c r="C425" s="93" t="s">
        <v>263</v>
      </c>
      <c r="D425" s="93" t="s">
        <v>3</v>
      </c>
      <c r="E425" s="93" t="s">
        <v>154</v>
      </c>
      <c r="F425" s="93" t="s">
        <v>190</v>
      </c>
      <c r="G425" s="94">
        <v>658</v>
      </c>
      <c r="H425" s="94">
        <v>610</v>
      </c>
      <c r="I425" s="94">
        <v>48</v>
      </c>
      <c r="J425" s="94">
        <v>1</v>
      </c>
      <c r="L425" s="94" t="s">
        <v>258</v>
      </c>
    </row>
    <row r="426" spans="1:12" ht="12" customHeight="1">
      <c r="A426" s="104">
        <v>42414</v>
      </c>
      <c r="B426" s="93" t="s">
        <v>277</v>
      </c>
      <c r="C426" s="93" t="s">
        <v>263</v>
      </c>
      <c r="D426" s="93" t="s">
        <v>3</v>
      </c>
      <c r="E426" s="93" t="s">
        <v>155</v>
      </c>
      <c r="F426" s="93" t="s">
        <v>191</v>
      </c>
      <c r="G426" s="94">
        <v>223</v>
      </c>
      <c r="H426" s="94">
        <v>218</v>
      </c>
      <c r="I426" s="94">
        <v>5</v>
      </c>
      <c r="J426" s="94">
        <v>1</v>
      </c>
      <c r="L426" s="94" t="s">
        <v>258</v>
      </c>
    </row>
    <row r="427" spans="1:12" ht="12" customHeight="1">
      <c r="A427" s="104">
        <v>42414</v>
      </c>
      <c r="B427" s="93" t="s">
        <v>277</v>
      </c>
      <c r="C427" s="93" t="s">
        <v>264</v>
      </c>
      <c r="D427" s="93" t="s">
        <v>4</v>
      </c>
      <c r="E427" s="93" t="s">
        <v>156</v>
      </c>
      <c r="F427" s="93" t="s">
        <v>192</v>
      </c>
      <c r="G427" s="94">
        <v>1134</v>
      </c>
      <c r="H427" s="94">
        <v>1055</v>
      </c>
      <c r="I427" s="94">
        <v>79</v>
      </c>
      <c r="J427" s="94">
        <v>14</v>
      </c>
      <c r="K427" s="94">
        <v>1</v>
      </c>
      <c r="L427" s="94" t="s">
        <v>258</v>
      </c>
    </row>
    <row r="428" spans="1:12" ht="12" customHeight="1">
      <c r="A428" s="104">
        <v>42414</v>
      </c>
      <c r="B428" s="93" t="s">
        <v>277</v>
      </c>
      <c r="C428" s="93" t="s">
        <v>265</v>
      </c>
      <c r="D428" s="93" t="s">
        <v>5</v>
      </c>
      <c r="E428" s="93" t="s">
        <v>157</v>
      </c>
      <c r="F428" s="93" t="s">
        <v>193</v>
      </c>
      <c r="G428" s="94">
        <v>1193</v>
      </c>
      <c r="H428" s="94">
        <v>1081</v>
      </c>
      <c r="I428" s="94">
        <v>112</v>
      </c>
      <c r="J428" s="94">
        <v>10</v>
      </c>
      <c r="L428" s="94" t="s">
        <v>258</v>
      </c>
    </row>
    <row r="429" spans="1:12" ht="12" customHeight="1">
      <c r="A429" s="104">
        <v>42414</v>
      </c>
      <c r="B429" s="93" t="s">
        <v>277</v>
      </c>
      <c r="C429" s="93" t="s">
        <v>266</v>
      </c>
      <c r="D429" s="93" t="s">
        <v>6</v>
      </c>
      <c r="E429" s="93" t="s">
        <v>158</v>
      </c>
      <c r="F429" s="93" t="s">
        <v>194</v>
      </c>
      <c r="G429" s="94">
        <v>1148</v>
      </c>
      <c r="H429" s="94">
        <v>1072</v>
      </c>
      <c r="I429" s="94">
        <v>76</v>
      </c>
      <c r="L429" s="94" t="s">
        <v>258</v>
      </c>
    </row>
    <row r="430" spans="1:12" ht="12" customHeight="1">
      <c r="A430" s="104">
        <v>42414</v>
      </c>
      <c r="B430" s="93" t="s">
        <v>277</v>
      </c>
      <c r="C430" s="93" t="s">
        <v>266</v>
      </c>
      <c r="D430" s="93" t="s">
        <v>6</v>
      </c>
      <c r="E430" s="93" t="s">
        <v>160</v>
      </c>
      <c r="F430" s="93" t="s">
        <v>196</v>
      </c>
      <c r="G430" s="94">
        <v>450</v>
      </c>
      <c r="H430" s="94">
        <v>423</v>
      </c>
      <c r="I430" s="94">
        <v>27</v>
      </c>
      <c r="J430" s="94">
        <v>2</v>
      </c>
      <c r="L430" s="94" t="s">
        <v>258</v>
      </c>
    </row>
    <row r="431" spans="1:12" ht="12" customHeight="1">
      <c r="A431" s="104">
        <v>42414</v>
      </c>
      <c r="B431" s="93" t="s">
        <v>277</v>
      </c>
      <c r="C431" s="93" t="s">
        <v>266</v>
      </c>
      <c r="D431" s="93" t="s">
        <v>6</v>
      </c>
      <c r="E431" s="93" t="s">
        <v>159</v>
      </c>
      <c r="F431" s="93" t="s">
        <v>195</v>
      </c>
      <c r="G431" s="94">
        <v>310</v>
      </c>
      <c r="H431" s="94">
        <v>309</v>
      </c>
      <c r="I431" s="94">
        <v>1</v>
      </c>
      <c r="L431" s="94" t="s">
        <v>258</v>
      </c>
    </row>
    <row r="432" spans="1:12" ht="12" customHeight="1">
      <c r="A432" s="104">
        <v>42414</v>
      </c>
      <c r="B432" s="93" t="s">
        <v>277</v>
      </c>
      <c r="C432" s="93" t="s">
        <v>267</v>
      </c>
      <c r="D432" s="93" t="s">
        <v>7</v>
      </c>
      <c r="E432" s="93" t="s">
        <v>163</v>
      </c>
      <c r="F432" s="93" t="s">
        <v>199</v>
      </c>
      <c r="G432" s="94">
        <v>1771</v>
      </c>
      <c r="H432" s="94">
        <v>1531</v>
      </c>
      <c r="I432" s="94">
        <v>240</v>
      </c>
      <c r="J432" s="94">
        <v>3</v>
      </c>
      <c r="L432" s="94" t="s">
        <v>258</v>
      </c>
    </row>
    <row r="433" spans="1:12" ht="12" customHeight="1">
      <c r="A433" s="104">
        <v>42414</v>
      </c>
      <c r="B433" s="93" t="s">
        <v>277</v>
      </c>
      <c r="C433" s="93" t="s">
        <v>267</v>
      </c>
      <c r="D433" s="93" t="s">
        <v>7</v>
      </c>
      <c r="E433" s="93" t="s">
        <v>161</v>
      </c>
      <c r="F433" s="93" t="s">
        <v>197</v>
      </c>
      <c r="G433" s="94">
        <v>670</v>
      </c>
      <c r="H433" s="94">
        <v>638</v>
      </c>
      <c r="I433" s="94">
        <v>32</v>
      </c>
      <c r="J433" s="94">
        <v>1</v>
      </c>
      <c r="L433" s="94" t="s">
        <v>258</v>
      </c>
    </row>
    <row r="434" spans="1:12" ht="12" customHeight="1">
      <c r="A434" s="104">
        <v>42414</v>
      </c>
      <c r="B434" s="93" t="s">
        <v>277</v>
      </c>
      <c r="C434" s="93" t="s">
        <v>267</v>
      </c>
      <c r="D434" s="93" t="s">
        <v>7</v>
      </c>
      <c r="E434" s="93" t="s">
        <v>164</v>
      </c>
      <c r="F434" s="93" t="s">
        <v>200</v>
      </c>
      <c r="G434" s="94">
        <v>1781</v>
      </c>
      <c r="H434" s="94">
        <v>1441</v>
      </c>
      <c r="I434" s="94">
        <v>340</v>
      </c>
      <c r="J434" s="94">
        <v>51</v>
      </c>
      <c r="L434" s="94" t="s">
        <v>258</v>
      </c>
    </row>
    <row r="435" spans="1:12" ht="12" customHeight="1">
      <c r="A435" s="104">
        <v>42414</v>
      </c>
      <c r="B435" s="93" t="s">
        <v>277</v>
      </c>
      <c r="C435" s="93" t="s">
        <v>267</v>
      </c>
      <c r="D435" s="93" t="s">
        <v>7</v>
      </c>
      <c r="E435" s="93" t="s">
        <v>162</v>
      </c>
      <c r="F435" s="93" t="s">
        <v>198</v>
      </c>
      <c r="G435" s="94">
        <v>1258</v>
      </c>
      <c r="H435" s="94">
        <v>1110</v>
      </c>
      <c r="I435" s="94">
        <v>148</v>
      </c>
      <c r="J435" s="94">
        <v>13</v>
      </c>
      <c r="L435" s="94" t="s">
        <v>258</v>
      </c>
    </row>
    <row r="436" spans="1:12" ht="12" customHeight="1">
      <c r="A436" s="104">
        <v>42414</v>
      </c>
      <c r="B436" s="93" t="s">
        <v>277</v>
      </c>
      <c r="C436" s="93" t="s">
        <v>267</v>
      </c>
      <c r="D436" s="93" t="s">
        <v>7</v>
      </c>
      <c r="E436" s="93" t="s">
        <v>165</v>
      </c>
      <c r="F436" s="93" t="s">
        <v>201</v>
      </c>
      <c r="G436" s="94">
        <v>1102</v>
      </c>
      <c r="H436" s="94">
        <v>1100</v>
      </c>
      <c r="I436" s="94">
        <v>2</v>
      </c>
      <c r="L436" s="94" t="s">
        <v>258</v>
      </c>
    </row>
    <row r="437" spans="1:12" ht="12" customHeight="1">
      <c r="A437" s="104">
        <v>42414</v>
      </c>
      <c r="B437" s="93" t="s">
        <v>277</v>
      </c>
      <c r="C437" s="93" t="s">
        <v>268</v>
      </c>
      <c r="D437" s="93" t="s">
        <v>8</v>
      </c>
      <c r="E437" s="93" t="s">
        <v>169</v>
      </c>
      <c r="F437" s="93" t="s">
        <v>205</v>
      </c>
      <c r="G437" s="94">
        <v>153</v>
      </c>
      <c r="H437" s="94">
        <v>150</v>
      </c>
      <c r="I437" s="94">
        <v>3</v>
      </c>
      <c r="L437" s="94" t="s">
        <v>258</v>
      </c>
    </row>
    <row r="438" spans="1:12" ht="12" customHeight="1">
      <c r="A438" s="104">
        <v>42414</v>
      </c>
      <c r="B438" s="93" t="s">
        <v>277</v>
      </c>
      <c r="C438" s="93" t="s">
        <v>268</v>
      </c>
      <c r="D438" s="93" t="s">
        <v>8</v>
      </c>
      <c r="E438" s="93" t="s">
        <v>167</v>
      </c>
      <c r="F438" s="93" t="s">
        <v>203</v>
      </c>
      <c r="G438" s="94">
        <v>120</v>
      </c>
      <c r="H438" s="94">
        <v>116</v>
      </c>
      <c r="I438" s="94">
        <v>4</v>
      </c>
      <c r="L438" s="94" t="s">
        <v>258</v>
      </c>
    </row>
    <row r="439" spans="1:12" ht="12" customHeight="1">
      <c r="A439" s="104">
        <v>42414</v>
      </c>
      <c r="B439" s="93" t="s">
        <v>277</v>
      </c>
      <c r="C439" s="93" t="s">
        <v>268</v>
      </c>
      <c r="D439" s="93" t="s">
        <v>8</v>
      </c>
      <c r="E439" s="93" t="s">
        <v>166</v>
      </c>
      <c r="F439" s="93" t="s">
        <v>202</v>
      </c>
      <c r="G439" s="94">
        <v>130</v>
      </c>
      <c r="H439" s="94">
        <v>128</v>
      </c>
      <c r="I439" s="94">
        <v>2</v>
      </c>
      <c r="L439" s="94" t="s">
        <v>258</v>
      </c>
    </row>
    <row r="440" spans="1:12" ht="12" customHeight="1">
      <c r="A440" s="104">
        <v>42414</v>
      </c>
      <c r="B440" s="93" t="s">
        <v>277</v>
      </c>
      <c r="C440" s="93" t="s">
        <v>268</v>
      </c>
      <c r="D440" s="93" t="s">
        <v>8</v>
      </c>
      <c r="E440" s="93" t="s">
        <v>168</v>
      </c>
      <c r="F440" s="93" t="s">
        <v>204</v>
      </c>
      <c r="G440" s="94">
        <v>626</v>
      </c>
      <c r="H440" s="94">
        <v>588</v>
      </c>
      <c r="I440" s="94">
        <v>38</v>
      </c>
      <c r="J440" s="94">
        <v>1</v>
      </c>
      <c r="L440" s="94" t="s">
        <v>258</v>
      </c>
    </row>
    <row r="441" spans="1:12" ht="12" customHeight="1">
      <c r="A441" s="104">
        <v>42414</v>
      </c>
      <c r="B441" s="93" t="s">
        <v>277</v>
      </c>
      <c r="C441" s="93" t="s">
        <v>269</v>
      </c>
      <c r="D441" s="93" t="s">
        <v>9</v>
      </c>
      <c r="E441" s="93" t="s">
        <v>171</v>
      </c>
      <c r="F441" s="93" t="s">
        <v>207</v>
      </c>
      <c r="G441" s="94">
        <v>1208</v>
      </c>
      <c r="H441" s="94">
        <v>1114</v>
      </c>
      <c r="I441" s="94">
        <v>94</v>
      </c>
      <c r="J441" s="94">
        <v>17</v>
      </c>
      <c r="K441" s="94">
        <v>7</v>
      </c>
      <c r="L441" s="94" t="s">
        <v>258</v>
      </c>
    </row>
    <row r="442" spans="1:12" ht="12" customHeight="1">
      <c r="A442" s="104">
        <v>42414</v>
      </c>
      <c r="B442" s="93" t="s">
        <v>277</v>
      </c>
      <c r="C442" s="93" t="s">
        <v>269</v>
      </c>
      <c r="D442" s="93" t="s">
        <v>9</v>
      </c>
      <c r="E442" s="93" t="s">
        <v>170</v>
      </c>
      <c r="F442" s="93" t="s">
        <v>206</v>
      </c>
      <c r="G442" s="94">
        <v>1266</v>
      </c>
      <c r="H442" s="94">
        <v>1202</v>
      </c>
      <c r="I442" s="94">
        <v>64</v>
      </c>
      <c r="J442" s="94">
        <v>3</v>
      </c>
      <c r="L442" s="94" t="s">
        <v>258</v>
      </c>
    </row>
    <row r="443" spans="1:12" ht="12" customHeight="1">
      <c r="A443" s="104">
        <v>42414</v>
      </c>
      <c r="B443" s="93" t="s">
        <v>277</v>
      </c>
      <c r="C443" s="93" t="s">
        <v>269</v>
      </c>
      <c r="D443" s="93" t="s">
        <v>9</v>
      </c>
      <c r="E443" s="93" t="s">
        <v>172</v>
      </c>
      <c r="F443" s="93" t="s">
        <v>208</v>
      </c>
      <c r="G443" s="94">
        <v>1199</v>
      </c>
      <c r="H443" s="94">
        <v>1073</v>
      </c>
      <c r="I443" s="94">
        <v>126</v>
      </c>
      <c r="J443" s="94">
        <v>11</v>
      </c>
      <c r="K443" s="94">
        <v>3</v>
      </c>
      <c r="L443" s="94" t="s">
        <v>258</v>
      </c>
    </row>
    <row r="444" spans="1:12" ht="12" customHeight="1">
      <c r="A444" s="104">
        <v>42414</v>
      </c>
      <c r="B444" s="93" t="s">
        <v>277</v>
      </c>
      <c r="C444" s="93" t="s">
        <v>270</v>
      </c>
      <c r="D444" s="93" t="s">
        <v>10</v>
      </c>
      <c r="E444" s="93" t="s">
        <v>173</v>
      </c>
      <c r="F444" s="93" t="s">
        <v>209</v>
      </c>
      <c r="G444" s="94">
        <v>942</v>
      </c>
      <c r="H444" s="94">
        <v>918</v>
      </c>
      <c r="I444" s="94">
        <v>24</v>
      </c>
      <c r="J444" s="94">
        <v>2</v>
      </c>
      <c r="L444" s="94" t="s">
        <v>258</v>
      </c>
    </row>
    <row r="445" spans="1:12" ht="12" customHeight="1">
      <c r="A445" s="104">
        <v>42414</v>
      </c>
      <c r="B445" s="93" t="s">
        <v>277</v>
      </c>
      <c r="C445" s="93" t="s">
        <v>270</v>
      </c>
      <c r="D445" s="93" t="s">
        <v>10</v>
      </c>
      <c r="E445" s="93" t="s">
        <v>175</v>
      </c>
      <c r="F445" s="93" t="s">
        <v>211</v>
      </c>
      <c r="G445" s="94">
        <v>2318</v>
      </c>
      <c r="H445" s="94">
        <v>1853</v>
      </c>
      <c r="I445" s="94">
        <v>465</v>
      </c>
      <c r="J445" s="94">
        <v>125</v>
      </c>
      <c r="K445" s="94">
        <v>40</v>
      </c>
      <c r="L445" s="94" t="s">
        <v>258</v>
      </c>
    </row>
    <row r="446" spans="1:12" ht="12" customHeight="1">
      <c r="A446" s="104">
        <v>42414</v>
      </c>
      <c r="B446" s="93" t="s">
        <v>277</v>
      </c>
      <c r="C446" s="93" t="s">
        <v>270</v>
      </c>
      <c r="D446" s="93" t="s">
        <v>10</v>
      </c>
      <c r="E446" s="93" t="s">
        <v>174</v>
      </c>
      <c r="F446" s="93" t="s">
        <v>210</v>
      </c>
      <c r="G446" s="94">
        <v>1008</v>
      </c>
      <c r="H446" s="94">
        <v>847</v>
      </c>
      <c r="I446" s="94">
        <v>161</v>
      </c>
      <c r="J446" s="94">
        <v>21</v>
      </c>
      <c r="K446" s="94">
        <v>4</v>
      </c>
      <c r="L446" s="94" t="s">
        <v>258</v>
      </c>
    </row>
    <row r="447" spans="1:12" ht="12" customHeight="1">
      <c r="A447" s="104">
        <v>42414</v>
      </c>
      <c r="B447" s="93" t="s">
        <v>277</v>
      </c>
      <c r="C447" s="93" t="s">
        <v>271</v>
      </c>
      <c r="D447" s="93" t="s">
        <v>11</v>
      </c>
      <c r="E447" s="93" t="s">
        <v>176</v>
      </c>
      <c r="F447" s="93" t="s">
        <v>212</v>
      </c>
      <c r="G447" s="94">
        <v>100</v>
      </c>
      <c r="H447" s="94">
        <v>98</v>
      </c>
      <c r="I447" s="94">
        <v>2</v>
      </c>
      <c r="L447" s="94" t="s">
        <v>258</v>
      </c>
    </row>
    <row r="448" spans="1:12" ht="12" customHeight="1">
      <c r="A448" s="104">
        <v>42414</v>
      </c>
      <c r="B448" s="93" t="s">
        <v>277</v>
      </c>
      <c r="C448" s="93" t="s">
        <v>272</v>
      </c>
      <c r="D448" s="93" t="s">
        <v>12</v>
      </c>
      <c r="E448" s="93" t="s">
        <v>177</v>
      </c>
      <c r="F448" s="93" t="s">
        <v>213</v>
      </c>
      <c r="G448" s="94">
        <v>161</v>
      </c>
      <c r="H448" s="94">
        <v>140</v>
      </c>
      <c r="I448" s="94">
        <v>21</v>
      </c>
      <c r="J448" s="94">
        <v>1</v>
      </c>
      <c r="L448" s="94" t="s">
        <v>258</v>
      </c>
    </row>
    <row r="449" spans="1:12" ht="12" customHeight="1">
      <c r="A449" s="104">
        <v>42414</v>
      </c>
      <c r="B449" s="93" t="s">
        <v>277</v>
      </c>
      <c r="C449" s="93" t="s">
        <v>273</v>
      </c>
      <c r="D449" s="93" t="s">
        <v>13</v>
      </c>
      <c r="E449" s="93" t="s">
        <v>178</v>
      </c>
      <c r="F449" s="93" t="s">
        <v>214</v>
      </c>
      <c r="G449" s="94">
        <v>883</v>
      </c>
      <c r="H449" s="94">
        <v>863</v>
      </c>
      <c r="I449" s="94">
        <v>20</v>
      </c>
      <c r="L449" s="94" t="s">
        <v>258</v>
      </c>
    </row>
    <row r="450" spans="1:12" ht="12" customHeight="1">
      <c r="A450" s="104">
        <v>42414</v>
      </c>
      <c r="B450" s="93" t="s">
        <v>277</v>
      </c>
      <c r="C450" s="93" t="s">
        <v>273</v>
      </c>
      <c r="D450" s="93" t="s">
        <v>13</v>
      </c>
      <c r="E450" s="93" t="s">
        <v>179</v>
      </c>
      <c r="F450" s="93" t="s">
        <v>215</v>
      </c>
      <c r="G450" s="94">
        <v>499</v>
      </c>
      <c r="H450" s="94">
        <v>487</v>
      </c>
      <c r="I450" s="94">
        <v>12</v>
      </c>
      <c r="J450" s="94">
        <v>2</v>
      </c>
      <c r="L450" s="94" t="s">
        <v>258</v>
      </c>
    </row>
    <row r="451" spans="1:12" ht="12" customHeight="1">
      <c r="A451" s="104">
        <v>42414</v>
      </c>
      <c r="B451" s="93" t="s">
        <v>277</v>
      </c>
      <c r="C451" s="93" t="s">
        <v>274</v>
      </c>
      <c r="D451" s="93" t="s">
        <v>14</v>
      </c>
      <c r="E451" s="93" t="s">
        <v>180</v>
      </c>
      <c r="F451" s="93" t="s">
        <v>216</v>
      </c>
      <c r="G451" s="94">
        <v>118</v>
      </c>
      <c r="H451" s="94">
        <v>117</v>
      </c>
      <c r="I451" s="94">
        <v>1</v>
      </c>
      <c r="L451" s="94" t="s">
        <v>258</v>
      </c>
    </row>
    <row r="452" spans="1:12" ht="12" customHeight="1">
      <c r="A452" s="104">
        <v>42421</v>
      </c>
      <c r="B452" s="93" t="s">
        <v>277</v>
      </c>
      <c r="C452" s="93" t="s">
        <v>261</v>
      </c>
      <c r="D452" s="93" t="s">
        <v>1</v>
      </c>
      <c r="E452" s="93" t="s">
        <v>152</v>
      </c>
      <c r="F452" s="93" t="s">
        <v>188</v>
      </c>
      <c r="G452" s="94">
        <v>833</v>
      </c>
      <c r="H452" s="94">
        <v>768</v>
      </c>
      <c r="I452" s="94">
        <v>65</v>
      </c>
      <c r="J452" s="94">
        <v>12</v>
      </c>
      <c r="K452" s="94">
        <v>6</v>
      </c>
      <c r="L452" s="94" t="s">
        <v>258</v>
      </c>
    </row>
    <row r="453" spans="1:12" ht="12" customHeight="1">
      <c r="A453" s="104">
        <v>42421</v>
      </c>
      <c r="B453" s="93" t="s">
        <v>277</v>
      </c>
      <c r="C453" s="93" t="s">
        <v>261</v>
      </c>
      <c r="D453" s="93" t="s">
        <v>1</v>
      </c>
      <c r="E453" s="93" t="s">
        <v>151</v>
      </c>
      <c r="F453" s="93" t="s">
        <v>187</v>
      </c>
      <c r="G453" s="94">
        <v>1481</v>
      </c>
      <c r="H453" s="94">
        <v>1361</v>
      </c>
      <c r="I453" s="94">
        <v>120</v>
      </c>
      <c r="J453" s="94">
        <v>11</v>
      </c>
      <c r="K453" s="94">
        <v>4</v>
      </c>
      <c r="L453" s="94" t="s">
        <v>258</v>
      </c>
    </row>
    <row r="454" spans="1:12" ht="12" customHeight="1">
      <c r="A454" s="104">
        <v>42421</v>
      </c>
      <c r="B454" s="93" t="s">
        <v>277</v>
      </c>
      <c r="C454" s="93" t="s">
        <v>262</v>
      </c>
      <c r="D454" s="93" t="s">
        <v>2</v>
      </c>
      <c r="E454" s="93" t="s">
        <v>153</v>
      </c>
      <c r="F454" s="93" t="s">
        <v>189</v>
      </c>
      <c r="G454" s="94">
        <v>451</v>
      </c>
      <c r="H454" s="94">
        <v>434</v>
      </c>
      <c r="I454" s="94">
        <v>17</v>
      </c>
      <c r="L454" s="94" t="s">
        <v>258</v>
      </c>
    </row>
    <row r="455" spans="1:12" ht="12" customHeight="1">
      <c r="A455" s="104">
        <v>42421</v>
      </c>
      <c r="B455" s="93" t="s">
        <v>277</v>
      </c>
      <c r="C455" s="93" t="s">
        <v>263</v>
      </c>
      <c r="D455" s="93" t="s">
        <v>3</v>
      </c>
      <c r="E455" s="93" t="s">
        <v>154</v>
      </c>
      <c r="F455" s="93" t="s">
        <v>190</v>
      </c>
      <c r="G455" s="94">
        <v>668</v>
      </c>
      <c r="H455" s="94">
        <v>651</v>
      </c>
      <c r="I455" s="94">
        <v>17</v>
      </c>
      <c r="L455" s="94" t="s">
        <v>258</v>
      </c>
    </row>
    <row r="456" spans="1:12" ht="12" customHeight="1">
      <c r="A456" s="104">
        <v>42421</v>
      </c>
      <c r="B456" s="93" t="s">
        <v>277</v>
      </c>
      <c r="C456" s="93" t="s">
        <v>263</v>
      </c>
      <c r="D456" s="93" t="s">
        <v>3</v>
      </c>
      <c r="E456" s="93" t="s">
        <v>155</v>
      </c>
      <c r="F456" s="93" t="s">
        <v>191</v>
      </c>
      <c r="G456" s="94">
        <v>187</v>
      </c>
      <c r="H456" s="94">
        <v>183</v>
      </c>
      <c r="I456" s="94">
        <v>4</v>
      </c>
      <c r="L456" s="94" t="s">
        <v>258</v>
      </c>
    </row>
    <row r="457" spans="1:12" ht="12" customHeight="1">
      <c r="A457" s="104">
        <v>42421</v>
      </c>
      <c r="B457" s="93" t="s">
        <v>277</v>
      </c>
      <c r="C457" s="93" t="s">
        <v>264</v>
      </c>
      <c r="D457" s="93" t="s">
        <v>4</v>
      </c>
      <c r="E457" s="93" t="s">
        <v>156</v>
      </c>
      <c r="F457" s="93" t="s">
        <v>192</v>
      </c>
      <c r="G457" s="94">
        <v>1164</v>
      </c>
      <c r="H457" s="94">
        <v>1106</v>
      </c>
      <c r="I457" s="94">
        <v>58</v>
      </c>
      <c r="J457" s="94">
        <v>2</v>
      </c>
      <c r="L457" s="94" t="s">
        <v>258</v>
      </c>
    </row>
    <row r="458" spans="1:12" ht="12" customHeight="1">
      <c r="A458" s="104">
        <v>42421</v>
      </c>
      <c r="B458" s="93" t="s">
        <v>277</v>
      </c>
      <c r="C458" s="93" t="s">
        <v>265</v>
      </c>
      <c r="D458" s="93" t="s">
        <v>5</v>
      </c>
      <c r="E458" s="93" t="s">
        <v>157</v>
      </c>
      <c r="F458" s="93" t="s">
        <v>193</v>
      </c>
      <c r="G458" s="94">
        <v>1182</v>
      </c>
      <c r="H458" s="94">
        <v>1109</v>
      </c>
      <c r="I458" s="94">
        <v>73</v>
      </c>
      <c r="J458" s="94">
        <v>1</v>
      </c>
      <c r="L458" s="94" t="s">
        <v>258</v>
      </c>
    </row>
    <row r="459" spans="1:12" ht="12" customHeight="1">
      <c r="A459" s="104">
        <v>42421</v>
      </c>
      <c r="B459" s="93" t="s">
        <v>277</v>
      </c>
      <c r="C459" s="93" t="s">
        <v>266</v>
      </c>
      <c r="D459" s="93" t="s">
        <v>6</v>
      </c>
      <c r="E459" s="93" t="s">
        <v>158</v>
      </c>
      <c r="F459" s="93" t="s">
        <v>194</v>
      </c>
      <c r="G459" s="94">
        <v>1097</v>
      </c>
      <c r="H459" s="94">
        <v>1055</v>
      </c>
      <c r="I459" s="94">
        <v>42</v>
      </c>
      <c r="L459" s="94" t="s">
        <v>258</v>
      </c>
    </row>
    <row r="460" spans="1:12" ht="12" customHeight="1">
      <c r="A460" s="104">
        <v>42421</v>
      </c>
      <c r="B460" s="93" t="s">
        <v>277</v>
      </c>
      <c r="C460" s="93" t="s">
        <v>266</v>
      </c>
      <c r="D460" s="93" t="s">
        <v>6</v>
      </c>
      <c r="E460" s="93" t="s">
        <v>160</v>
      </c>
      <c r="F460" s="93" t="s">
        <v>196</v>
      </c>
      <c r="G460" s="94">
        <v>477</v>
      </c>
      <c r="H460" s="94">
        <v>454</v>
      </c>
      <c r="I460" s="94">
        <v>23</v>
      </c>
      <c r="L460" s="94" t="s">
        <v>258</v>
      </c>
    </row>
    <row r="461" spans="1:12" ht="12" customHeight="1">
      <c r="A461" s="104">
        <v>42421</v>
      </c>
      <c r="B461" s="93" t="s">
        <v>277</v>
      </c>
      <c r="C461" s="93" t="s">
        <v>266</v>
      </c>
      <c r="D461" s="93" t="s">
        <v>6</v>
      </c>
      <c r="E461" s="93" t="s">
        <v>159</v>
      </c>
      <c r="F461" s="93" t="s">
        <v>195</v>
      </c>
      <c r="G461" s="94">
        <v>264</v>
      </c>
      <c r="H461" s="94">
        <v>261</v>
      </c>
      <c r="I461" s="94">
        <v>3</v>
      </c>
      <c r="L461" s="94" t="s">
        <v>258</v>
      </c>
    </row>
    <row r="462" spans="1:12" ht="12" customHeight="1">
      <c r="A462" s="104">
        <v>42421</v>
      </c>
      <c r="B462" s="93" t="s">
        <v>277</v>
      </c>
      <c r="C462" s="93" t="s">
        <v>267</v>
      </c>
      <c r="D462" s="93" t="s">
        <v>7</v>
      </c>
      <c r="E462" s="93" t="s">
        <v>163</v>
      </c>
      <c r="F462" s="93" t="s">
        <v>199</v>
      </c>
      <c r="G462" s="94">
        <v>1720</v>
      </c>
      <c r="H462" s="94">
        <v>1576</v>
      </c>
      <c r="I462" s="94">
        <v>144</v>
      </c>
      <c r="J462" s="94">
        <v>1</v>
      </c>
      <c r="L462" s="94" t="s">
        <v>258</v>
      </c>
    </row>
    <row r="463" spans="1:12" ht="12" customHeight="1">
      <c r="A463" s="104">
        <v>42421</v>
      </c>
      <c r="B463" s="93" t="s">
        <v>277</v>
      </c>
      <c r="C463" s="93" t="s">
        <v>267</v>
      </c>
      <c r="D463" s="93" t="s">
        <v>7</v>
      </c>
      <c r="E463" s="93" t="s">
        <v>161</v>
      </c>
      <c r="F463" s="93" t="s">
        <v>197</v>
      </c>
      <c r="G463" s="94">
        <v>596</v>
      </c>
      <c r="H463" s="94">
        <v>573</v>
      </c>
      <c r="I463" s="94">
        <v>23</v>
      </c>
      <c r="J463" s="94">
        <v>1</v>
      </c>
      <c r="L463" s="94" t="s">
        <v>258</v>
      </c>
    </row>
    <row r="464" spans="1:12" ht="12" customHeight="1">
      <c r="A464" s="104">
        <v>42421</v>
      </c>
      <c r="B464" s="93" t="s">
        <v>277</v>
      </c>
      <c r="C464" s="93" t="s">
        <v>267</v>
      </c>
      <c r="D464" s="93" t="s">
        <v>7</v>
      </c>
      <c r="E464" s="93" t="s">
        <v>164</v>
      </c>
      <c r="F464" s="93" t="s">
        <v>200</v>
      </c>
      <c r="G464" s="94">
        <v>1685</v>
      </c>
      <c r="H464" s="94">
        <v>1554</v>
      </c>
      <c r="I464" s="94">
        <v>131</v>
      </c>
      <c r="J464" s="94">
        <v>1</v>
      </c>
      <c r="L464" s="94" t="s">
        <v>258</v>
      </c>
    </row>
    <row r="465" spans="1:12" ht="12" customHeight="1">
      <c r="A465" s="104">
        <v>42421</v>
      </c>
      <c r="B465" s="93" t="s">
        <v>277</v>
      </c>
      <c r="C465" s="93" t="s">
        <v>267</v>
      </c>
      <c r="D465" s="93" t="s">
        <v>7</v>
      </c>
      <c r="E465" s="93" t="s">
        <v>162</v>
      </c>
      <c r="F465" s="93" t="s">
        <v>198</v>
      </c>
      <c r="G465" s="94">
        <v>1261</v>
      </c>
      <c r="H465" s="94">
        <v>1176</v>
      </c>
      <c r="I465" s="94">
        <v>85</v>
      </c>
      <c r="J465" s="94">
        <v>4</v>
      </c>
      <c r="L465" s="94" t="s">
        <v>258</v>
      </c>
    </row>
    <row r="466" spans="1:12" ht="12" customHeight="1">
      <c r="A466" s="104">
        <v>42421</v>
      </c>
      <c r="B466" s="93" t="s">
        <v>277</v>
      </c>
      <c r="C466" s="93" t="s">
        <v>267</v>
      </c>
      <c r="D466" s="93" t="s">
        <v>7</v>
      </c>
      <c r="E466" s="93" t="s">
        <v>165</v>
      </c>
      <c r="F466" s="93" t="s">
        <v>201</v>
      </c>
      <c r="G466" s="94">
        <v>1113</v>
      </c>
      <c r="H466" s="94">
        <v>1112</v>
      </c>
      <c r="I466" s="94">
        <v>1</v>
      </c>
      <c r="L466" s="94" t="s">
        <v>258</v>
      </c>
    </row>
    <row r="467" spans="1:12" ht="12" customHeight="1">
      <c r="A467" s="104">
        <v>42421</v>
      </c>
      <c r="B467" s="93" t="s">
        <v>277</v>
      </c>
      <c r="C467" s="93" t="s">
        <v>268</v>
      </c>
      <c r="D467" s="93" t="s">
        <v>8</v>
      </c>
      <c r="E467" s="93" t="s">
        <v>169</v>
      </c>
      <c r="F467" s="93" t="s">
        <v>205</v>
      </c>
      <c r="G467" s="94">
        <v>160</v>
      </c>
      <c r="H467" s="94">
        <v>154</v>
      </c>
      <c r="I467" s="94">
        <v>6</v>
      </c>
      <c r="J467" s="94">
        <v>1</v>
      </c>
      <c r="L467" s="94" t="s">
        <v>258</v>
      </c>
    </row>
    <row r="468" spans="1:12" ht="12" customHeight="1">
      <c r="A468" s="104">
        <v>42421</v>
      </c>
      <c r="B468" s="93" t="s">
        <v>277</v>
      </c>
      <c r="C468" s="93" t="s">
        <v>268</v>
      </c>
      <c r="D468" s="93" t="s">
        <v>8</v>
      </c>
      <c r="E468" s="93" t="s">
        <v>167</v>
      </c>
      <c r="F468" s="93" t="s">
        <v>203</v>
      </c>
      <c r="G468" s="94">
        <v>151</v>
      </c>
      <c r="H468" s="94">
        <v>138</v>
      </c>
      <c r="I468" s="94">
        <v>13</v>
      </c>
      <c r="J468" s="94">
        <v>1</v>
      </c>
      <c r="L468" s="94" t="s">
        <v>258</v>
      </c>
    </row>
    <row r="469" spans="1:12" ht="12" customHeight="1">
      <c r="A469" s="104">
        <v>42421</v>
      </c>
      <c r="B469" s="93" t="s">
        <v>277</v>
      </c>
      <c r="C469" s="93" t="s">
        <v>268</v>
      </c>
      <c r="D469" s="93" t="s">
        <v>8</v>
      </c>
      <c r="E469" s="93" t="s">
        <v>166</v>
      </c>
      <c r="F469" s="93" t="s">
        <v>202</v>
      </c>
      <c r="G469" s="94">
        <v>138</v>
      </c>
      <c r="H469" s="94">
        <v>137</v>
      </c>
      <c r="I469" s="94">
        <v>1</v>
      </c>
      <c r="L469" s="94" t="s">
        <v>258</v>
      </c>
    </row>
    <row r="470" spans="1:12" ht="12" customHeight="1">
      <c r="A470" s="104">
        <v>42421</v>
      </c>
      <c r="B470" s="93" t="s">
        <v>277</v>
      </c>
      <c r="C470" s="93" t="s">
        <v>268</v>
      </c>
      <c r="D470" s="93" t="s">
        <v>8</v>
      </c>
      <c r="E470" s="93" t="s">
        <v>168</v>
      </c>
      <c r="F470" s="93" t="s">
        <v>204</v>
      </c>
      <c r="G470" s="94">
        <v>603</v>
      </c>
      <c r="H470" s="94">
        <v>574</v>
      </c>
      <c r="I470" s="94">
        <v>29</v>
      </c>
      <c r="J470" s="94">
        <v>1</v>
      </c>
      <c r="L470" s="94" t="s">
        <v>258</v>
      </c>
    </row>
    <row r="471" spans="1:12" ht="12" customHeight="1">
      <c r="A471" s="104">
        <v>42421</v>
      </c>
      <c r="B471" s="93" t="s">
        <v>277</v>
      </c>
      <c r="C471" s="93" t="s">
        <v>269</v>
      </c>
      <c r="D471" s="93" t="s">
        <v>9</v>
      </c>
      <c r="E471" s="93" t="s">
        <v>171</v>
      </c>
      <c r="F471" s="93" t="s">
        <v>207</v>
      </c>
      <c r="G471" s="94">
        <v>1161</v>
      </c>
      <c r="H471" s="94">
        <v>1124</v>
      </c>
      <c r="I471" s="94">
        <v>37</v>
      </c>
      <c r="L471" s="94" t="s">
        <v>258</v>
      </c>
    </row>
    <row r="472" spans="1:12" ht="12" customHeight="1">
      <c r="A472" s="104">
        <v>42421</v>
      </c>
      <c r="B472" s="93" t="s">
        <v>277</v>
      </c>
      <c r="C472" s="93" t="s">
        <v>269</v>
      </c>
      <c r="D472" s="93" t="s">
        <v>9</v>
      </c>
      <c r="E472" s="93" t="s">
        <v>170</v>
      </c>
      <c r="F472" s="93" t="s">
        <v>206</v>
      </c>
      <c r="G472" s="94">
        <v>1212</v>
      </c>
      <c r="H472" s="94">
        <v>1154</v>
      </c>
      <c r="I472" s="94">
        <v>58</v>
      </c>
      <c r="J472" s="94">
        <v>1</v>
      </c>
      <c r="L472" s="94" t="s">
        <v>258</v>
      </c>
    </row>
    <row r="473" spans="1:12" ht="12" customHeight="1">
      <c r="A473" s="104">
        <v>42421</v>
      </c>
      <c r="B473" s="93" t="s">
        <v>277</v>
      </c>
      <c r="C473" s="93" t="s">
        <v>269</v>
      </c>
      <c r="D473" s="93" t="s">
        <v>9</v>
      </c>
      <c r="E473" s="93" t="s">
        <v>172</v>
      </c>
      <c r="F473" s="93" t="s">
        <v>208</v>
      </c>
      <c r="G473" s="94">
        <v>1201</v>
      </c>
      <c r="H473" s="94">
        <v>1124</v>
      </c>
      <c r="I473" s="94">
        <v>77</v>
      </c>
      <c r="J473" s="94">
        <v>2</v>
      </c>
      <c r="L473" s="94" t="s">
        <v>258</v>
      </c>
    </row>
    <row r="474" spans="1:12" ht="12" customHeight="1">
      <c r="A474" s="104">
        <v>42421</v>
      </c>
      <c r="B474" s="93" t="s">
        <v>277</v>
      </c>
      <c r="C474" s="93" t="s">
        <v>270</v>
      </c>
      <c r="D474" s="93" t="s">
        <v>10</v>
      </c>
      <c r="E474" s="93" t="s">
        <v>173</v>
      </c>
      <c r="F474" s="93" t="s">
        <v>209</v>
      </c>
      <c r="G474" s="94">
        <v>877</v>
      </c>
      <c r="H474" s="94">
        <v>852</v>
      </c>
      <c r="I474" s="94">
        <v>25</v>
      </c>
      <c r="L474" s="94" t="s">
        <v>258</v>
      </c>
    </row>
    <row r="475" spans="1:12" ht="12" customHeight="1">
      <c r="A475" s="104">
        <v>42421</v>
      </c>
      <c r="B475" s="93" t="s">
        <v>277</v>
      </c>
      <c r="C475" s="93" t="s">
        <v>270</v>
      </c>
      <c r="D475" s="93" t="s">
        <v>10</v>
      </c>
      <c r="E475" s="93" t="s">
        <v>175</v>
      </c>
      <c r="F475" s="93" t="s">
        <v>211</v>
      </c>
      <c r="G475" s="94">
        <v>2213</v>
      </c>
      <c r="H475" s="94">
        <v>1903</v>
      </c>
      <c r="I475" s="94">
        <v>310</v>
      </c>
      <c r="J475" s="94">
        <v>54</v>
      </c>
      <c r="K475" s="94">
        <v>9</v>
      </c>
      <c r="L475" s="94" t="s">
        <v>258</v>
      </c>
    </row>
    <row r="476" spans="1:12" ht="12" customHeight="1">
      <c r="A476" s="104">
        <v>42421</v>
      </c>
      <c r="B476" s="93" t="s">
        <v>277</v>
      </c>
      <c r="C476" s="93" t="s">
        <v>270</v>
      </c>
      <c r="D476" s="93" t="s">
        <v>10</v>
      </c>
      <c r="E476" s="93" t="s">
        <v>174</v>
      </c>
      <c r="F476" s="93" t="s">
        <v>210</v>
      </c>
      <c r="G476" s="94">
        <v>1040</v>
      </c>
      <c r="H476" s="94">
        <v>898</v>
      </c>
      <c r="I476" s="94">
        <v>142</v>
      </c>
      <c r="J476" s="94">
        <v>8</v>
      </c>
      <c r="L476" s="94" t="s">
        <v>258</v>
      </c>
    </row>
    <row r="477" spans="1:12" ht="12" customHeight="1">
      <c r="A477" s="104">
        <v>42421</v>
      </c>
      <c r="B477" s="93" t="s">
        <v>277</v>
      </c>
      <c r="C477" s="93" t="s">
        <v>271</v>
      </c>
      <c r="D477" s="93" t="s">
        <v>11</v>
      </c>
      <c r="E477" s="93" t="s">
        <v>176</v>
      </c>
      <c r="F477" s="93" t="s">
        <v>212</v>
      </c>
      <c r="G477" s="94">
        <v>111</v>
      </c>
      <c r="H477" s="94">
        <v>111</v>
      </c>
      <c r="I477" s="94">
        <v>0</v>
      </c>
      <c r="L477" s="94" t="s">
        <v>258</v>
      </c>
    </row>
    <row r="478" spans="1:12" ht="12" customHeight="1">
      <c r="A478" s="104">
        <v>42421</v>
      </c>
      <c r="B478" s="93" t="s">
        <v>277</v>
      </c>
      <c r="C478" s="93" t="s">
        <v>272</v>
      </c>
      <c r="D478" s="93" t="s">
        <v>12</v>
      </c>
      <c r="E478" s="93" t="s">
        <v>177</v>
      </c>
      <c r="F478" s="93" t="s">
        <v>213</v>
      </c>
      <c r="G478" s="94">
        <v>123</v>
      </c>
      <c r="H478" s="94">
        <v>120</v>
      </c>
      <c r="I478" s="94">
        <v>3</v>
      </c>
      <c r="L478" s="94" t="s">
        <v>258</v>
      </c>
    </row>
    <row r="479" spans="1:12" ht="12" customHeight="1">
      <c r="A479" s="104">
        <v>42421</v>
      </c>
      <c r="B479" s="93" t="s">
        <v>277</v>
      </c>
      <c r="C479" s="93" t="s">
        <v>273</v>
      </c>
      <c r="D479" s="93" t="s">
        <v>13</v>
      </c>
      <c r="E479" s="93" t="s">
        <v>178</v>
      </c>
      <c r="F479" s="93" t="s">
        <v>214</v>
      </c>
      <c r="G479" s="94">
        <v>907</v>
      </c>
      <c r="H479" s="94">
        <v>899</v>
      </c>
      <c r="I479" s="94">
        <v>8</v>
      </c>
      <c r="L479" s="94" t="s">
        <v>258</v>
      </c>
    </row>
    <row r="480" spans="1:12" ht="12" customHeight="1">
      <c r="A480" s="104">
        <v>42421</v>
      </c>
      <c r="B480" s="93" t="s">
        <v>277</v>
      </c>
      <c r="C480" s="93" t="s">
        <v>273</v>
      </c>
      <c r="D480" s="93" t="s">
        <v>13</v>
      </c>
      <c r="E480" s="93" t="s">
        <v>179</v>
      </c>
      <c r="F480" s="93" t="s">
        <v>215</v>
      </c>
      <c r="G480" s="94">
        <v>432</v>
      </c>
      <c r="H480" s="94">
        <v>423</v>
      </c>
      <c r="I480" s="94">
        <v>9</v>
      </c>
      <c r="L480" s="94" t="s">
        <v>258</v>
      </c>
    </row>
    <row r="481" spans="1:12" ht="12" customHeight="1">
      <c r="A481" s="104">
        <v>42421</v>
      </c>
      <c r="B481" s="93" t="s">
        <v>277</v>
      </c>
      <c r="C481" s="93" t="s">
        <v>274</v>
      </c>
      <c r="D481" s="93" t="s">
        <v>14</v>
      </c>
      <c r="E481" s="93" t="s">
        <v>180</v>
      </c>
      <c r="F481" s="93" t="s">
        <v>216</v>
      </c>
      <c r="G481" s="94">
        <v>110</v>
      </c>
      <c r="H481" s="94">
        <v>107</v>
      </c>
      <c r="I481" s="94">
        <v>3</v>
      </c>
      <c r="L481" s="94" t="s">
        <v>258</v>
      </c>
    </row>
    <row r="482" spans="1:12" ht="12" customHeight="1">
      <c r="A482" s="104">
        <v>42428</v>
      </c>
      <c r="B482" s="93" t="s">
        <v>277</v>
      </c>
      <c r="C482" s="93" t="s">
        <v>261</v>
      </c>
      <c r="D482" s="93" t="s">
        <v>1</v>
      </c>
      <c r="E482" s="93" t="s">
        <v>152</v>
      </c>
      <c r="F482" s="93" t="s">
        <v>188</v>
      </c>
      <c r="G482" s="94">
        <v>822</v>
      </c>
      <c r="H482" s="94">
        <v>729</v>
      </c>
      <c r="I482" s="94">
        <v>93</v>
      </c>
      <c r="J482" s="94">
        <v>14</v>
      </c>
      <c r="L482" s="94" t="s">
        <v>258</v>
      </c>
    </row>
    <row r="483" spans="1:12" ht="12" customHeight="1">
      <c r="A483" s="104">
        <v>42428</v>
      </c>
      <c r="B483" s="93" t="s">
        <v>277</v>
      </c>
      <c r="C483" s="93" t="s">
        <v>261</v>
      </c>
      <c r="D483" s="93" t="s">
        <v>1</v>
      </c>
      <c r="E483" s="93" t="s">
        <v>151</v>
      </c>
      <c r="F483" s="93" t="s">
        <v>187</v>
      </c>
      <c r="G483" s="94">
        <v>1490</v>
      </c>
      <c r="H483" s="94">
        <v>1333</v>
      </c>
      <c r="I483" s="94">
        <v>157</v>
      </c>
      <c r="J483" s="94">
        <v>31</v>
      </c>
      <c r="K483" s="94">
        <v>1</v>
      </c>
      <c r="L483" s="94" t="s">
        <v>258</v>
      </c>
    </row>
    <row r="484" spans="1:12" ht="12" customHeight="1">
      <c r="A484" s="104">
        <v>42428</v>
      </c>
      <c r="B484" s="93" t="s">
        <v>277</v>
      </c>
      <c r="C484" s="93" t="s">
        <v>262</v>
      </c>
      <c r="D484" s="93" t="s">
        <v>2</v>
      </c>
      <c r="E484" s="93" t="s">
        <v>153</v>
      </c>
      <c r="F484" s="93" t="s">
        <v>189</v>
      </c>
      <c r="G484" s="94">
        <v>538</v>
      </c>
      <c r="H484" s="94">
        <v>509</v>
      </c>
      <c r="I484" s="94">
        <v>29</v>
      </c>
      <c r="L484" s="94" t="s">
        <v>258</v>
      </c>
    </row>
    <row r="485" spans="1:12" ht="12" customHeight="1">
      <c r="A485" s="104">
        <v>42428</v>
      </c>
      <c r="B485" s="93" t="s">
        <v>277</v>
      </c>
      <c r="C485" s="93" t="s">
        <v>263</v>
      </c>
      <c r="D485" s="93" t="s">
        <v>3</v>
      </c>
      <c r="E485" s="93" t="s">
        <v>154</v>
      </c>
      <c r="F485" s="93" t="s">
        <v>190</v>
      </c>
      <c r="G485" s="94">
        <v>665</v>
      </c>
      <c r="H485" s="94">
        <v>634</v>
      </c>
      <c r="I485" s="94">
        <v>31</v>
      </c>
      <c r="L485" s="94" t="s">
        <v>258</v>
      </c>
    </row>
    <row r="486" spans="1:12" ht="12" customHeight="1">
      <c r="A486" s="104">
        <v>42428</v>
      </c>
      <c r="B486" s="93" t="s">
        <v>277</v>
      </c>
      <c r="C486" s="93" t="s">
        <v>263</v>
      </c>
      <c r="D486" s="93" t="s">
        <v>3</v>
      </c>
      <c r="E486" s="93" t="s">
        <v>155</v>
      </c>
      <c r="F486" s="93" t="s">
        <v>191</v>
      </c>
      <c r="G486" s="94">
        <v>227</v>
      </c>
      <c r="H486" s="94">
        <v>217</v>
      </c>
      <c r="I486" s="94">
        <v>10</v>
      </c>
      <c r="J486" s="94">
        <v>1</v>
      </c>
      <c r="L486" s="94" t="s">
        <v>258</v>
      </c>
    </row>
    <row r="487" spans="1:12" ht="12" customHeight="1">
      <c r="A487" s="104">
        <v>42428</v>
      </c>
      <c r="B487" s="93" t="s">
        <v>277</v>
      </c>
      <c r="C487" s="93" t="s">
        <v>264</v>
      </c>
      <c r="D487" s="93" t="s">
        <v>4</v>
      </c>
      <c r="E487" s="93" t="s">
        <v>156</v>
      </c>
      <c r="F487" s="93" t="s">
        <v>192</v>
      </c>
      <c r="G487" s="94">
        <v>1263</v>
      </c>
      <c r="H487" s="94">
        <v>1184</v>
      </c>
      <c r="I487" s="94">
        <v>79</v>
      </c>
      <c r="J487" s="94">
        <v>7</v>
      </c>
      <c r="L487" s="94" t="s">
        <v>258</v>
      </c>
    </row>
    <row r="488" spans="1:12" ht="12" customHeight="1">
      <c r="A488" s="104">
        <v>42428</v>
      </c>
      <c r="B488" s="93" t="s">
        <v>277</v>
      </c>
      <c r="C488" s="93" t="s">
        <v>265</v>
      </c>
      <c r="D488" s="93" t="s">
        <v>5</v>
      </c>
      <c r="E488" s="93" t="s">
        <v>157</v>
      </c>
      <c r="F488" s="93" t="s">
        <v>193</v>
      </c>
      <c r="G488" s="94">
        <v>1258</v>
      </c>
      <c r="H488" s="94">
        <v>1217</v>
      </c>
      <c r="I488" s="94">
        <v>41</v>
      </c>
      <c r="L488" s="94" t="s">
        <v>258</v>
      </c>
    </row>
    <row r="489" spans="1:12" ht="12" customHeight="1">
      <c r="A489" s="104">
        <v>42428</v>
      </c>
      <c r="B489" s="93" t="s">
        <v>277</v>
      </c>
      <c r="C489" s="93" t="s">
        <v>266</v>
      </c>
      <c r="D489" s="93" t="s">
        <v>6</v>
      </c>
      <c r="E489" s="93" t="s">
        <v>158</v>
      </c>
      <c r="F489" s="93" t="s">
        <v>194</v>
      </c>
      <c r="G489" s="94">
        <v>1167</v>
      </c>
      <c r="H489" s="94">
        <v>1090</v>
      </c>
      <c r="I489" s="94">
        <v>77</v>
      </c>
      <c r="J489" s="94">
        <v>2</v>
      </c>
      <c r="L489" s="94" t="s">
        <v>258</v>
      </c>
    </row>
    <row r="490" spans="1:12" ht="12" customHeight="1">
      <c r="A490" s="104">
        <v>42428</v>
      </c>
      <c r="B490" s="93" t="s">
        <v>277</v>
      </c>
      <c r="C490" s="93" t="s">
        <v>266</v>
      </c>
      <c r="D490" s="93" t="s">
        <v>6</v>
      </c>
      <c r="E490" s="93" t="s">
        <v>160</v>
      </c>
      <c r="F490" s="93" t="s">
        <v>196</v>
      </c>
      <c r="G490" s="94">
        <v>463</v>
      </c>
      <c r="H490" s="94">
        <v>441</v>
      </c>
      <c r="I490" s="94">
        <v>22</v>
      </c>
      <c r="J490" s="94">
        <v>2</v>
      </c>
      <c r="L490" s="94" t="s">
        <v>258</v>
      </c>
    </row>
    <row r="491" spans="1:12" ht="12" customHeight="1">
      <c r="A491" s="104">
        <v>42428</v>
      </c>
      <c r="B491" s="93" t="s">
        <v>277</v>
      </c>
      <c r="C491" s="93" t="s">
        <v>266</v>
      </c>
      <c r="D491" s="93" t="s">
        <v>6</v>
      </c>
      <c r="E491" s="93" t="s">
        <v>159</v>
      </c>
      <c r="F491" s="93" t="s">
        <v>195</v>
      </c>
      <c r="G491" s="94">
        <v>331</v>
      </c>
      <c r="H491" s="94">
        <v>327</v>
      </c>
      <c r="I491" s="94">
        <v>4</v>
      </c>
      <c r="L491" s="94" t="s">
        <v>258</v>
      </c>
    </row>
    <row r="492" spans="1:12" ht="12" customHeight="1">
      <c r="A492" s="104">
        <v>42428</v>
      </c>
      <c r="B492" s="93" t="s">
        <v>277</v>
      </c>
      <c r="C492" s="93" t="s">
        <v>267</v>
      </c>
      <c r="D492" s="93" t="s">
        <v>7</v>
      </c>
      <c r="E492" s="93" t="s">
        <v>163</v>
      </c>
      <c r="F492" s="93" t="s">
        <v>199</v>
      </c>
      <c r="G492" s="94">
        <v>1760</v>
      </c>
      <c r="H492" s="94">
        <v>1589</v>
      </c>
      <c r="I492" s="94">
        <v>171</v>
      </c>
      <c r="J492" s="94">
        <v>2</v>
      </c>
      <c r="L492" s="94" t="s">
        <v>258</v>
      </c>
    </row>
    <row r="493" spans="1:12" ht="12" customHeight="1">
      <c r="A493" s="104">
        <v>42428</v>
      </c>
      <c r="B493" s="93" t="s">
        <v>277</v>
      </c>
      <c r="C493" s="93" t="s">
        <v>267</v>
      </c>
      <c r="D493" s="93" t="s">
        <v>7</v>
      </c>
      <c r="E493" s="93" t="s">
        <v>161</v>
      </c>
      <c r="F493" s="93" t="s">
        <v>197</v>
      </c>
      <c r="G493" s="94">
        <v>652</v>
      </c>
      <c r="H493" s="94">
        <v>620</v>
      </c>
      <c r="I493" s="94">
        <v>32</v>
      </c>
      <c r="L493" s="94" t="s">
        <v>258</v>
      </c>
    </row>
    <row r="494" spans="1:12" ht="12" customHeight="1">
      <c r="A494" s="104">
        <v>42428</v>
      </c>
      <c r="B494" s="93" t="s">
        <v>277</v>
      </c>
      <c r="C494" s="93" t="s">
        <v>267</v>
      </c>
      <c r="D494" s="93" t="s">
        <v>7</v>
      </c>
      <c r="E494" s="93" t="s">
        <v>164</v>
      </c>
      <c r="F494" s="93" t="s">
        <v>200</v>
      </c>
      <c r="G494" s="94">
        <v>1839</v>
      </c>
      <c r="H494" s="94">
        <v>1651</v>
      </c>
      <c r="I494" s="94">
        <v>188</v>
      </c>
      <c r="J494" s="94">
        <v>24</v>
      </c>
      <c r="K494" s="94">
        <v>4</v>
      </c>
      <c r="L494" s="94" t="s">
        <v>258</v>
      </c>
    </row>
    <row r="495" spans="1:12" ht="12" customHeight="1">
      <c r="A495" s="104">
        <v>42428</v>
      </c>
      <c r="B495" s="93" t="s">
        <v>277</v>
      </c>
      <c r="C495" s="93" t="s">
        <v>267</v>
      </c>
      <c r="D495" s="93" t="s">
        <v>7</v>
      </c>
      <c r="E495" s="93" t="s">
        <v>162</v>
      </c>
      <c r="F495" s="93" t="s">
        <v>198</v>
      </c>
      <c r="G495" s="94">
        <v>1312</v>
      </c>
      <c r="H495" s="94">
        <v>1219</v>
      </c>
      <c r="I495" s="94">
        <v>93</v>
      </c>
      <c r="J495" s="94">
        <v>3</v>
      </c>
      <c r="L495" s="94" t="s">
        <v>258</v>
      </c>
    </row>
    <row r="496" spans="1:12" ht="12" customHeight="1">
      <c r="A496" s="104">
        <v>42428</v>
      </c>
      <c r="B496" s="93" t="s">
        <v>277</v>
      </c>
      <c r="C496" s="93" t="s">
        <v>267</v>
      </c>
      <c r="D496" s="93" t="s">
        <v>7</v>
      </c>
      <c r="E496" s="93" t="s">
        <v>165</v>
      </c>
      <c r="F496" s="93" t="s">
        <v>201</v>
      </c>
      <c r="G496" s="94">
        <v>1190</v>
      </c>
      <c r="H496" s="94">
        <v>1183</v>
      </c>
      <c r="I496" s="94">
        <v>7</v>
      </c>
      <c r="L496" s="94" t="s">
        <v>258</v>
      </c>
    </row>
    <row r="497" spans="1:12" ht="12" customHeight="1">
      <c r="A497" s="104">
        <v>42428</v>
      </c>
      <c r="B497" s="93" t="s">
        <v>277</v>
      </c>
      <c r="C497" s="93" t="s">
        <v>268</v>
      </c>
      <c r="D497" s="93" t="s">
        <v>8</v>
      </c>
      <c r="E497" s="93" t="s">
        <v>169</v>
      </c>
      <c r="F497" s="93" t="s">
        <v>205</v>
      </c>
      <c r="G497" s="94">
        <v>178</v>
      </c>
      <c r="H497" s="94">
        <v>174</v>
      </c>
      <c r="I497" s="94">
        <v>4</v>
      </c>
      <c r="L497" s="94" t="s">
        <v>258</v>
      </c>
    </row>
    <row r="498" spans="1:12" ht="12" customHeight="1">
      <c r="A498" s="104">
        <v>42428</v>
      </c>
      <c r="B498" s="93" t="s">
        <v>277</v>
      </c>
      <c r="C498" s="93" t="s">
        <v>268</v>
      </c>
      <c r="D498" s="93" t="s">
        <v>8</v>
      </c>
      <c r="E498" s="93" t="s">
        <v>167</v>
      </c>
      <c r="F498" s="93" t="s">
        <v>203</v>
      </c>
      <c r="G498" s="94">
        <v>135</v>
      </c>
      <c r="H498" s="94">
        <v>130</v>
      </c>
      <c r="I498" s="94">
        <v>5</v>
      </c>
      <c r="L498" s="94" t="s">
        <v>258</v>
      </c>
    </row>
    <row r="499" spans="1:12" ht="12" customHeight="1">
      <c r="A499" s="104">
        <v>42428</v>
      </c>
      <c r="B499" s="93" t="s">
        <v>277</v>
      </c>
      <c r="C499" s="93" t="s">
        <v>268</v>
      </c>
      <c r="D499" s="93" t="s">
        <v>8</v>
      </c>
      <c r="E499" s="93" t="s">
        <v>166</v>
      </c>
      <c r="F499" s="93" t="s">
        <v>202</v>
      </c>
      <c r="G499" s="94">
        <v>139</v>
      </c>
      <c r="H499" s="94">
        <v>139</v>
      </c>
      <c r="I499" s="94">
        <v>0</v>
      </c>
      <c r="L499" s="94" t="s">
        <v>258</v>
      </c>
    </row>
    <row r="500" spans="1:12" ht="12" customHeight="1">
      <c r="A500" s="104">
        <v>42428</v>
      </c>
      <c r="B500" s="93" t="s">
        <v>277</v>
      </c>
      <c r="C500" s="93" t="s">
        <v>268</v>
      </c>
      <c r="D500" s="93" t="s">
        <v>8</v>
      </c>
      <c r="E500" s="93" t="s">
        <v>168</v>
      </c>
      <c r="F500" s="93" t="s">
        <v>204</v>
      </c>
      <c r="G500" s="94">
        <v>687</v>
      </c>
      <c r="H500" s="94">
        <v>558</v>
      </c>
      <c r="I500" s="94">
        <v>129</v>
      </c>
      <c r="J500" s="94">
        <v>7</v>
      </c>
      <c r="K500" s="94">
        <v>1</v>
      </c>
      <c r="L500" s="94" t="s">
        <v>258</v>
      </c>
    </row>
    <row r="501" spans="1:12" ht="12" customHeight="1">
      <c r="A501" s="104">
        <v>42428</v>
      </c>
      <c r="B501" s="93" t="s">
        <v>277</v>
      </c>
      <c r="C501" s="93" t="s">
        <v>269</v>
      </c>
      <c r="D501" s="93" t="s">
        <v>9</v>
      </c>
      <c r="E501" s="93" t="s">
        <v>171</v>
      </c>
      <c r="F501" s="93" t="s">
        <v>207</v>
      </c>
      <c r="G501" s="94">
        <v>1131</v>
      </c>
      <c r="H501" s="94">
        <v>1051</v>
      </c>
      <c r="I501" s="94">
        <v>80</v>
      </c>
      <c r="J501" s="94">
        <v>7</v>
      </c>
      <c r="L501" s="94" t="s">
        <v>258</v>
      </c>
    </row>
    <row r="502" spans="1:12" ht="12" customHeight="1">
      <c r="A502" s="104">
        <v>42428</v>
      </c>
      <c r="B502" s="93" t="s">
        <v>277</v>
      </c>
      <c r="C502" s="93" t="s">
        <v>269</v>
      </c>
      <c r="D502" s="93" t="s">
        <v>9</v>
      </c>
      <c r="E502" s="93" t="s">
        <v>170</v>
      </c>
      <c r="F502" s="93" t="s">
        <v>206</v>
      </c>
      <c r="G502" s="94">
        <v>1339</v>
      </c>
      <c r="H502" s="94">
        <v>1286</v>
      </c>
      <c r="I502" s="94">
        <v>53</v>
      </c>
      <c r="J502" s="94">
        <v>2</v>
      </c>
      <c r="L502" s="94" t="s">
        <v>258</v>
      </c>
    </row>
    <row r="503" spans="1:12" ht="12" customHeight="1">
      <c r="A503" s="104">
        <v>42428</v>
      </c>
      <c r="B503" s="93" t="s">
        <v>277</v>
      </c>
      <c r="C503" s="93" t="s">
        <v>269</v>
      </c>
      <c r="D503" s="93" t="s">
        <v>9</v>
      </c>
      <c r="E503" s="93" t="s">
        <v>172</v>
      </c>
      <c r="F503" s="93" t="s">
        <v>208</v>
      </c>
      <c r="G503" s="94">
        <v>1268</v>
      </c>
      <c r="H503" s="94">
        <v>1168</v>
      </c>
      <c r="I503" s="94">
        <v>100</v>
      </c>
      <c r="J503" s="94">
        <v>6</v>
      </c>
      <c r="L503" s="94" t="s">
        <v>258</v>
      </c>
    </row>
    <row r="504" spans="1:12" ht="12" customHeight="1">
      <c r="A504" s="104">
        <v>42428</v>
      </c>
      <c r="B504" s="93" t="s">
        <v>277</v>
      </c>
      <c r="C504" s="93" t="s">
        <v>270</v>
      </c>
      <c r="D504" s="93" t="s">
        <v>10</v>
      </c>
      <c r="E504" s="93" t="s">
        <v>173</v>
      </c>
      <c r="F504" s="93" t="s">
        <v>209</v>
      </c>
      <c r="G504" s="94">
        <v>988</v>
      </c>
      <c r="H504" s="94">
        <v>965</v>
      </c>
      <c r="I504" s="94">
        <v>23</v>
      </c>
      <c r="L504" s="94" t="s">
        <v>258</v>
      </c>
    </row>
    <row r="505" spans="1:12" ht="12" customHeight="1">
      <c r="A505" s="104">
        <v>42428</v>
      </c>
      <c r="B505" s="93" t="s">
        <v>277</v>
      </c>
      <c r="C505" s="93" t="s">
        <v>270</v>
      </c>
      <c r="D505" s="93" t="s">
        <v>10</v>
      </c>
      <c r="E505" s="93" t="s">
        <v>175</v>
      </c>
      <c r="F505" s="93" t="s">
        <v>211</v>
      </c>
      <c r="G505" s="94">
        <v>2283</v>
      </c>
      <c r="H505" s="94">
        <v>1992</v>
      </c>
      <c r="I505" s="94">
        <v>291</v>
      </c>
      <c r="J505" s="94">
        <v>66</v>
      </c>
      <c r="K505" s="94">
        <v>13</v>
      </c>
      <c r="L505" s="94" t="s">
        <v>258</v>
      </c>
    </row>
    <row r="506" spans="1:12" ht="12" customHeight="1">
      <c r="A506" s="104">
        <v>42428</v>
      </c>
      <c r="B506" s="93" t="s">
        <v>277</v>
      </c>
      <c r="C506" s="93" t="s">
        <v>270</v>
      </c>
      <c r="D506" s="93" t="s">
        <v>10</v>
      </c>
      <c r="E506" s="93" t="s">
        <v>174</v>
      </c>
      <c r="F506" s="93" t="s">
        <v>210</v>
      </c>
      <c r="G506" s="94">
        <v>1069</v>
      </c>
      <c r="H506" s="94">
        <v>960</v>
      </c>
      <c r="I506" s="94">
        <v>109</v>
      </c>
      <c r="J506" s="94">
        <v>16</v>
      </c>
      <c r="K506" s="94">
        <v>2</v>
      </c>
      <c r="L506" s="94" t="s">
        <v>258</v>
      </c>
    </row>
    <row r="507" spans="1:12" ht="12" customHeight="1">
      <c r="A507" s="104">
        <v>42428</v>
      </c>
      <c r="B507" s="93" t="s">
        <v>277</v>
      </c>
      <c r="C507" s="93" t="s">
        <v>271</v>
      </c>
      <c r="D507" s="93" t="s">
        <v>11</v>
      </c>
      <c r="E507" s="93" t="s">
        <v>176</v>
      </c>
      <c r="F507" s="93" t="s">
        <v>212</v>
      </c>
      <c r="G507" s="94">
        <v>87</v>
      </c>
      <c r="H507" s="94">
        <v>86</v>
      </c>
      <c r="I507" s="94">
        <v>1</v>
      </c>
      <c r="L507" s="94" t="s">
        <v>258</v>
      </c>
    </row>
    <row r="508" spans="1:12" ht="12" customHeight="1">
      <c r="A508" s="104">
        <v>42428</v>
      </c>
      <c r="B508" s="93" t="s">
        <v>277</v>
      </c>
      <c r="C508" s="93" t="s">
        <v>272</v>
      </c>
      <c r="D508" s="93" t="s">
        <v>12</v>
      </c>
      <c r="E508" s="93" t="s">
        <v>177</v>
      </c>
      <c r="F508" s="93" t="s">
        <v>213</v>
      </c>
      <c r="G508" s="94">
        <v>158</v>
      </c>
      <c r="H508" s="94">
        <v>150</v>
      </c>
      <c r="I508" s="94">
        <v>8</v>
      </c>
      <c r="L508" s="94" t="s">
        <v>258</v>
      </c>
    </row>
    <row r="509" spans="1:12" ht="12" customHeight="1">
      <c r="A509" s="104">
        <v>42428</v>
      </c>
      <c r="B509" s="93" t="s">
        <v>277</v>
      </c>
      <c r="C509" s="93" t="s">
        <v>273</v>
      </c>
      <c r="D509" s="93" t="s">
        <v>13</v>
      </c>
      <c r="E509" s="93" t="s">
        <v>178</v>
      </c>
      <c r="F509" s="93" t="s">
        <v>214</v>
      </c>
      <c r="G509" s="94">
        <v>867</v>
      </c>
      <c r="H509" s="94">
        <v>859</v>
      </c>
      <c r="I509" s="94">
        <v>8</v>
      </c>
      <c r="L509" s="94" t="s">
        <v>258</v>
      </c>
    </row>
    <row r="510" spans="1:12" ht="12" customHeight="1">
      <c r="A510" s="104">
        <v>42428</v>
      </c>
      <c r="B510" s="93" t="s">
        <v>277</v>
      </c>
      <c r="C510" s="93" t="s">
        <v>273</v>
      </c>
      <c r="D510" s="93" t="s">
        <v>13</v>
      </c>
      <c r="E510" s="93" t="s">
        <v>179</v>
      </c>
      <c r="F510" s="93" t="s">
        <v>215</v>
      </c>
      <c r="G510" s="94">
        <v>438</v>
      </c>
      <c r="H510" s="94">
        <v>433</v>
      </c>
      <c r="I510" s="94">
        <v>5</v>
      </c>
      <c r="J510" s="94">
        <v>1</v>
      </c>
      <c r="L510" s="94" t="s">
        <v>258</v>
      </c>
    </row>
    <row r="511" spans="1:12" ht="12" customHeight="1">
      <c r="A511" s="104">
        <v>42428</v>
      </c>
      <c r="B511" s="93" t="s">
        <v>277</v>
      </c>
      <c r="C511" s="93" t="s">
        <v>274</v>
      </c>
      <c r="D511" s="93" t="s">
        <v>14</v>
      </c>
      <c r="E511" s="93" t="s">
        <v>180</v>
      </c>
      <c r="F511" s="93" t="s">
        <v>216</v>
      </c>
      <c r="G511" s="94">
        <v>100</v>
      </c>
      <c r="H511" s="94">
        <v>99</v>
      </c>
      <c r="I511" s="94">
        <v>1</v>
      </c>
      <c r="L511" s="94" t="s">
        <v>258</v>
      </c>
    </row>
    <row r="512" spans="1:12" ht="12" customHeight="1">
      <c r="A512" s="104">
        <v>42435</v>
      </c>
      <c r="B512" s="93" t="s">
        <v>277</v>
      </c>
      <c r="C512" s="93" t="s">
        <v>261</v>
      </c>
      <c r="D512" s="93" t="s">
        <v>1</v>
      </c>
      <c r="E512" s="93" t="s">
        <v>152</v>
      </c>
      <c r="F512" s="93" t="s">
        <v>188</v>
      </c>
      <c r="G512" s="94">
        <v>880</v>
      </c>
      <c r="H512" s="94">
        <v>803</v>
      </c>
      <c r="I512" s="94">
        <v>77</v>
      </c>
      <c r="J512" s="94">
        <v>12</v>
      </c>
      <c r="L512" s="94" t="s">
        <v>258</v>
      </c>
    </row>
    <row r="513" spans="1:12" ht="12" customHeight="1">
      <c r="A513" s="104">
        <v>42435</v>
      </c>
      <c r="B513" s="93" t="s">
        <v>277</v>
      </c>
      <c r="C513" s="93" t="s">
        <v>261</v>
      </c>
      <c r="D513" s="93" t="s">
        <v>1</v>
      </c>
      <c r="E513" s="93" t="s">
        <v>151</v>
      </c>
      <c r="F513" s="93" t="s">
        <v>187</v>
      </c>
      <c r="G513" s="94">
        <v>1471</v>
      </c>
      <c r="H513" s="94">
        <v>1447</v>
      </c>
      <c r="I513" s="94">
        <v>24</v>
      </c>
      <c r="L513" s="94" t="s">
        <v>258</v>
      </c>
    </row>
    <row r="514" spans="1:12" ht="12" customHeight="1">
      <c r="A514" s="104">
        <v>42435</v>
      </c>
      <c r="B514" s="93" t="s">
        <v>277</v>
      </c>
      <c r="C514" s="93" t="s">
        <v>262</v>
      </c>
      <c r="D514" s="93" t="s">
        <v>2</v>
      </c>
      <c r="E514" s="93" t="s">
        <v>153</v>
      </c>
      <c r="F514" s="93" t="s">
        <v>189</v>
      </c>
      <c r="G514" s="94">
        <v>554</v>
      </c>
      <c r="H514" s="94">
        <v>510</v>
      </c>
      <c r="I514" s="94">
        <v>44</v>
      </c>
      <c r="L514" s="94" t="s">
        <v>258</v>
      </c>
    </row>
    <row r="515" spans="1:12" ht="12" customHeight="1">
      <c r="A515" s="104">
        <v>42435</v>
      </c>
      <c r="B515" s="93" t="s">
        <v>277</v>
      </c>
      <c r="C515" s="93" t="s">
        <v>263</v>
      </c>
      <c r="D515" s="93" t="s">
        <v>3</v>
      </c>
      <c r="E515" s="93" t="s">
        <v>154</v>
      </c>
      <c r="F515" s="93" t="s">
        <v>190</v>
      </c>
      <c r="G515" s="94">
        <v>729</v>
      </c>
      <c r="H515" s="94">
        <v>681</v>
      </c>
      <c r="I515" s="94">
        <v>48</v>
      </c>
      <c r="J515" s="94">
        <v>2</v>
      </c>
      <c r="L515" s="94" t="s">
        <v>258</v>
      </c>
    </row>
    <row r="516" spans="1:12" ht="12" customHeight="1">
      <c r="A516" s="104">
        <v>42435</v>
      </c>
      <c r="B516" s="93" t="s">
        <v>277</v>
      </c>
      <c r="C516" s="93" t="s">
        <v>263</v>
      </c>
      <c r="D516" s="93" t="s">
        <v>3</v>
      </c>
      <c r="E516" s="93" t="s">
        <v>155</v>
      </c>
      <c r="F516" s="93" t="s">
        <v>191</v>
      </c>
      <c r="G516" s="94">
        <v>226</v>
      </c>
      <c r="H516" s="94">
        <v>220</v>
      </c>
      <c r="I516" s="94">
        <v>6</v>
      </c>
      <c r="L516" s="94" t="s">
        <v>258</v>
      </c>
    </row>
    <row r="517" spans="1:12" ht="12" customHeight="1">
      <c r="A517" s="104">
        <v>42435</v>
      </c>
      <c r="B517" s="93" t="s">
        <v>277</v>
      </c>
      <c r="C517" s="93" t="s">
        <v>264</v>
      </c>
      <c r="D517" s="93" t="s">
        <v>4</v>
      </c>
      <c r="E517" s="93" t="s">
        <v>156</v>
      </c>
      <c r="F517" s="93" t="s">
        <v>192</v>
      </c>
      <c r="G517" s="94">
        <v>1301</v>
      </c>
      <c r="H517" s="94">
        <v>1201</v>
      </c>
      <c r="I517" s="94">
        <v>100</v>
      </c>
      <c r="J517" s="94">
        <v>7</v>
      </c>
      <c r="K517" s="94">
        <v>2</v>
      </c>
      <c r="L517" s="94" t="s">
        <v>258</v>
      </c>
    </row>
    <row r="518" spans="1:12" ht="12" customHeight="1">
      <c r="A518" s="104">
        <v>42435</v>
      </c>
      <c r="B518" s="93" t="s">
        <v>277</v>
      </c>
      <c r="C518" s="93" t="s">
        <v>265</v>
      </c>
      <c r="D518" s="93" t="s">
        <v>5</v>
      </c>
      <c r="E518" s="93" t="s">
        <v>157</v>
      </c>
      <c r="F518" s="93" t="s">
        <v>193</v>
      </c>
      <c r="G518" s="94">
        <v>1290</v>
      </c>
      <c r="H518" s="94">
        <v>1162</v>
      </c>
      <c r="I518" s="94">
        <v>128</v>
      </c>
      <c r="J518" s="94">
        <v>2</v>
      </c>
      <c r="L518" s="94" t="s">
        <v>258</v>
      </c>
    </row>
    <row r="519" spans="1:12" ht="12" customHeight="1">
      <c r="A519" s="104">
        <v>42435</v>
      </c>
      <c r="B519" s="93" t="s">
        <v>277</v>
      </c>
      <c r="C519" s="93" t="s">
        <v>266</v>
      </c>
      <c r="D519" s="93" t="s">
        <v>6</v>
      </c>
      <c r="E519" s="93" t="s">
        <v>158</v>
      </c>
      <c r="F519" s="93" t="s">
        <v>194</v>
      </c>
      <c r="G519" s="94">
        <v>1150</v>
      </c>
      <c r="H519" s="94">
        <v>1085</v>
      </c>
      <c r="I519" s="94">
        <v>65</v>
      </c>
      <c r="L519" s="94" t="s">
        <v>258</v>
      </c>
    </row>
    <row r="520" spans="1:12" ht="12" customHeight="1">
      <c r="A520" s="104">
        <v>42435</v>
      </c>
      <c r="B520" s="93" t="s">
        <v>277</v>
      </c>
      <c r="C520" s="93" t="s">
        <v>266</v>
      </c>
      <c r="D520" s="93" t="s">
        <v>6</v>
      </c>
      <c r="E520" s="93" t="s">
        <v>160</v>
      </c>
      <c r="F520" s="93" t="s">
        <v>196</v>
      </c>
      <c r="G520" s="94">
        <v>445</v>
      </c>
      <c r="H520" s="94">
        <v>418</v>
      </c>
      <c r="I520" s="94">
        <v>27</v>
      </c>
      <c r="J520" s="94">
        <v>2</v>
      </c>
      <c r="K520" s="94">
        <v>1</v>
      </c>
      <c r="L520" s="94" t="s">
        <v>258</v>
      </c>
    </row>
    <row r="521" spans="1:12" ht="12" customHeight="1">
      <c r="A521" s="104">
        <v>42435</v>
      </c>
      <c r="B521" s="93" t="s">
        <v>277</v>
      </c>
      <c r="C521" s="93" t="s">
        <v>266</v>
      </c>
      <c r="D521" s="93" t="s">
        <v>6</v>
      </c>
      <c r="E521" s="93" t="s">
        <v>159</v>
      </c>
      <c r="F521" s="93" t="s">
        <v>195</v>
      </c>
      <c r="G521" s="94">
        <v>363</v>
      </c>
      <c r="H521" s="94">
        <v>357</v>
      </c>
      <c r="I521" s="94">
        <v>6</v>
      </c>
      <c r="L521" s="94" t="s">
        <v>258</v>
      </c>
    </row>
    <row r="522" spans="1:12" ht="12" customHeight="1">
      <c r="A522" s="104">
        <v>42435</v>
      </c>
      <c r="B522" s="93" t="s">
        <v>277</v>
      </c>
      <c r="C522" s="93" t="s">
        <v>267</v>
      </c>
      <c r="D522" s="93" t="s">
        <v>7</v>
      </c>
      <c r="E522" s="93" t="s">
        <v>163</v>
      </c>
      <c r="F522" s="93" t="s">
        <v>199</v>
      </c>
      <c r="G522" s="94">
        <v>1796</v>
      </c>
      <c r="H522" s="94">
        <v>1486</v>
      </c>
      <c r="I522" s="94">
        <v>310</v>
      </c>
      <c r="J522" s="94">
        <v>7</v>
      </c>
      <c r="L522" s="94" t="s">
        <v>258</v>
      </c>
    </row>
    <row r="523" spans="1:12" ht="12" customHeight="1">
      <c r="A523" s="104">
        <v>42435</v>
      </c>
      <c r="B523" s="93" t="s">
        <v>277</v>
      </c>
      <c r="C523" s="93" t="s">
        <v>267</v>
      </c>
      <c r="D523" s="93" t="s">
        <v>7</v>
      </c>
      <c r="E523" s="93" t="s">
        <v>161</v>
      </c>
      <c r="F523" s="93" t="s">
        <v>197</v>
      </c>
      <c r="G523" s="94">
        <v>638</v>
      </c>
      <c r="H523" s="94">
        <v>619</v>
      </c>
      <c r="I523" s="94">
        <v>19</v>
      </c>
      <c r="J523" s="94">
        <v>1</v>
      </c>
      <c r="L523" s="94" t="s">
        <v>258</v>
      </c>
    </row>
    <row r="524" spans="1:12" ht="12" customHeight="1">
      <c r="A524" s="104">
        <v>42435</v>
      </c>
      <c r="B524" s="93" t="s">
        <v>277</v>
      </c>
      <c r="C524" s="93" t="s">
        <v>267</v>
      </c>
      <c r="D524" s="93" t="s">
        <v>7</v>
      </c>
      <c r="E524" s="93" t="s">
        <v>164</v>
      </c>
      <c r="F524" s="93" t="s">
        <v>200</v>
      </c>
      <c r="G524" s="94">
        <v>1747</v>
      </c>
      <c r="H524" s="94">
        <v>1365</v>
      </c>
      <c r="I524" s="94">
        <v>382</v>
      </c>
      <c r="J524" s="94">
        <v>25</v>
      </c>
      <c r="L524" s="94" t="s">
        <v>258</v>
      </c>
    </row>
    <row r="525" spans="1:12" ht="12" customHeight="1">
      <c r="A525" s="104">
        <v>42435</v>
      </c>
      <c r="B525" s="93" t="s">
        <v>277</v>
      </c>
      <c r="C525" s="93" t="s">
        <v>267</v>
      </c>
      <c r="D525" s="93" t="s">
        <v>7</v>
      </c>
      <c r="E525" s="93" t="s">
        <v>162</v>
      </c>
      <c r="F525" s="93" t="s">
        <v>198</v>
      </c>
      <c r="G525" s="94">
        <v>1401</v>
      </c>
      <c r="H525" s="94">
        <v>1212</v>
      </c>
      <c r="I525" s="94">
        <v>189</v>
      </c>
      <c r="J525" s="94">
        <v>9</v>
      </c>
      <c r="L525" s="94" t="s">
        <v>258</v>
      </c>
    </row>
    <row r="526" spans="1:12" ht="12" customHeight="1">
      <c r="A526" s="104">
        <v>42435</v>
      </c>
      <c r="B526" s="93" t="s">
        <v>277</v>
      </c>
      <c r="C526" s="93" t="s">
        <v>267</v>
      </c>
      <c r="D526" s="93" t="s">
        <v>7</v>
      </c>
      <c r="E526" s="93" t="s">
        <v>165</v>
      </c>
      <c r="F526" s="93" t="s">
        <v>201</v>
      </c>
      <c r="G526" s="94">
        <v>1220</v>
      </c>
      <c r="H526" s="94">
        <v>1210</v>
      </c>
      <c r="I526" s="94">
        <v>10</v>
      </c>
      <c r="L526" s="94" t="s">
        <v>258</v>
      </c>
    </row>
    <row r="527" spans="1:12" ht="12" customHeight="1">
      <c r="A527" s="104">
        <v>42435</v>
      </c>
      <c r="B527" s="93" t="s">
        <v>277</v>
      </c>
      <c r="C527" s="93" t="s">
        <v>268</v>
      </c>
      <c r="D527" s="93" t="s">
        <v>8</v>
      </c>
      <c r="E527" s="93" t="s">
        <v>169</v>
      </c>
      <c r="F527" s="93" t="s">
        <v>205</v>
      </c>
      <c r="G527" s="94">
        <v>149</v>
      </c>
      <c r="H527" s="94">
        <v>148</v>
      </c>
      <c r="I527" s="94">
        <v>1</v>
      </c>
      <c r="L527" s="94" t="s">
        <v>258</v>
      </c>
    </row>
    <row r="528" spans="1:12" ht="12" customHeight="1">
      <c r="A528" s="104">
        <v>42435</v>
      </c>
      <c r="B528" s="93" t="s">
        <v>277</v>
      </c>
      <c r="C528" s="93" t="s">
        <v>268</v>
      </c>
      <c r="D528" s="93" t="s">
        <v>8</v>
      </c>
      <c r="E528" s="93" t="s">
        <v>167</v>
      </c>
      <c r="F528" s="93" t="s">
        <v>203</v>
      </c>
      <c r="G528" s="94">
        <v>131</v>
      </c>
      <c r="H528" s="94">
        <v>117</v>
      </c>
      <c r="I528" s="94">
        <v>14</v>
      </c>
      <c r="J528" s="94">
        <v>3</v>
      </c>
      <c r="L528" s="94" t="s">
        <v>258</v>
      </c>
    </row>
    <row r="529" spans="1:12" ht="12" customHeight="1">
      <c r="A529" s="104">
        <v>42435</v>
      </c>
      <c r="B529" s="93" t="s">
        <v>277</v>
      </c>
      <c r="C529" s="93" t="s">
        <v>268</v>
      </c>
      <c r="D529" s="93" t="s">
        <v>8</v>
      </c>
      <c r="E529" s="93" t="s">
        <v>166</v>
      </c>
      <c r="F529" s="93" t="s">
        <v>202</v>
      </c>
      <c r="G529" s="94">
        <v>126</v>
      </c>
      <c r="H529" s="94">
        <v>124</v>
      </c>
      <c r="I529" s="94">
        <v>2</v>
      </c>
      <c r="L529" s="94" t="s">
        <v>258</v>
      </c>
    </row>
    <row r="530" spans="1:12" ht="12" customHeight="1">
      <c r="A530" s="104">
        <v>42435</v>
      </c>
      <c r="B530" s="93" t="s">
        <v>277</v>
      </c>
      <c r="C530" s="93" t="s">
        <v>268</v>
      </c>
      <c r="D530" s="93" t="s">
        <v>8</v>
      </c>
      <c r="E530" s="93" t="s">
        <v>168</v>
      </c>
      <c r="F530" s="93" t="s">
        <v>204</v>
      </c>
      <c r="G530" s="94">
        <v>608</v>
      </c>
      <c r="H530" s="94">
        <v>567</v>
      </c>
      <c r="I530" s="94">
        <v>41</v>
      </c>
      <c r="J530" s="94">
        <v>3</v>
      </c>
      <c r="L530" s="94" t="s">
        <v>258</v>
      </c>
    </row>
    <row r="531" spans="1:12" ht="12" customHeight="1">
      <c r="A531" s="104">
        <v>42435</v>
      </c>
      <c r="B531" s="93" t="s">
        <v>277</v>
      </c>
      <c r="C531" s="93" t="s">
        <v>269</v>
      </c>
      <c r="D531" s="93" t="s">
        <v>9</v>
      </c>
      <c r="E531" s="93" t="s">
        <v>171</v>
      </c>
      <c r="F531" s="93" t="s">
        <v>207</v>
      </c>
      <c r="G531" s="94">
        <v>1255</v>
      </c>
      <c r="H531" s="94">
        <v>1118</v>
      </c>
      <c r="I531" s="94">
        <v>137</v>
      </c>
      <c r="J531" s="94">
        <v>22</v>
      </c>
      <c r="K531" s="94">
        <v>12</v>
      </c>
      <c r="L531" s="94" t="s">
        <v>258</v>
      </c>
    </row>
    <row r="532" spans="1:12" ht="12" customHeight="1">
      <c r="A532" s="104">
        <v>42435</v>
      </c>
      <c r="B532" s="93" t="s">
        <v>277</v>
      </c>
      <c r="C532" s="93" t="s">
        <v>269</v>
      </c>
      <c r="D532" s="93" t="s">
        <v>9</v>
      </c>
      <c r="E532" s="93" t="s">
        <v>170</v>
      </c>
      <c r="F532" s="93" t="s">
        <v>206</v>
      </c>
      <c r="G532" s="94">
        <v>1381</v>
      </c>
      <c r="H532" s="94">
        <v>1317</v>
      </c>
      <c r="I532" s="94">
        <v>64</v>
      </c>
      <c r="J532" s="94">
        <v>1</v>
      </c>
      <c r="K532" s="94">
        <v>1</v>
      </c>
      <c r="L532" s="94" t="s">
        <v>258</v>
      </c>
    </row>
    <row r="533" spans="1:12" ht="12" customHeight="1">
      <c r="A533" s="104">
        <v>42435</v>
      </c>
      <c r="B533" s="93" t="s">
        <v>277</v>
      </c>
      <c r="C533" s="93" t="s">
        <v>269</v>
      </c>
      <c r="D533" s="93" t="s">
        <v>9</v>
      </c>
      <c r="E533" s="93" t="s">
        <v>172</v>
      </c>
      <c r="F533" s="93" t="s">
        <v>208</v>
      </c>
      <c r="G533" s="94">
        <v>1295</v>
      </c>
      <c r="H533" s="94">
        <v>1176</v>
      </c>
      <c r="I533" s="94">
        <v>119</v>
      </c>
      <c r="J533" s="94">
        <v>3</v>
      </c>
      <c r="L533" s="94" t="s">
        <v>258</v>
      </c>
    </row>
    <row r="534" spans="1:12" ht="12" customHeight="1">
      <c r="A534" s="104">
        <v>42435</v>
      </c>
      <c r="B534" s="93" t="s">
        <v>277</v>
      </c>
      <c r="C534" s="93" t="s">
        <v>270</v>
      </c>
      <c r="D534" s="93" t="s">
        <v>10</v>
      </c>
      <c r="E534" s="93" t="s">
        <v>173</v>
      </c>
      <c r="F534" s="93" t="s">
        <v>209</v>
      </c>
      <c r="G534" s="94">
        <v>1054</v>
      </c>
      <c r="H534" s="94">
        <v>1023</v>
      </c>
      <c r="I534" s="94">
        <v>31</v>
      </c>
      <c r="L534" s="94" t="s">
        <v>258</v>
      </c>
    </row>
    <row r="535" spans="1:12" ht="12" customHeight="1">
      <c r="A535" s="104">
        <v>42435</v>
      </c>
      <c r="B535" s="93" t="s">
        <v>277</v>
      </c>
      <c r="C535" s="93" t="s">
        <v>270</v>
      </c>
      <c r="D535" s="93" t="s">
        <v>10</v>
      </c>
      <c r="E535" s="93" t="s">
        <v>175</v>
      </c>
      <c r="F535" s="93" t="s">
        <v>211</v>
      </c>
      <c r="G535" s="94">
        <v>2335</v>
      </c>
      <c r="H535" s="94">
        <v>2117</v>
      </c>
      <c r="I535" s="94">
        <v>218</v>
      </c>
      <c r="J535" s="94">
        <v>38</v>
      </c>
      <c r="K535" s="94">
        <v>8</v>
      </c>
      <c r="L535" s="94" t="s">
        <v>258</v>
      </c>
    </row>
    <row r="536" spans="1:12" ht="12" customHeight="1">
      <c r="A536" s="104">
        <v>42435</v>
      </c>
      <c r="B536" s="93" t="s">
        <v>277</v>
      </c>
      <c r="C536" s="93" t="s">
        <v>270</v>
      </c>
      <c r="D536" s="93" t="s">
        <v>10</v>
      </c>
      <c r="E536" s="93" t="s">
        <v>174</v>
      </c>
      <c r="F536" s="93" t="s">
        <v>210</v>
      </c>
      <c r="G536" s="94">
        <v>1043</v>
      </c>
      <c r="H536" s="94">
        <v>893</v>
      </c>
      <c r="I536" s="94">
        <v>150</v>
      </c>
      <c r="J536" s="94">
        <v>31</v>
      </c>
      <c r="K536" s="94">
        <v>6</v>
      </c>
      <c r="L536" s="94" t="s">
        <v>258</v>
      </c>
    </row>
    <row r="537" spans="1:12" ht="12" customHeight="1">
      <c r="A537" s="104">
        <v>42435</v>
      </c>
      <c r="B537" s="93" t="s">
        <v>277</v>
      </c>
      <c r="C537" s="93" t="s">
        <v>271</v>
      </c>
      <c r="D537" s="93" t="s">
        <v>11</v>
      </c>
      <c r="E537" s="93" t="s">
        <v>176</v>
      </c>
      <c r="F537" s="93" t="s">
        <v>212</v>
      </c>
      <c r="G537" s="94">
        <v>123</v>
      </c>
      <c r="H537" s="94">
        <v>121</v>
      </c>
      <c r="I537" s="94">
        <v>2</v>
      </c>
      <c r="L537" s="94" t="s">
        <v>258</v>
      </c>
    </row>
    <row r="538" spans="1:12" ht="12" customHeight="1">
      <c r="A538" s="104">
        <v>42435</v>
      </c>
      <c r="B538" s="93" t="s">
        <v>277</v>
      </c>
      <c r="C538" s="93" t="s">
        <v>272</v>
      </c>
      <c r="D538" s="93" t="s">
        <v>12</v>
      </c>
      <c r="E538" s="93" t="s">
        <v>177</v>
      </c>
      <c r="F538" s="93" t="s">
        <v>213</v>
      </c>
      <c r="G538" s="94">
        <v>121</v>
      </c>
      <c r="H538" s="94">
        <v>115</v>
      </c>
      <c r="I538" s="94">
        <v>6</v>
      </c>
      <c r="L538" s="94" t="s">
        <v>258</v>
      </c>
    </row>
    <row r="539" spans="1:12" ht="12" customHeight="1">
      <c r="A539" s="104">
        <v>42435</v>
      </c>
      <c r="B539" s="93" t="s">
        <v>277</v>
      </c>
      <c r="C539" s="93" t="s">
        <v>273</v>
      </c>
      <c r="D539" s="93" t="s">
        <v>13</v>
      </c>
      <c r="E539" s="93" t="s">
        <v>178</v>
      </c>
      <c r="F539" s="93" t="s">
        <v>214</v>
      </c>
      <c r="G539" s="94">
        <v>962</v>
      </c>
      <c r="H539" s="94">
        <v>938</v>
      </c>
      <c r="I539" s="94">
        <v>24</v>
      </c>
      <c r="L539" s="94" t="s">
        <v>258</v>
      </c>
    </row>
    <row r="540" spans="1:12" ht="12" customHeight="1">
      <c r="A540" s="104">
        <v>42435</v>
      </c>
      <c r="B540" s="93" t="s">
        <v>277</v>
      </c>
      <c r="C540" s="93" t="s">
        <v>273</v>
      </c>
      <c r="D540" s="93" t="s">
        <v>13</v>
      </c>
      <c r="E540" s="93" t="s">
        <v>179</v>
      </c>
      <c r="F540" s="93" t="s">
        <v>215</v>
      </c>
      <c r="G540" s="94">
        <v>487</v>
      </c>
      <c r="H540" s="94">
        <v>482</v>
      </c>
      <c r="I540" s="94">
        <v>5</v>
      </c>
      <c r="L540" s="94" t="s">
        <v>258</v>
      </c>
    </row>
    <row r="541" spans="1:12" ht="12" customHeight="1">
      <c r="A541" s="104">
        <v>42435</v>
      </c>
      <c r="B541" s="93" t="s">
        <v>277</v>
      </c>
      <c r="C541" s="93" t="s">
        <v>274</v>
      </c>
      <c r="D541" s="93" t="s">
        <v>14</v>
      </c>
      <c r="E541" s="93" t="s">
        <v>180</v>
      </c>
      <c r="F541" s="93" t="s">
        <v>216</v>
      </c>
      <c r="G541" s="94">
        <v>126</v>
      </c>
      <c r="H541" s="94">
        <v>126</v>
      </c>
      <c r="I541" s="94">
        <v>0</v>
      </c>
      <c r="L541" s="94" t="s">
        <v>258</v>
      </c>
    </row>
    <row r="542" spans="1:12" ht="12" customHeight="1">
      <c r="A542" s="104">
        <v>42442</v>
      </c>
      <c r="B542" s="93" t="s">
        <v>277</v>
      </c>
      <c r="C542" s="93" t="s">
        <v>261</v>
      </c>
      <c r="D542" s="93" t="s">
        <v>1</v>
      </c>
      <c r="E542" s="93" t="s">
        <v>152</v>
      </c>
      <c r="F542" s="93" t="s">
        <v>188</v>
      </c>
      <c r="G542" s="94">
        <v>928</v>
      </c>
      <c r="H542" s="94">
        <v>791</v>
      </c>
      <c r="I542" s="94">
        <v>137</v>
      </c>
      <c r="J542" s="94">
        <v>17</v>
      </c>
      <c r="K542" s="94">
        <v>1</v>
      </c>
      <c r="L542" s="94" t="s">
        <v>258</v>
      </c>
    </row>
    <row r="543" spans="1:12" ht="12" customHeight="1">
      <c r="A543" s="104">
        <v>42442</v>
      </c>
      <c r="B543" s="93" t="s">
        <v>277</v>
      </c>
      <c r="C543" s="93" t="s">
        <v>261</v>
      </c>
      <c r="D543" s="93" t="s">
        <v>1</v>
      </c>
      <c r="E543" s="93" t="s">
        <v>151</v>
      </c>
      <c r="F543" s="93" t="s">
        <v>187</v>
      </c>
      <c r="G543" s="94">
        <v>1567</v>
      </c>
      <c r="H543" s="94">
        <v>1423</v>
      </c>
      <c r="I543" s="94">
        <v>144</v>
      </c>
      <c r="J543" s="94">
        <v>13</v>
      </c>
      <c r="K543" s="94">
        <v>1</v>
      </c>
      <c r="L543" s="94" t="s">
        <v>258</v>
      </c>
    </row>
    <row r="544" spans="1:12" ht="12" customHeight="1">
      <c r="A544" s="104">
        <v>42442</v>
      </c>
      <c r="B544" s="93" t="s">
        <v>277</v>
      </c>
      <c r="C544" s="93" t="s">
        <v>262</v>
      </c>
      <c r="D544" s="93" t="s">
        <v>2</v>
      </c>
      <c r="E544" s="93" t="s">
        <v>153</v>
      </c>
      <c r="F544" s="93" t="s">
        <v>189</v>
      </c>
      <c r="G544" s="94">
        <v>582</v>
      </c>
      <c r="H544" s="94">
        <v>534</v>
      </c>
      <c r="I544" s="94">
        <v>48</v>
      </c>
      <c r="J544" s="94">
        <v>1</v>
      </c>
      <c r="L544" s="94" t="s">
        <v>258</v>
      </c>
    </row>
    <row r="545" spans="1:12" ht="12" customHeight="1">
      <c r="A545" s="104">
        <v>42442</v>
      </c>
      <c r="B545" s="93" t="s">
        <v>277</v>
      </c>
      <c r="C545" s="93" t="s">
        <v>263</v>
      </c>
      <c r="D545" s="93" t="s">
        <v>3</v>
      </c>
      <c r="E545" s="93" t="s">
        <v>154</v>
      </c>
      <c r="F545" s="93" t="s">
        <v>190</v>
      </c>
      <c r="G545" s="94">
        <v>736</v>
      </c>
      <c r="H545" s="94">
        <v>705</v>
      </c>
      <c r="I545" s="94">
        <v>31</v>
      </c>
      <c r="L545" s="94" t="s">
        <v>258</v>
      </c>
    </row>
    <row r="546" spans="1:12" ht="12" customHeight="1">
      <c r="A546" s="104">
        <v>42442</v>
      </c>
      <c r="B546" s="93" t="s">
        <v>277</v>
      </c>
      <c r="C546" s="93" t="s">
        <v>263</v>
      </c>
      <c r="D546" s="93" t="s">
        <v>3</v>
      </c>
      <c r="E546" s="93" t="s">
        <v>155</v>
      </c>
      <c r="F546" s="93" t="s">
        <v>191</v>
      </c>
      <c r="G546" s="94">
        <v>254</v>
      </c>
      <c r="H546" s="94">
        <v>244</v>
      </c>
      <c r="I546" s="94">
        <v>10</v>
      </c>
      <c r="L546" s="94" t="s">
        <v>258</v>
      </c>
    </row>
    <row r="547" spans="1:12" ht="12" customHeight="1">
      <c r="A547" s="104">
        <v>42442</v>
      </c>
      <c r="B547" s="93" t="s">
        <v>277</v>
      </c>
      <c r="C547" s="93" t="s">
        <v>264</v>
      </c>
      <c r="D547" s="93" t="s">
        <v>4</v>
      </c>
      <c r="E547" s="93" t="s">
        <v>156</v>
      </c>
      <c r="F547" s="93" t="s">
        <v>192</v>
      </c>
      <c r="G547" s="94">
        <v>1247</v>
      </c>
      <c r="H547" s="94">
        <v>1173</v>
      </c>
      <c r="I547" s="94">
        <v>74</v>
      </c>
      <c r="J547" s="94">
        <v>2</v>
      </c>
      <c r="L547" s="94" t="s">
        <v>258</v>
      </c>
    </row>
    <row r="548" spans="1:12" ht="12" customHeight="1">
      <c r="A548" s="104">
        <v>42442</v>
      </c>
      <c r="B548" s="93" t="s">
        <v>277</v>
      </c>
      <c r="C548" s="93" t="s">
        <v>265</v>
      </c>
      <c r="D548" s="93" t="s">
        <v>5</v>
      </c>
      <c r="E548" s="93" t="s">
        <v>157</v>
      </c>
      <c r="F548" s="93" t="s">
        <v>193</v>
      </c>
      <c r="G548" s="94">
        <v>1290</v>
      </c>
      <c r="H548" s="94">
        <v>1220</v>
      </c>
      <c r="I548" s="94">
        <v>70</v>
      </c>
      <c r="J548" s="94">
        <v>1</v>
      </c>
      <c r="L548" s="94" t="s">
        <v>258</v>
      </c>
    </row>
    <row r="549" spans="1:12" ht="12" customHeight="1">
      <c r="A549" s="104">
        <v>42442</v>
      </c>
      <c r="B549" s="93" t="s">
        <v>277</v>
      </c>
      <c r="C549" s="93" t="s">
        <v>266</v>
      </c>
      <c r="D549" s="93" t="s">
        <v>6</v>
      </c>
      <c r="E549" s="93" t="s">
        <v>158</v>
      </c>
      <c r="F549" s="93" t="s">
        <v>194</v>
      </c>
      <c r="G549" s="94">
        <v>1181</v>
      </c>
      <c r="H549" s="94">
        <v>1036</v>
      </c>
      <c r="I549" s="94">
        <v>145</v>
      </c>
      <c r="J549" s="94">
        <v>7</v>
      </c>
      <c r="L549" s="94" t="s">
        <v>258</v>
      </c>
    </row>
    <row r="550" spans="1:12" ht="12" customHeight="1">
      <c r="A550" s="104">
        <v>42442</v>
      </c>
      <c r="B550" s="93" t="s">
        <v>277</v>
      </c>
      <c r="C550" s="93" t="s">
        <v>266</v>
      </c>
      <c r="D550" s="93" t="s">
        <v>6</v>
      </c>
      <c r="E550" s="93" t="s">
        <v>160</v>
      </c>
      <c r="F550" s="93" t="s">
        <v>196</v>
      </c>
      <c r="G550" s="94">
        <v>462</v>
      </c>
      <c r="H550" s="94">
        <v>454</v>
      </c>
      <c r="I550" s="94">
        <v>8</v>
      </c>
      <c r="L550" s="94" t="s">
        <v>258</v>
      </c>
    </row>
    <row r="551" spans="1:12" ht="12" customHeight="1">
      <c r="A551" s="104">
        <v>42442</v>
      </c>
      <c r="B551" s="93" t="s">
        <v>277</v>
      </c>
      <c r="C551" s="93" t="s">
        <v>266</v>
      </c>
      <c r="D551" s="93" t="s">
        <v>6</v>
      </c>
      <c r="E551" s="93" t="s">
        <v>159</v>
      </c>
      <c r="F551" s="93" t="s">
        <v>195</v>
      </c>
      <c r="G551" s="94">
        <v>354</v>
      </c>
      <c r="H551" s="94">
        <v>350</v>
      </c>
      <c r="I551" s="94">
        <v>4</v>
      </c>
      <c r="L551" s="94" t="s">
        <v>258</v>
      </c>
    </row>
    <row r="552" spans="1:12" ht="12" customHeight="1">
      <c r="A552" s="104">
        <v>42442</v>
      </c>
      <c r="B552" s="93" t="s">
        <v>277</v>
      </c>
      <c r="C552" s="93" t="s">
        <v>267</v>
      </c>
      <c r="D552" s="93" t="s">
        <v>7</v>
      </c>
      <c r="E552" s="93" t="s">
        <v>163</v>
      </c>
      <c r="F552" s="93" t="s">
        <v>199</v>
      </c>
      <c r="G552" s="94">
        <v>1787</v>
      </c>
      <c r="H552" s="94">
        <v>1594</v>
      </c>
      <c r="I552" s="94">
        <v>193</v>
      </c>
      <c r="J552" s="94">
        <v>9</v>
      </c>
      <c r="K552" s="94">
        <v>1</v>
      </c>
      <c r="L552" s="94" t="s">
        <v>258</v>
      </c>
    </row>
    <row r="553" spans="1:12" ht="12" customHeight="1">
      <c r="A553" s="104">
        <v>42442</v>
      </c>
      <c r="B553" s="93" t="s">
        <v>277</v>
      </c>
      <c r="C553" s="93" t="s">
        <v>267</v>
      </c>
      <c r="D553" s="93" t="s">
        <v>7</v>
      </c>
      <c r="E553" s="93" t="s">
        <v>161</v>
      </c>
      <c r="F553" s="93" t="s">
        <v>197</v>
      </c>
      <c r="G553" s="94">
        <v>656</v>
      </c>
      <c r="H553" s="94">
        <v>606</v>
      </c>
      <c r="I553" s="94">
        <v>50</v>
      </c>
      <c r="J553" s="94">
        <v>3</v>
      </c>
      <c r="L553" s="94" t="s">
        <v>258</v>
      </c>
    </row>
    <row r="554" spans="1:12" ht="12" customHeight="1">
      <c r="A554" s="104">
        <v>42442</v>
      </c>
      <c r="B554" s="93" t="s">
        <v>277</v>
      </c>
      <c r="C554" s="93" t="s">
        <v>267</v>
      </c>
      <c r="D554" s="93" t="s">
        <v>7</v>
      </c>
      <c r="E554" s="93" t="s">
        <v>164</v>
      </c>
      <c r="F554" s="93" t="s">
        <v>200</v>
      </c>
      <c r="G554" s="94">
        <v>1795</v>
      </c>
      <c r="H554" s="94">
        <v>1564</v>
      </c>
      <c r="I554" s="94">
        <v>231</v>
      </c>
      <c r="J554" s="94">
        <v>23</v>
      </c>
      <c r="L554" s="94" t="s">
        <v>258</v>
      </c>
    </row>
    <row r="555" spans="1:12" ht="12" customHeight="1">
      <c r="A555" s="104">
        <v>42442</v>
      </c>
      <c r="B555" s="93" t="s">
        <v>277</v>
      </c>
      <c r="C555" s="93" t="s">
        <v>267</v>
      </c>
      <c r="D555" s="93" t="s">
        <v>7</v>
      </c>
      <c r="E555" s="93" t="s">
        <v>162</v>
      </c>
      <c r="F555" s="93" t="s">
        <v>198</v>
      </c>
      <c r="G555" s="94">
        <v>1409</v>
      </c>
      <c r="H555" s="94">
        <v>1229</v>
      </c>
      <c r="I555" s="94">
        <v>180</v>
      </c>
      <c r="J555" s="94">
        <v>8</v>
      </c>
      <c r="L555" s="94" t="s">
        <v>258</v>
      </c>
    </row>
    <row r="556" spans="1:12" ht="12" customHeight="1">
      <c r="A556" s="104">
        <v>42442</v>
      </c>
      <c r="B556" s="93" t="s">
        <v>277</v>
      </c>
      <c r="C556" s="93" t="s">
        <v>267</v>
      </c>
      <c r="D556" s="93" t="s">
        <v>7</v>
      </c>
      <c r="E556" s="93" t="s">
        <v>165</v>
      </c>
      <c r="F556" s="93" t="s">
        <v>201</v>
      </c>
      <c r="G556" s="94">
        <v>1229</v>
      </c>
      <c r="H556" s="94">
        <v>1212</v>
      </c>
      <c r="I556" s="94">
        <v>17</v>
      </c>
      <c r="L556" s="94" t="s">
        <v>258</v>
      </c>
    </row>
    <row r="557" spans="1:12" ht="12" customHeight="1">
      <c r="A557" s="104">
        <v>42442</v>
      </c>
      <c r="B557" s="93" t="s">
        <v>277</v>
      </c>
      <c r="C557" s="93" t="s">
        <v>268</v>
      </c>
      <c r="D557" s="93" t="s">
        <v>8</v>
      </c>
      <c r="E557" s="93" t="s">
        <v>169</v>
      </c>
      <c r="F557" s="93" t="s">
        <v>205</v>
      </c>
      <c r="G557" s="94">
        <v>180</v>
      </c>
      <c r="H557" s="94">
        <v>177</v>
      </c>
      <c r="I557" s="94">
        <v>3</v>
      </c>
      <c r="L557" s="94" t="s">
        <v>258</v>
      </c>
    </row>
    <row r="558" spans="1:12" ht="12" customHeight="1">
      <c r="A558" s="104">
        <v>42442</v>
      </c>
      <c r="B558" s="93" t="s">
        <v>277</v>
      </c>
      <c r="C558" s="93" t="s">
        <v>268</v>
      </c>
      <c r="D558" s="93" t="s">
        <v>8</v>
      </c>
      <c r="E558" s="93" t="s">
        <v>167</v>
      </c>
      <c r="F558" s="93" t="s">
        <v>203</v>
      </c>
      <c r="G558" s="94">
        <v>128</v>
      </c>
      <c r="H558" s="94">
        <v>125</v>
      </c>
      <c r="I558" s="94">
        <v>3</v>
      </c>
      <c r="L558" s="94" t="s">
        <v>258</v>
      </c>
    </row>
    <row r="559" spans="1:12" ht="12" customHeight="1">
      <c r="A559" s="104">
        <v>42442</v>
      </c>
      <c r="B559" s="93" t="s">
        <v>277</v>
      </c>
      <c r="C559" s="93" t="s">
        <v>268</v>
      </c>
      <c r="D559" s="93" t="s">
        <v>8</v>
      </c>
      <c r="E559" s="93" t="s">
        <v>166</v>
      </c>
      <c r="F559" s="93" t="s">
        <v>202</v>
      </c>
      <c r="G559" s="94">
        <v>143</v>
      </c>
      <c r="H559" s="94">
        <v>142</v>
      </c>
      <c r="I559" s="94">
        <v>1</v>
      </c>
      <c r="L559" s="94" t="s">
        <v>258</v>
      </c>
    </row>
    <row r="560" spans="1:12" ht="12" customHeight="1">
      <c r="A560" s="104">
        <v>42442</v>
      </c>
      <c r="B560" s="93" t="s">
        <v>277</v>
      </c>
      <c r="C560" s="93" t="s">
        <v>268</v>
      </c>
      <c r="D560" s="93" t="s">
        <v>8</v>
      </c>
      <c r="E560" s="93" t="s">
        <v>168</v>
      </c>
      <c r="F560" s="93" t="s">
        <v>204</v>
      </c>
      <c r="G560" s="94">
        <v>679</v>
      </c>
      <c r="H560" s="94">
        <v>605</v>
      </c>
      <c r="I560" s="94">
        <v>74</v>
      </c>
      <c r="J560" s="94">
        <v>6</v>
      </c>
      <c r="L560" s="94" t="s">
        <v>258</v>
      </c>
    </row>
    <row r="561" spans="1:12" ht="12" customHeight="1">
      <c r="A561" s="104">
        <v>42442</v>
      </c>
      <c r="B561" s="93" t="s">
        <v>277</v>
      </c>
      <c r="C561" s="93" t="s">
        <v>269</v>
      </c>
      <c r="D561" s="93" t="s">
        <v>9</v>
      </c>
      <c r="E561" s="93" t="s">
        <v>171</v>
      </c>
      <c r="F561" s="93" t="s">
        <v>207</v>
      </c>
      <c r="G561" s="94">
        <v>1259</v>
      </c>
      <c r="H561" s="94">
        <v>1113</v>
      </c>
      <c r="I561" s="94">
        <v>146</v>
      </c>
      <c r="J561" s="94">
        <v>28</v>
      </c>
      <c r="K561" s="94">
        <v>5</v>
      </c>
      <c r="L561" s="94" t="s">
        <v>258</v>
      </c>
    </row>
    <row r="562" spans="1:12" ht="12" customHeight="1">
      <c r="A562" s="104">
        <v>42442</v>
      </c>
      <c r="B562" s="93" t="s">
        <v>277</v>
      </c>
      <c r="C562" s="93" t="s">
        <v>269</v>
      </c>
      <c r="D562" s="93" t="s">
        <v>9</v>
      </c>
      <c r="E562" s="93" t="s">
        <v>170</v>
      </c>
      <c r="F562" s="93" t="s">
        <v>206</v>
      </c>
      <c r="G562" s="94">
        <v>1403</v>
      </c>
      <c r="H562" s="94">
        <v>1308</v>
      </c>
      <c r="I562" s="94">
        <v>95</v>
      </c>
      <c r="J562" s="94">
        <v>1</v>
      </c>
      <c r="L562" s="94" t="s">
        <v>258</v>
      </c>
    </row>
    <row r="563" spans="1:12" ht="12" customHeight="1">
      <c r="A563" s="104">
        <v>42442</v>
      </c>
      <c r="B563" s="93" t="s">
        <v>277</v>
      </c>
      <c r="C563" s="93" t="s">
        <v>269</v>
      </c>
      <c r="D563" s="93" t="s">
        <v>9</v>
      </c>
      <c r="E563" s="93" t="s">
        <v>172</v>
      </c>
      <c r="F563" s="93" t="s">
        <v>208</v>
      </c>
      <c r="G563" s="94">
        <v>1294</v>
      </c>
      <c r="H563" s="94">
        <v>1172</v>
      </c>
      <c r="I563" s="94">
        <v>122</v>
      </c>
      <c r="J563" s="94">
        <v>14</v>
      </c>
      <c r="L563" s="94" t="s">
        <v>258</v>
      </c>
    </row>
    <row r="564" spans="1:12" ht="12" customHeight="1">
      <c r="A564" s="104">
        <v>42442</v>
      </c>
      <c r="B564" s="93" t="s">
        <v>277</v>
      </c>
      <c r="C564" s="93" t="s">
        <v>270</v>
      </c>
      <c r="D564" s="93" t="s">
        <v>10</v>
      </c>
      <c r="E564" s="93" t="s">
        <v>173</v>
      </c>
      <c r="F564" s="93" t="s">
        <v>209</v>
      </c>
      <c r="G564" s="94">
        <v>1038</v>
      </c>
      <c r="H564" s="94">
        <v>1026</v>
      </c>
      <c r="I564" s="94">
        <v>12</v>
      </c>
      <c r="L564" s="94" t="s">
        <v>258</v>
      </c>
    </row>
    <row r="565" spans="1:12" ht="12" customHeight="1">
      <c r="A565" s="104">
        <v>42442</v>
      </c>
      <c r="B565" s="93" t="s">
        <v>277</v>
      </c>
      <c r="C565" s="93" t="s">
        <v>270</v>
      </c>
      <c r="D565" s="93" t="s">
        <v>10</v>
      </c>
      <c r="E565" s="93" t="s">
        <v>175</v>
      </c>
      <c r="F565" s="93" t="s">
        <v>211</v>
      </c>
      <c r="G565" s="94">
        <v>2249</v>
      </c>
      <c r="H565" s="94">
        <v>2078</v>
      </c>
      <c r="I565" s="94">
        <v>171</v>
      </c>
      <c r="J565" s="94">
        <v>38</v>
      </c>
      <c r="K565" s="94">
        <v>8</v>
      </c>
      <c r="L565" s="94" t="s">
        <v>258</v>
      </c>
    </row>
    <row r="566" spans="1:12" ht="12" customHeight="1">
      <c r="A566" s="104">
        <v>42442</v>
      </c>
      <c r="B566" s="93" t="s">
        <v>277</v>
      </c>
      <c r="C566" s="93" t="s">
        <v>270</v>
      </c>
      <c r="D566" s="93" t="s">
        <v>10</v>
      </c>
      <c r="E566" s="93" t="s">
        <v>174</v>
      </c>
      <c r="F566" s="93" t="s">
        <v>210</v>
      </c>
      <c r="G566" s="94">
        <v>1116</v>
      </c>
      <c r="H566" s="94">
        <v>1025</v>
      </c>
      <c r="I566" s="94">
        <v>91</v>
      </c>
      <c r="J566" s="94">
        <v>5</v>
      </c>
      <c r="L566" s="94" t="s">
        <v>258</v>
      </c>
    </row>
    <row r="567" spans="1:12" ht="12" customHeight="1">
      <c r="A567" s="104">
        <v>42442</v>
      </c>
      <c r="B567" s="93" t="s">
        <v>277</v>
      </c>
      <c r="C567" s="93" t="s">
        <v>271</v>
      </c>
      <c r="D567" s="93" t="s">
        <v>11</v>
      </c>
      <c r="E567" s="93" t="s">
        <v>176</v>
      </c>
      <c r="F567" s="93" t="s">
        <v>212</v>
      </c>
      <c r="G567" s="94">
        <v>102</v>
      </c>
      <c r="H567" s="94">
        <v>102</v>
      </c>
      <c r="I567" s="94">
        <v>0</v>
      </c>
      <c r="L567" s="94" t="s">
        <v>258</v>
      </c>
    </row>
    <row r="568" spans="1:12" ht="12" customHeight="1">
      <c r="A568" s="104">
        <v>42442</v>
      </c>
      <c r="B568" s="93" t="s">
        <v>277</v>
      </c>
      <c r="C568" s="93" t="s">
        <v>272</v>
      </c>
      <c r="D568" s="93" t="s">
        <v>12</v>
      </c>
      <c r="E568" s="93" t="s">
        <v>177</v>
      </c>
      <c r="F568" s="93" t="s">
        <v>213</v>
      </c>
      <c r="G568" s="94">
        <v>132</v>
      </c>
      <c r="H568" s="94">
        <v>126</v>
      </c>
      <c r="I568" s="94">
        <v>6</v>
      </c>
      <c r="L568" s="94" t="s">
        <v>258</v>
      </c>
    </row>
    <row r="569" spans="1:12" ht="12" customHeight="1">
      <c r="A569" s="104">
        <v>42442</v>
      </c>
      <c r="B569" s="93" t="s">
        <v>277</v>
      </c>
      <c r="C569" s="93" t="s">
        <v>273</v>
      </c>
      <c r="D569" s="93" t="s">
        <v>13</v>
      </c>
      <c r="E569" s="93" t="s">
        <v>178</v>
      </c>
      <c r="F569" s="93" t="s">
        <v>214</v>
      </c>
      <c r="G569" s="94">
        <v>935</v>
      </c>
      <c r="H569" s="94">
        <v>931</v>
      </c>
      <c r="I569" s="94">
        <v>4</v>
      </c>
      <c r="L569" s="94" t="s">
        <v>258</v>
      </c>
    </row>
    <row r="570" spans="1:12" ht="12" customHeight="1">
      <c r="A570" s="104">
        <v>42442</v>
      </c>
      <c r="B570" s="93" t="s">
        <v>277</v>
      </c>
      <c r="C570" s="93" t="s">
        <v>273</v>
      </c>
      <c r="D570" s="93" t="s">
        <v>13</v>
      </c>
      <c r="E570" s="93" t="s">
        <v>179</v>
      </c>
      <c r="F570" s="93" t="s">
        <v>215</v>
      </c>
      <c r="G570" s="94">
        <v>471</v>
      </c>
      <c r="H570" s="94">
        <v>466</v>
      </c>
      <c r="I570" s="94">
        <v>5</v>
      </c>
      <c r="L570" s="94" t="s">
        <v>258</v>
      </c>
    </row>
    <row r="571" spans="1:12" ht="12" customHeight="1">
      <c r="A571" s="104">
        <v>42442</v>
      </c>
      <c r="B571" s="93" t="s">
        <v>277</v>
      </c>
      <c r="C571" s="93" t="s">
        <v>274</v>
      </c>
      <c r="D571" s="93" t="s">
        <v>14</v>
      </c>
      <c r="E571" s="93" t="s">
        <v>180</v>
      </c>
      <c r="F571" s="93" t="s">
        <v>216</v>
      </c>
      <c r="G571" s="94">
        <v>129</v>
      </c>
      <c r="H571" s="94">
        <v>128</v>
      </c>
      <c r="I571" s="94">
        <v>1</v>
      </c>
      <c r="L571" s="94" t="s">
        <v>258</v>
      </c>
    </row>
    <row r="572" spans="1:12" ht="12" customHeight="1">
      <c r="A572" s="104">
        <v>42449</v>
      </c>
      <c r="B572" s="93" t="s">
        <v>277</v>
      </c>
      <c r="C572" s="93" t="s">
        <v>261</v>
      </c>
      <c r="D572" s="93" t="s">
        <v>1</v>
      </c>
      <c r="E572" s="93" t="s">
        <v>152</v>
      </c>
      <c r="F572" s="93" t="s">
        <v>188</v>
      </c>
      <c r="G572" s="94">
        <v>944</v>
      </c>
      <c r="H572" s="94">
        <v>894</v>
      </c>
      <c r="I572" s="94">
        <v>50</v>
      </c>
      <c r="J572" s="94">
        <v>2</v>
      </c>
      <c r="L572" s="94" t="s">
        <v>258</v>
      </c>
    </row>
    <row r="573" spans="1:12" ht="12" customHeight="1">
      <c r="A573" s="104">
        <v>42449</v>
      </c>
      <c r="B573" s="93" t="s">
        <v>277</v>
      </c>
      <c r="C573" s="93" t="s">
        <v>261</v>
      </c>
      <c r="D573" s="93" t="s">
        <v>1</v>
      </c>
      <c r="E573" s="93" t="s">
        <v>151</v>
      </c>
      <c r="F573" s="93" t="s">
        <v>187</v>
      </c>
      <c r="G573" s="94">
        <v>1624</v>
      </c>
      <c r="H573" s="94">
        <v>1482</v>
      </c>
      <c r="I573" s="94">
        <v>142</v>
      </c>
      <c r="J573" s="94">
        <v>38</v>
      </c>
      <c r="K573" s="94">
        <v>18</v>
      </c>
      <c r="L573" s="94" t="s">
        <v>258</v>
      </c>
    </row>
    <row r="574" spans="1:12" ht="12" customHeight="1">
      <c r="A574" s="104">
        <v>42449</v>
      </c>
      <c r="B574" s="93" t="s">
        <v>277</v>
      </c>
      <c r="C574" s="93" t="s">
        <v>262</v>
      </c>
      <c r="D574" s="93" t="s">
        <v>2</v>
      </c>
      <c r="E574" s="93" t="s">
        <v>153</v>
      </c>
      <c r="F574" s="93" t="s">
        <v>189</v>
      </c>
      <c r="G574" s="94">
        <v>578</v>
      </c>
      <c r="H574" s="94">
        <v>563</v>
      </c>
      <c r="I574" s="94">
        <v>15</v>
      </c>
      <c r="L574" s="94" t="s">
        <v>258</v>
      </c>
    </row>
    <row r="575" spans="1:12" ht="12" customHeight="1">
      <c r="A575" s="104">
        <v>42449</v>
      </c>
      <c r="B575" s="93" t="s">
        <v>277</v>
      </c>
      <c r="C575" s="93" t="s">
        <v>263</v>
      </c>
      <c r="D575" s="93" t="s">
        <v>3</v>
      </c>
      <c r="E575" s="93" t="s">
        <v>154</v>
      </c>
      <c r="F575" s="93" t="s">
        <v>190</v>
      </c>
      <c r="G575" s="94">
        <v>735</v>
      </c>
      <c r="H575" s="94">
        <v>682</v>
      </c>
      <c r="I575" s="94">
        <v>53</v>
      </c>
      <c r="L575" s="94" t="s">
        <v>258</v>
      </c>
    </row>
    <row r="576" spans="1:12" ht="12" customHeight="1">
      <c r="A576" s="104">
        <v>42449</v>
      </c>
      <c r="B576" s="93" t="s">
        <v>277</v>
      </c>
      <c r="C576" s="93" t="s">
        <v>263</v>
      </c>
      <c r="D576" s="93" t="s">
        <v>3</v>
      </c>
      <c r="E576" s="93" t="s">
        <v>155</v>
      </c>
      <c r="F576" s="93" t="s">
        <v>191</v>
      </c>
      <c r="G576" s="94">
        <v>255</v>
      </c>
      <c r="H576" s="94">
        <v>246</v>
      </c>
      <c r="I576" s="94">
        <v>9</v>
      </c>
      <c r="J576" s="94">
        <v>2</v>
      </c>
      <c r="L576" s="94" t="s">
        <v>258</v>
      </c>
    </row>
    <row r="577" spans="1:12" ht="12" customHeight="1">
      <c r="A577" s="104">
        <v>42449</v>
      </c>
      <c r="B577" s="93" t="s">
        <v>277</v>
      </c>
      <c r="C577" s="93" t="s">
        <v>264</v>
      </c>
      <c r="D577" s="93" t="s">
        <v>4</v>
      </c>
      <c r="E577" s="93" t="s">
        <v>156</v>
      </c>
      <c r="F577" s="93" t="s">
        <v>192</v>
      </c>
      <c r="G577" s="94">
        <v>1289</v>
      </c>
      <c r="H577" s="94">
        <v>1185</v>
      </c>
      <c r="I577" s="94">
        <v>104</v>
      </c>
      <c r="J577" s="94">
        <v>11</v>
      </c>
      <c r="L577" s="94" t="s">
        <v>258</v>
      </c>
    </row>
    <row r="578" spans="1:12" ht="12" customHeight="1">
      <c r="A578" s="104">
        <v>42449</v>
      </c>
      <c r="B578" s="93" t="s">
        <v>277</v>
      </c>
      <c r="C578" s="93" t="s">
        <v>265</v>
      </c>
      <c r="D578" s="93" t="s">
        <v>5</v>
      </c>
      <c r="E578" s="93" t="s">
        <v>157</v>
      </c>
      <c r="F578" s="93" t="s">
        <v>193</v>
      </c>
      <c r="G578" s="94">
        <v>1321</v>
      </c>
      <c r="H578" s="94">
        <v>1161</v>
      </c>
      <c r="I578" s="94">
        <v>160</v>
      </c>
      <c r="L578" s="94" t="s">
        <v>258</v>
      </c>
    </row>
    <row r="579" spans="1:12" ht="12" customHeight="1">
      <c r="A579" s="104">
        <v>42449</v>
      </c>
      <c r="B579" s="93" t="s">
        <v>277</v>
      </c>
      <c r="C579" s="93" t="s">
        <v>266</v>
      </c>
      <c r="D579" s="93" t="s">
        <v>6</v>
      </c>
      <c r="E579" s="93" t="s">
        <v>158</v>
      </c>
      <c r="F579" s="93" t="s">
        <v>194</v>
      </c>
      <c r="G579" s="94">
        <v>1109</v>
      </c>
      <c r="H579" s="94">
        <v>1035</v>
      </c>
      <c r="I579" s="94">
        <v>74</v>
      </c>
      <c r="J579" s="94">
        <v>4</v>
      </c>
      <c r="L579" s="94" t="s">
        <v>258</v>
      </c>
    </row>
    <row r="580" spans="1:12" ht="12" customHeight="1">
      <c r="A580" s="104">
        <v>42449</v>
      </c>
      <c r="B580" s="93" t="s">
        <v>277</v>
      </c>
      <c r="C580" s="93" t="s">
        <v>266</v>
      </c>
      <c r="D580" s="93" t="s">
        <v>6</v>
      </c>
      <c r="E580" s="93" t="s">
        <v>160</v>
      </c>
      <c r="F580" s="93" t="s">
        <v>196</v>
      </c>
      <c r="G580" s="94">
        <v>504</v>
      </c>
      <c r="H580" s="94">
        <v>484</v>
      </c>
      <c r="I580" s="94">
        <v>20</v>
      </c>
      <c r="J580" s="94">
        <v>1</v>
      </c>
      <c r="L580" s="94" t="s">
        <v>258</v>
      </c>
    </row>
    <row r="581" spans="1:12" ht="12" customHeight="1">
      <c r="A581" s="104">
        <v>42449</v>
      </c>
      <c r="B581" s="93" t="s">
        <v>277</v>
      </c>
      <c r="C581" s="93" t="s">
        <v>266</v>
      </c>
      <c r="D581" s="93" t="s">
        <v>6</v>
      </c>
      <c r="E581" s="93" t="s">
        <v>159</v>
      </c>
      <c r="F581" s="93" t="s">
        <v>195</v>
      </c>
      <c r="G581" s="94">
        <v>357</v>
      </c>
      <c r="H581" s="94">
        <v>353</v>
      </c>
      <c r="I581" s="94">
        <v>4</v>
      </c>
      <c r="L581" s="94" t="s">
        <v>258</v>
      </c>
    </row>
    <row r="582" spans="1:12" ht="12" customHeight="1">
      <c r="A582" s="104">
        <v>42449</v>
      </c>
      <c r="B582" s="93" t="s">
        <v>277</v>
      </c>
      <c r="C582" s="93" t="s">
        <v>267</v>
      </c>
      <c r="D582" s="93" t="s">
        <v>7</v>
      </c>
      <c r="E582" s="93" t="s">
        <v>163</v>
      </c>
      <c r="F582" s="93" t="s">
        <v>199</v>
      </c>
      <c r="G582" s="94">
        <v>1912</v>
      </c>
      <c r="H582" s="94">
        <v>1573</v>
      </c>
      <c r="I582" s="94">
        <v>339</v>
      </c>
      <c r="J582" s="94">
        <v>3</v>
      </c>
      <c r="L582" s="94" t="s">
        <v>258</v>
      </c>
    </row>
    <row r="583" spans="1:12" ht="12" customHeight="1">
      <c r="A583" s="104">
        <v>42449</v>
      </c>
      <c r="B583" s="93" t="s">
        <v>277</v>
      </c>
      <c r="C583" s="93" t="s">
        <v>267</v>
      </c>
      <c r="D583" s="93" t="s">
        <v>7</v>
      </c>
      <c r="E583" s="93" t="s">
        <v>161</v>
      </c>
      <c r="F583" s="93" t="s">
        <v>197</v>
      </c>
      <c r="G583" s="94">
        <v>635</v>
      </c>
      <c r="H583" s="94">
        <v>615</v>
      </c>
      <c r="I583" s="94">
        <v>20</v>
      </c>
      <c r="L583" s="94" t="s">
        <v>258</v>
      </c>
    </row>
    <row r="584" spans="1:12" ht="12" customHeight="1">
      <c r="A584" s="104">
        <v>42449</v>
      </c>
      <c r="B584" s="93" t="s">
        <v>277</v>
      </c>
      <c r="C584" s="93" t="s">
        <v>267</v>
      </c>
      <c r="D584" s="93" t="s">
        <v>7</v>
      </c>
      <c r="E584" s="93" t="s">
        <v>164</v>
      </c>
      <c r="F584" s="93" t="s">
        <v>200</v>
      </c>
      <c r="G584" s="94">
        <v>1830</v>
      </c>
      <c r="H584" s="94">
        <v>1650</v>
      </c>
      <c r="I584" s="94">
        <v>180</v>
      </c>
      <c r="J584" s="94">
        <v>4</v>
      </c>
      <c r="L584" s="94" t="s">
        <v>258</v>
      </c>
    </row>
    <row r="585" spans="1:12" ht="12" customHeight="1">
      <c r="A585" s="104">
        <v>42449</v>
      </c>
      <c r="B585" s="93" t="s">
        <v>277</v>
      </c>
      <c r="C585" s="93" t="s">
        <v>267</v>
      </c>
      <c r="D585" s="93" t="s">
        <v>7</v>
      </c>
      <c r="E585" s="93" t="s">
        <v>162</v>
      </c>
      <c r="F585" s="93" t="s">
        <v>198</v>
      </c>
      <c r="G585" s="94">
        <v>1411</v>
      </c>
      <c r="H585" s="94">
        <v>1316</v>
      </c>
      <c r="I585" s="94">
        <v>95</v>
      </c>
      <c r="J585" s="94">
        <v>2</v>
      </c>
      <c r="L585" s="94" t="s">
        <v>258</v>
      </c>
    </row>
    <row r="586" spans="1:12" ht="12" customHeight="1">
      <c r="A586" s="104">
        <v>42449</v>
      </c>
      <c r="B586" s="93" t="s">
        <v>277</v>
      </c>
      <c r="C586" s="93" t="s">
        <v>267</v>
      </c>
      <c r="D586" s="93" t="s">
        <v>7</v>
      </c>
      <c r="E586" s="93" t="s">
        <v>165</v>
      </c>
      <c r="F586" s="93" t="s">
        <v>201</v>
      </c>
      <c r="G586" s="94">
        <v>1252</v>
      </c>
      <c r="H586" s="94">
        <v>1248</v>
      </c>
      <c r="I586" s="94">
        <v>4</v>
      </c>
      <c r="L586" s="94" t="s">
        <v>258</v>
      </c>
    </row>
    <row r="587" spans="1:12" ht="12" customHeight="1">
      <c r="A587" s="104">
        <v>42449</v>
      </c>
      <c r="B587" s="93" t="s">
        <v>277</v>
      </c>
      <c r="C587" s="93" t="s">
        <v>268</v>
      </c>
      <c r="D587" s="93" t="s">
        <v>8</v>
      </c>
      <c r="E587" s="93" t="s">
        <v>169</v>
      </c>
      <c r="F587" s="93" t="s">
        <v>205</v>
      </c>
      <c r="G587" s="94">
        <v>187</v>
      </c>
      <c r="H587" s="94">
        <v>182</v>
      </c>
      <c r="I587" s="94">
        <v>5</v>
      </c>
      <c r="L587" s="94" t="s">
        <v>258</v>
      </c>
    </row>
    <row r="588" spans="1:12" ht="12" customHeight="1">
      <c r="A588" s="104">
        <v>42449</v>
      </c>
      <c r="B588" s="93" t="s">
        <v>277</v>
      </c>
      <c r="C588" s="93" t="s">
        <v>268</v>
      </c>
      <c r="D588" s="93" t="s">
        <v>8</v>
      </c>
      <c r="E588" s="93" t="s">
        <v>167</v>
      </c>
      <c r="F588" s="93" t="s">
        <v>203</v>
      </c>
      <c r="G588" s="94">
        <v>118</v>
      </c>
      <c r="H588" s="94">
        <v>112</v>
      </c>
      <c r="I588" s="94">
        <v>6</v>
      </c>
      <c r="L588" s="94" t="s">
        <v>258</v>
      </c>
    </row>
    <row r="589" spans="1:12" ht="12" customHeight="1">
      <c r="A589" s="104">
        <v>42449</v>
      </c>
      <c r="B589" s="93" t="s">
        <v>277</v>
      </c>
      <c r="C589" s="93" t="s">
        <v>268</v>
      </c>
      <c r="D589" s="93" t="s">
        <v>8</v>
      </c>
      <c r="E589" s="93" t="s">
        <v>166</v>
      </c>
      <c r="F589" s="93" t="s">
        <v>202</v>
      </c>
      <c r="G589" s="94">
        <v>146</v>
      </c>
      <c r="H589" s="94">
        <v>146</v>
      </c>
      <c r="I589" s="94">
        <v>0</v>
      </c>
      <c r="L589" s="94" t="s">
        <v>258</v>
      </c>
    </row>
    <row r="590" spans="1:12" ht="12" customHeight="1">
      <c r="A590" s="104">
        <v>42449</v>
      </c>
      <c r="B590" s="93" t="s">
        <v>277</v>
      </c>
      <c r="C590" s="93" t="s">
        <v>268</v>
      </c>
      <c r="D590" s="93" t="s">
        <v>8</v>
      </c>
      <c r="E590" s="93" t="s">
        <v>168</v>
      </c>
      <c r="F590" s="93" t="s">
        <v>204</v>
      </c>
      <c r="G590" s="94">
        <v>638</v>
      </c>
      <c r="H590" s="94">
        <v>616</v>
      </c>
      <c r="I590" s="94">
        <v>22</v>
      </c>
      <c r="J590" s="94">
        <v>2</v>
      </c>
      <c r="K590" s="94">
        <v>1</v>
      </c>
      <c r="L590" s="94" t="s">
        <v>258</v>
      </c>
    </row>
    <row r="591" spans="1:12" ht="12" customHeight="1">
      <c r="A591" s="104">
        <v>42449</v>
      </c>
      <c r="B591" s="93" t="s">
        <v>277</v>
      </c>
      <c r="C591" s="93" t="s">
        <v>269</v>
      </c>
      <c r="D591" s="93" t="s">
        <v>9</v>
      </c>
      <c r="E591" s="93" t="s">
        <v>171</v>
      </c>
      <c r="F591" s="93" t="s">
        <v>207</v>
      </c>
      <c r="G591" s="94">
        <v>1216</v>
      </c>
      <c r="H591" s="94">
        <v>1040</v>
      </c>
      <c r="I591" s="94">
        <v>176</v>
      </c>
      <c r="J591" s="94">
        <v>36</v>
      </c>
      <c r="K591" s="94">
        <v>9</v>
      </c>
      <c r="L591" s="94" t="s">
        <v>258</v>
      </c>
    </row>
    <row r="592" spans="1:12" ht="12" customHeight="1">
      <c r="A592" s="104">
        <v>42449</v>
      </c>
      <c r="B592" s="93" t="s">
        <v>277</v>
      </c>
      <c r="C592" s="93" t="s">
        <v>269</v>
      </c>
      <c r="D592" s="93" t="s">
        <v>9</v>
      </c>
      <c r="E592" s="93" t="s">
        <v>170</v>
      </c>
      <c r="F592" s="93" t="s">
        <v>206</v>
      </c>
      <c r="G592" s="94">
        <v>1348</v>
      </c>
      <c r="H592" s="94">
        <v>1282</v>
      </c>
      <c r="I592" s="94">
        <v>66</v>
      </c>
      <c r="J592" s="94">
        <v>1</v>
      </c>
      <c r="L592" s="94" t="s">
        <v>258</v>
      </c>
    </row>
    <row r="593" spans="1:12" ht="12" customHeight="1">
      <c r="A593" s="104">
        <v>42449</v>
      </c>
      <c r="B593" s="93" t="s">
        <v>277</v>
      </c>
      <c r="C593" s="93" t="s">
        <v>269</v>
      </c>
      <c r="D593" s="93" t="s">
        <v>9</v>
      </c>
      <c r="E593" s="93" t="s">
        <v>172</v>
      </c>
      <c r="F593" s="93" t="s">
        <v>208</v>
      </c>
      <c r="G593" s="94">
        <v>1293</v>
      </c>
      <c r="H593" s="94">
        <v>1171</v>
      </c>
      <c r="I593" s="94">
        <v>122</v>
      </c>
      <c r="J593" s="94">
        <v>18</v>
      </c>
      <c r="K593" s="94">
        <v>4</v>
      </c>
      <c r="L593" s="94" t="s">
        <v>258</v>
      </c>
    </row>
    <row r="594" spans="1:12" ht="12" customHeight="1">
      <c r="A594" s="104">
        <v>42449</v>
      </c>
      <c r="B594" s="93" t="s">
        <v>277</v>
      </c>
      <c r="C594" s="93" t="s">
        <v>270</v>
      </c>
      <c r="D594" s="93" t="s">
        <v>10</v>
      </c>
      <c r="E594" s="93" t="s">
        <v>173</v>
      </c>
      <c r="F594" s="93" t="s">
        <v>209</v>
      </c>
      <c r="G594" s="94">
        <v>1112</v>
      </c>
      <c r="H594" s="94">
        <v>1080</v>
      </c>
      <c r="I594" s="94">
        <v>32</v>
      </c>
      <c r="J594" s="94">
        <v>2</v>
      </c>
      <c r="L594" s="94" t="s">
        <v>258</v>
      </c>
    </row>
    <row r="595" spans="1:12" ht="12" customHeight="1">
      <c r="A595" s="104">
        <v>42449</v>
      </c>
      <c r="B595" s="93" t="s">
        <v>277</v>
      </c>
      <c r="C595" s="93" t="s">
        <v>270</v>
      </c>
      <c r="D595" s="93" t="s">
        <v>10</v>
      </c>
      <c r="E595" s="93" t="s">
        <v>175</v>
      </c>
      <c r="F595" s="93" t="s">
        <v>211</v>
      </c>
      <c r="G595" s="94">
        <v>2391</v>
      </c>
      <c r="H595" s="94">
        <v>2279</v>
      </c>
      <c r="I595" s="94">
        <v>112</v>
      </c>
      <c r="J595" s="94">
        <v>8</v>
      </c>
      <c r="L595" s="94" t="s">
        <v>258</v>
      </c>
    </row>
    <row r="596" spans="1:12" ht="12" customHeight="1">
      <c r="A596" s="104">
        <v>42449</v>
      </c>
      <c r="B596" s="93" t="s">
        <v>277</v>
      </c>
      <c r="C596" s="93" t="s">
        <v>270</v>
      </c>
      <c r="D596" s="93" t="s">
        <v>10</v>
      </c>
      <c r="E596" s="93" t="s">
        <v>174</v>
      </c>
      <c r="F596" s="93" t="s">
        <v>210</v>
      </c>
      <c r="G596" s="94">
        <v>1096</v>
      </c>
      <c r="H596" s="94">
        <v>1029</v>
      </c>
      <c r="I596" s="94">
        <v>67</v>
      </c>
      <c r="L596" s="94" t="s">
        <v>258</v>
      </c>
    </row>
    <row r="597" spans="1:12" ht="12" customHeight="1">
      <c r="A597" s="104">
        <v>42449</v>
      </c>
      <c r="B597" s="93" t="s">
        <v>277</v>
      </c>
      <c r="C597" s="93" t="s">
        <v>271</v>
      </c>
      <c r="D597" s="93" t="s">
        <v>11</v>
      </c>
      <c r="E597" s="93" t="s">
        <v>176</v>
      </c>
      <c r="F597" s="93" t="s">
        <v>212</v>
      </c>
      <c r="G597" s="94">
        <v>103</v>
      </c>
      <c r="H597" s="94">
        <v>103</v>
      </c>
      <c r="I597" s="94">
        <v>0</v>
      </c>
      <c r="L597" s="94" t="s">
        <v>258</v>
      </c>
    </row>
    <row r="598" spans="1:12" ht="12" customHeight="1">
      <c r="A598" s="104">
        <v>42449</v>
      </c>
      <c r="B598" s="93" t="s">
        <v>277</v>
      </c>
      <c r="C598" s="93" t="s">
        <v>272</v>
      </c>
      <c r="D598" s="93" t="s">
        <v>12</v>
      </c>
      <c r="E598" s="93" t="s">
        <v>177</v>
      </c>
      <c r="F598" s="93" t="s">
        <v>213</v>
      </c>
      <c r="G598" s="94">
        <v>142</v>
      </c>
      <c r="H598" s="94">
        <v>142</v>
      </c>
      <c r="I598" s="94">
        <v>0</v>
      </c>
      <c r="L598" s="94" t="s">
        <v>258</v>
      </c>
    </row>
    <row r="599" spans="1:12" ht="12" customHeight="1">
      <c r="A599" s="104">
        <v>42449</v>
      </c>
      <c r="B599" s="93" t="s">
        <v>277</v>
      </c>
      <c r="C599" s="93" t="s">
        <v>273</v>
      </c>
      <c r="D599" s="93" t="s">
        <v>13</v>
      </c>
      <c r="E599" s="93" t="s">
        <v>178</v>
      </c>
      <c r="F599" s="93" t="s">
        <v>214</v>
      </c>
      <c r="G599" s="94">
        <v>1000</v>
      </c>
      <c r="H599" s="94">
        <v>990</v>
      </c>
      <c r="I599" s="94">
        <v>10</v>
      </c>
      <c r="L599" s="94" t="s">
        <v>258</v>
      </c>
    </row>
    <row r="600" spans="1:12" ht="12" customHeight="1">
      <c r="A600" s="104">
        <v>42449</v>
      </c>
      <c r="B600" s="93" t="s">
        <v>277</v>
      </c>
      <c r="C600" s="93" t="s">
        <v>273</v>
      </c>
      <c r="D600" s="93" t="s">
        <v>13</v>
      </c>
      <c r="E600" s="93" t="s">
        <v>179</v>
      </c>
      <c r="F600" s="93" t="s">
        <v>215</v>
      </c>
      <c r="G600" s="94">
        <v>532</v>
      </c>
      <c r="H600" s="94">
        <v>520</v>
      </c>
      <c r="I600" s="94">
        <v>12</v>
      </c>
      <c r="L600" s="94" t="s">
        <v>258</v>
      </c>
    </row>
    <row r="601" spans="1:12" ht="12" customHeight="1">
      <c r="A601" s="104">
        <v>42449</v>
      </c>
      <c r="B601" s="93" t="s">
        <v>277</v>
      </c>
      <c r="C601" s="93" t="s">
        <v>274</v>
      </c>
      <c r="D601" s="93" t="s">
        <v>14</v>
      </c>
      <c r="E601" s="93" t="s">
        <v>180</v>
      </c>
      <c r="F601" s="93" t="s">
        <v>216</v>
      </c>
      <c r="G601" s="94">
        <v>129</v>
      </c>
      <c r="H601" s="94">
        <v>126</v>
      </c>
      <c r="I601" s="94">
        <v>3</v>
      </c>
      <c r="L601" s="94" t="s">
        <v>258</v>
      </c>
    </row>
    <row r="602" spans="1:12" ht="12" customHeight="1">
      <c r="A602" s="104">
        <v>42456</v>
      </c>
      <c r="B602" s="93" t="s">
        <v>277</v>
      </c>
      <c r="C602" s="93" t="s">
        <v>261</v>
      </c>
      <c r="D602" s="93" t="s">
        <v>1</v>
      </c>
      <c r="E602" s="93" t="s">
        <v>152</v>
      </c>
      <c r="F602" s="93" t="s">
        <v>188</v>
      </c>
      <c r="G602" s="94">
        <v>902</v>
      </c>
      <c r="H602" s="94">
        <v>768</v>
      </c>
      <c r="I602" s="94">
        <v>134</v>
      </c>
      <c r="J602" s="94">
        <v>28</v>
      </c>
      <c r="K602" s="94">
        <v>4</v>
      </c>
      <c r="L602" s="94" t="s">
        <v>258</v>
      </c>
    </row>
    <row r="603" spans="1:12" ht="12" customHeight="1">
      <c r="A603" s="104">
        <v>42456</v>
      </c>
      <c r="B603" s="93" t="s">
        <v>277</v>
      </c>
      <c r="C603" s="93" t="s">
        <v>261</v>
      </c>
      <c r="D603" s="93" t="s">
        <v>1</v>
      </c>
      <c r="E603" s="93" t="s">
        <v>151</v>
      </c>
      <c r="F603" s="93" t="s">
        <v>187</v>
      </c>
      <c r="G603" s="94">
        <v>1634</v>
      </c>
      <c r="H603" s="94">
        <v>1542</v>
      </c>
      <c r="I603" s="94">
        <v>92</v>
      </c>
      <c r="J603" s="94">
        <v>6</v>
      </c>
      <c r="K603" s="94">
        <v>2</v>
      </c>
      <c r="L603" s="94" t="s">
        <v>258</v>
      </c>
    </row>
    <row r="604" spans="1:12" ht="12" customHeight="1">
      <c r="A604" s="104">
        <v>42456</v>
      </c>
      <c r="B604" s="93" t="s">
        <v>277</v>
      </c>
      <c r="C604" s="93" t="s">
        <v>262</v>
      </c>
      <c r="D604" s="93" t="s">
        <v>2</v>
      </c>
      <c r="E604" s="93" t="s">
        <v>153</v>
      </c>
      <c r="F604" s="93" t="s">
        <v>189</v>
      </c>
      <c r="G604" s="94">
        <v>628</v>
      </c>
      <c r="H604" s="94">
        <v>604</v>
      </c>
      <c r="I604" s="94">
        <v>24</v>
      </c>
      <c r="L604" s="94" t="s">
        <v>258</v>
      </c>
    </row>
    <row r="605" spans="1:12" ht="12" customHeight="1">
      <c r="A605" s="104">
        <v>42456</v>
      </c>
      <c r="B605" s="93" t="s">
        <v>277</v>
      </c>
      <c r="C605" s="93" t="s">
        <v>263</v>
      </c>
      <c r="D605" s="93" t="s">
        <v>3</v>
      </c>
      <c r="E605" s="93" t="s">
        <v>154</v>
      </c>
      <c r="F605" s="93" t="s">
        <v>190</v>
      </c>
      <c r="G605" s="94">
        <v>707</v>
      </c>
      <c r="H605" s="94">
        <v>666</v>
      </c>
      <c r="I605" s="94">
        <v>41</v>
      </c>
      <c r="J605" s="94">
        <v>1</v>
      </c>
      <c r="L605" s="94" t="s">
        <v>258</v>
      </c>
    </row>
    <row r="606" spans="1:12" ht="12" customHeight="1">
      <c r="A606" s="104">
        <v>42456</v>
      </c>
      <c r="B606" s="93" t="s">
        <v>277</v>
      </c>
      <c r="C606" s="93" t="s">
        <v>263</v>
      </c>
      <c r="D606" s="93" t="s">
        <v>3</v>
      </c>
      <c r="E606" s="93" t="s">
        <v>155</v>
      </c>
      <c r="F606" s="93" t="s">
        <v>191</v>
      </c>
      <c r="G606" s="94">
        <v>270</v>
      </c>
      <c r="H606" s="94">
        <v>257</v>
      </c>
      <c r="I606" s="94">
        <v>13</v>
      </c>
      <c r="J606" s="94">
        <v>2</v>
      </c>
      <c r="L606" s="94" t="s">
        <v>258</v>
      </c>
    </row>
    <row r="607" spans="1:12" ht="12" customHeight="1">
      <c r="A607" s="104">
        <v>42456</v>
      </c>
      <c r="B607" s="93" t="s">
        <v>277</v>
      </c>
      <c r="C607" s="93" t="s">
        <v>264</v>
      </c>
      <c r="D607" s="93" t="s">
        <v>4</v>
      </c>
      <c r="E607" s="93" t="s">
        <v>156</v>
      </c>
      <c r="F607" s="93" t="s">
        <v>192</v>
      </c>
      <c r="G607" s="94">
        <v>1289</v>
      </c>
      <c r="H607" s="94">
        <v>1223</v>
      </c>
      <c r="I607" s="94">
        <v>66</v>
      </c>
      <c r="J607" s="94">
        <v>2</v>
      </c>
      <c r="L607" s="94" t="s">
        <v>258</v>
      </c>
    </row>
    <row r="608" spans="1:12" ht="12" customHeight="1">
      <c r="A608" s="104">
        <v>42456</v>
      </c>
      <c r="B608" s="93" t="s">
        <v>277</v>
      </c>
      <c r="C608" s="93" t="s">
        <v>265</v>
      </c>
      <c r="D608" s="93" t="s">
        <v>5</v>
      </c>
      <c r="E608" s="93" t="s">
        <v>157</v>
      </c>
      <c r="F608" s="93" t="s">
        <v>193</v>
      </c>
      <c r="G608" s="94">
        <v>1343</v>
      </c>
      <c r="H608" s="94">
        <v>1187</v>
      </c>
      <c r="I608" s="94">
        <v>156</v>
      </c>
      <c r="J608" s="94">
        <v>19</v>
      </c>
      <c r="K608" s="94">
        <v>7</v>
      </c>
      <c r="L608" s="94" t="s">
        <v>258</v>
      </c>
    </row>
    <row r="609" spans="1:12" ht="12" customHeight="1">
      <c r="A609" s="104">
        <v>42456</v>
      </c>
      <c r="B609" s="93" t="s">
        <v>277</v>
      </c>
      <c r="C609" s="93" t="s">
        <v>266</v>
      </c>
      <c r="D609" s="93" t="s">
        <v>6</v>
      </c>
      <c r="E609" s="93" t="s">
        <v>158</v>
      </c>
      <c r="F609" s="93" t="s">
        <v>194</v>
      </c>
      <c r="G609" s="94">
        <v>1090</v>
      </c>
      <c r="H609" s="94">
        <v>1019</v>
      </c>
      <c r="I609" s="94">
        <v>71</v>
      </c>
      <c r="J609" s="94">
        <v>1</v>
      </c>
      <c r="L609" s="94" t="s">
        <v>258</v>
      </c>
    </row>
    <row r="610" spans="1:12" ht="12" customHeight="1">
      <c r="A610" s="104">
        <v>42456</v>
      </c>
      <c r="B610" s="93" t="s">
        <v>277</v>
      </c>
      <c r="C610" s="93" t="s">
        <v>266</v>
      </c>
      <c r="D610" s="93" t="s">
        <v>6</v>
      </c>
      <c r="E610" s="93" t="s">
        <v>160</v>
      </c>
      <c r="F610" s="93" t="s">
        <v>196</v>
      </c>
      <c r="G610" s="94">
        <v>527</v>
      </c>
      <c r="H610" s="94">
        <v>494</v>
      </c>
      <c r="I610" s="94">
        <v>33</v>
      </c>
      <c r="J610" s="94">
        <v>1</v>
      </c>
      <c r="L610" s="94" t="s">
        <v>258</v>
      </c>
    </row>
    <row r="611" spans="1:12" ht="12" customHeight="1">
      <c r="A611" s="104">
        <v>42456</v>
      </c>
      <c r="B611" s="93" t="s">
        <v>277</v>
      </c>
      <c r="C611" s="93" t="s">
        <v>266</v>
      </c>
      <c r="D611" s="93" t="s">
        <v>6</v>
      </c>
      <c r="E611" s="93" t="s">
        <v>159</v>
      </c>
      <c r="F611" s="93" t="s">
        <v>195</v>
      </c>
      <c r="G611" s="94">
        <v>342</v>
      </c>
      <c r="H611" s="94">
        <v>338</v>
      </c>
      <c r="I611" s="94">
        <v>4</v>
      </c>
      <c r="L611" s="94" t="s">
        <v>258</v>
      </c>
    </row>
    <row r="612" spans="1:12" ht="12" customHeight="1">
      <c r="A612" s="104">
        <v>42456</v>
      </c>
      <c r="B612" s="93" t="s">
        <v>277</v>
      </c>
      <c r="C612" s="93" t="s">
        <v>267</v>
      </c>
      <c r="D612" s="93" t="s">
        <v>7</v>
      </c>
      <c r="E612" s="93" t="s">
        <v>163</v>
      </c>
      <c r="F612" s="93" t="s">
        <v>199</v>
      </c>
      <c r="G612" s="94">
        <v>1913</v>
      </c>
      <c r="H612" s="94">
        <v>1515</v>
      </c>
      <c r="I612" s="94">
        <v>398</v>
      </c>
      <c r="J612" s="94">
        <v>11</v>
      </c>
      <c r="L612" s="94" t="s">
        <v>258</v>
      </c>
    </row>
    <row r="613" spans="1:12" ht="12" customHeight="1">
      <c r="A613" s="104">
        <v>42456</v>
      </c>
      <c r="B613" s="93" t="s">
        <v>277</v>
      </c>
      <c r="C613" s="93" t="s">
        <v>267</v>
      </c>
      <c r="D613" s="93" t="s">
        <v>7</v>
      </c>
      <c r="E613" s="93" t="s">
        <v>161</v>
      </c>
      <c r="F613" s="93" t="s">
        <v>197</v>
      </c>
      <c r="G613" s="94">
        <v>641</v>
      </c>
      <c r="H613" s="94">
        <v>617</v>
      </c>
      <c r="I613" s="94">
        <v>24</v>
      </c>
      <c r="J613" s="94">
        <v>1</v>
      </c>
      <c r="L613" s="94" t="s">
        <v>258</v>
      </c>
    </row>
    <row r="614" spans="1:12" ht="12" customHeight="1">
      <c r="A614" s="104">
        <v>42456</v>
      </c>
      <c r="B614" s="93" t="s">
        <v>277</v>
      </c>
      <c r="C614" s="93" t="s">
        <v>267</v>
      </c>
      <c r="D614" s="93" t="s">
        <v>7</v>
      </c>
      <c r="E614" s="93" t="s">
        <v>164</v>
      </c>
      <c r="F614" s="93" t="s">
        <v>200</v>
      </c>
      <c r="G614" s="94">
        <v>1784</v>
      </c>
      <c r="H614" s="94">
        <v>1511</v>
      </c>
      <c r="I614" s="94">
        <v>273</v>
      </c>
      <c r="J614" s="94">
        <v>20</v>
      </c>
      <c r="L614" s="94" t="s">
        <v>258</v>
      </c>
    </row>
    <row r="615" spans="1:12" ht="12" customHeight="1">
      <c r="A615" s="104">
        <v>42456</v>
      </c>
      <c r="B615" s="93" t="s">
        <v>277</v>
      </c>
      <c r="C615" s="93" t="s">
        <v>267</v>
      </c>
      <c r="D615" s="93" t="s">
        <v>7</v>
      </c>
      <c r="E615" s="93" t="s">
        <v>162</v>
      </c>
      <c r="F615" s="93" t="s">
        <v>198</v>
      </c>
      <c r="G615" s="94">
        <v>1358</v>
      </c>
      <c r="H615" s="94">
        <v>1165</v>
      </c>
      <c r="I615" s="94">
        <v>193</v>
      </c>
      <c r="J615" s="94">
        <v>8</v>
      </c>
      <c r="L615" s="94" t="s">
        <v>258</v>
      </c>
    </row>
    <row r="616" spans="1:12" ht="12" customHeight="1">
      <c r="A616" s="104">
        <v>42456</v>
      </c>
      <c r="B616" s="93" t="s">
        <v>277</v>
      </c>
      <c r="C616" s="93" t="s">
        <v>267</v>
      </c>
      <c r="D616" s="93" t="s">
        <v>7</v>
      </c>
      <c r="E616" s="93" t="s">
        <v>165</v>
      </c>
      <c r="F616" s="93" t="s">
        <v>201</v>
      </c>
      <c r="G616" s="94">
        <v>1244</v>
      </c>
      <c r="H616" s="94">
        <v>1241</v>
      </c>
      <c r="I616" s="94">
        <v>3</v>
      </c>
      <c r="L616" s="94" t="s">
        <v>258</v>
      </c>
    </row>
    <row r="617" spans="1:12" ht="12" customHeight="1">
      <c r="A617" s="104">
        <v>42456</v>
      </c>
      <c r="B617" s="93" t="s">
        <v>277</v>
      </c>
      <c r="C617" s="93" t="s">
        <v>268</v>
      </c>
      <c r="D617" s="93" t="s">
        <v>8</v>
      </c>
      <c r="E617" s="93" t="s">
        <v>169</v>
      </c>
      <c r="F617" s="93" t="s">
        <v>205</v>
      </c>
      <c r="G617" s="94">
        <v>151</v>
      </c>
      <c r="H617" s="94">
        <v>149</v>
      </c>
      <c r="I617" s="94">
        <v>2</v>
      </c>
      <c r="L617" s="94" t="s">
        <v>258</v>
      </c>
    </row>
    <row r="618" spans="1:12" ht="12" customHeight="1">
      <c r="A618" s="104">
        <v>42456</v>
      </c>
      <c r="B618" s="93" t="s">
        <v>277</v>
      </c>
      <c r="C618" s="93" t="s">
        <v>268</v>
      </c>
      <c r="D618" s="93" t="s">
        <v>8</v>
      </c>
      <c r="E618" s="93" t="s">
        <v>167</v>
      </c>
      <c r="F618" s="93" t="s">
        <v>203</v>
      </c>
      <c r="G618" s="94">
        <v>136</v>
      </c>
      <c r="H618" s="94">
        <v>133</v>
      </c>
      <c r="I618" s="94">
        <v>3</v>
      </c>
      <c r="J618" s="94">
        <v>1</v>
      </c>
      <c r="L618" s="94" t="s">
        <v>258</v>
      </c>
    </row>
    <row r="619" spans="1:12" ht="12" customHeight="1">
      <c r="A619" s="104">
        <v>42456</v>
      </c>
      <c r="B619" s="93" t="s">
        <v>277</v>
      </c>
      <c r="C619" s="93" t="s">
        <v>268</v>
      </c>
      <c r="D619" s="93" t="s">
        <v>8</v>
      </c>
      <c r="E619" s="93" t="s">
        <v>166</v>
      </c>
      <c r="F619" s="93" t="s">
        <v>202</v>
      </c>
      <c r="G619" s="94">
        <v>162</v>
      </c>
      <c r="H619" s="94">
        <v>160</v>
      </c>
      <c r="I619" s="94">
        <v>2</v>
      </c>
      <c r="L619" s="94" t="s">
        <v>258</v>
      </c>
    </row>
    <row r="620" spans="1:12" ht="12" customHeight="1">
      <c r="A620" s="104">
        <v>42456</v>
      </c>
      <c r="B620" s="93" t="s">
        <v>277</v>
      </c>
      <c r="C620" s="93" t="s">
        <v>268</v>
      </c>
      <c r="D620" s="93" t="s">
        <v>8</v>
      </c>
      <c r="E620" s="93" t="s">
        <v>168</v>
      </c>
      <c r="F620" s="93" t="s">
        <v>204</v>
      </c>
      <c r="G620" s="94">
        <v>650</v>
      </c>
      <c r="H620" s="94">
        <v>610</v>
      </c>
      <c r="I620" s="94">
        <v>40</v>
      </c>
      <c r="J620" s="94">
        <v>1</v>
      </c>
      <c r="L620" s="94" t="s">
        <v>258</v>
      </c>
    </row>
    <row r="621" spans="1:12" ht="12" customHeight="1">
      <c r="A621" s="104">
        <v>42456</v>
      </c>
      <c r="B621" s="93" t="s">
        <v>277</v>
      </c>
      <c r="C621" s="93" t="s">
        <v>269</v>
      </c>
      <c r="D621" s="93" t="s">
        <v>9</v>
      </c>
      <c r="E621" s="93" t="s">
        <v>171</v>
      </c>
      <c r="F621" s="93" t="s">
        <v>207</v>
      </c>
      <c r="G621" s="94">
        <v>1191</v>
      </c>
      <c r="H621" s="94">
        <v>1058</v>
      </c>
      <c r="I621" s="94">
        <v>133</v>
      </c>
      <c r="J621" s="94">
        <v>42</v>
      </c>
      <c r="K621" s="94">
        <v>15</v>
      </c>
      <c r="L621" s="94" t="s">
        <v>258</v>
      </c>
    </row>
    <row r="622" spans="1:12" ht="12" customHeight="1">
      <c r="A622" s="104">
        <v>42456</v>
      </c>
      <c r="B622" s="93" t="s">
        <v>277</v>
      </c>
      <c r="C622" s="93" t="s">
        <v>269</v>
      </c>
      <c r="D622" s="93" t="s">
        <v>9</v>
      </c>
      <c r="E622" s="93" t="s">
        <v>170</v>
      </c>
      <c r="F622" s="93" t="s">
        <v>206</v>
      </c>
      <c r="G622" s="94">
        <v>1368</v>
      </c>
      <c r="H622" s="94">
        <v>1314</v>
      </c>
      <c r="I622" s="94">
        <v>54</v>
      </c>
      <c r="J622" s="94">
        <v>1</v>
      </c>
      <c r="L622" s="94" t="s">
        <v>258</v>
      </c>
    </row>
    <row r="623" spans="1:12" ht="12" customHeight="1">
      <c r="A623" s="104">
        <v>42456</v>
      </c>
      <c r="B623" s="93" t="s">
        <v>277</v>
      </c>
      <c r="C623" s="93" t="s">
        <v>269</v>
      </c>
      <c r="D623" s="93" t="s">
        <v>9</v>
      </c>
      <c r="E623" s="93" t="s">
        <v>172</v>
      </c>
      <c r="F623" s="93" t="s">
        <v>208</v>
      </c>
      <c r="G623" s="94">
        <v>1278</v>
      </c>
      <c r="H623" s="94">
        <v>1191</v>
      </c>
      <c r="I623" s="94">
        <v>87</v>
      </c>
      <c r="J623" s="94">
        <v>2</v>
      </c>
      <c r="L623" s="94" t="s">
        <v>258</v>
      </c>
    </row>
    <row r="624" spans="1:12" ht="12" customHeight="1">
      <c r="A624" s="104">
        <v>42456</v>
      </c>
      <c r="B624" s="93" t="s">
        <v>277</v>
      </c>
      <c r="C624" s="93" t="s">
        <v>270</v>
      </c>
      <c r="D624" s="93" t="s">
        <v>10</v>
      </c>
      <c r="E624" s="93" t="s">
        <v>173</v>
      </c>
      <c r="F624" s="93" t="s">
        <v>209</v>
      </c>
      <c r="G624" s="94">
        <v>1125</v>
      </c>
      <c r="H624" s="94">
        <v>1097</v>
      </c>
      <c r="I624" s="94">
        <v>28</v>
      </c>
      <c r="L624" s="94" t="s">
        <v>258</v>
      </c>
    </row>
    <row r="625" spans="1:12" ht="12" customHeight="1">
      <c r="A625" s="104">
        <v>42456</v>
      </c>
      <c r="B625" s="93" t="s">
        <v>277</v>
      </c>
      <c r="C625" s="93" t="s">
        <v>270</v>
      </c>
      <c r="D625" s="93" t="s">
        <v>10</v>
      </c>
      <c r="E625" s="93" t="s">
        <v>175</v>
      </c>
      <c r="F625" s="93" t="s">
        <v>211</v>
      </c>
      <c r="G625" s="94">
        <v>2374</v>
      </c>
      <c r="H625" s="94">
        <v>2147</v>
      </c>
      <c r="I625" s="94">
        <v>227</v>
      </c>
      <c r="J625" s="94">
        <v>57</v>
      </c>
      <c r="K625" s="94">
        <v>7</v>
      </c>
      <c r="L625" s="94" t="s">
        <v>258</v>
      </c>
    </row>
    <row r="626" spans="1:12" ht="12" customHeight="1">
      <c r="A626" s="104">
        <v>42456</v>
      </c>
      <c r="B626" s="93" t="s">
        <v>277</v>
      </c>
      <c r="C626" s="93" t="s">
        <v>270</v>
      </c>
      <c r="D626" s="93" t="s">
        <v>10</v>
      </c>
      <c r="E626" s="93" t="s">
        <v>174</v>
      </c>
      <c r="F626" s="93" t="s">
        <v>210</v>
      </c>
      <c r="G626" s="94">
        <v>1090</v>
      </c>
      <c r="H626" s="94">
        <v>1041</v>
      </c>
      <c r="I626" s="94">
        <v>49</v>
      </c>
      <c r="J626" s="94">
        <v>1</v>
      </c>
      <c r="L626" s="94" t="s">
        <v>258</v>
      </c>
    </row>
    <row r="627" spans="1:12" ht="12" customHeight="1">
      <c r="A627" s="104">
        <v>42456</v>
      </c>
      <c r="B627" s="93" t="s">
        <v>277</v>
      </c>
      <c r="C627" s="93" t="s">
        <v>271</v>
      </c>
      <c r="D627" s="93" t="s">
        <v>11</v>
      </c>
      <c r="E627" s="93" t="s">
        <v>176</v>
      </c>
      <c r="F627" s="93" t="s">
        <v>212</v>
      </c>
      <c r="G627" s="94">
        <v>113</v>
      </c>
      <c r="H627" s="94">
        <v>110</v>
      </c>
      <c r="I627" s="94">
        <v>3</v>
      </c>
      <c r="L627" s="94" t="s">
        <v>258</v>
      </c>
    </row>
    <row r="628" spans="1:12" ht="12" customHeight="1">
      <c r="A628" s="104">
        <v>42456</v>
      </c>
      <c r="B628" s="93" t="s">
        <v>277</v>
      </c>
      <c r="C628" s="93" t="s">
        <v>272</v>
      </c>
      <c r="D628" s="93" t="s">
        <v>12</v>
      </c>
      <c r="E628" s="93" t="s">
        <v>177</v>
      </c>
      <c r="F628" s="93" t="s">
        <v>213</v>
      </c>
      <c r="G628" s="94">
        <v>134</v>
      </c>
      <c r="H628" s="94">
        <v>132</v>
      </c>
      <c r="I628" s="94">
        <v>2</v>
      </c>
      <c r="L628" s="94" t="s">
        <v>258</v>
      </c>
    </row>
    <row r="629" spans="1:12" ht="12" customHeight="1">
      <c r="A629" s="104">
        <v>42456</v>
      </c>
      <c r="B629" s="93" t="s">
        <v>277</v>
      </c>
      <c r="C629" s="93" t="s">
        <v>273</v>
      </c>
      <c r="D629" s="93" t="s">
        <v>13</v>
      </c>
      <c r="E629" s="93" t="s">
        <v>178</v>
      </c>
      <c r="F629" s="93" t="s">
        <v>214</v>
      </c>
      <c r="G629" s="94">
        <v>883</v>
      </c>
      <c r="H629" s="94">
        <v>876</v>
      </c>
      <c r="I629" s="94">
        <v>7</v>
      </c>
      <c r="L629" s="94" t="s">
        <v>258</v>
      </c>
    </row>
    <row r="630" spans="1:12" ht="12" customHeight="1">
      <c r="A630" s="104">
        <v>42456</v>
      </c>
      <c r="B630" s="93" t="s">
        <v>277</v>
      </c>
      <c r="C630" s="93" t="s">
        <v>273</v>
      </c>
      <c r="D630" s="93" t="s">
        <v>13</v>
      </c>
      <c r="E630" s="93" t="s">
        <v>179</v>
      </c>
      <c r="F630" s="93" t="s">
        <v>215</v>
      </c>
      <c r="G630" s="94">
        <v>508</v>
      </c>
      <c r="H630" s="94">
        <v>502</v>
      </c>
      <c r="I630" s="94">
        <v>6</v>
      </c>
      <c r="L630" s="94" t="s">
        <v>258</v>
      </c>
    </row>
    <row r="631" spans="1:12" ht="12" customHeight="1">
      <c r="A631" s="104">
        <v>42456</v>
      </c>
      <c r="B631" s="93" t="s">
        <v>277</v>
      </c>
      <c r="C631" s="93" t="s">
        <v>274</v>
      </c>
      <c r="D631" s="93" t="s">
        <v>14</v>
      </c>
      <c r="E631" s="93" t="s">
        <v>180</v>
      </c>
      <c r="F631" s="93" t="s">
        <v>216</v>
      </c>
      <c r="G631" s="94">
        <v>131</v>
      </c>
      <c r="H631" s="94">
        <v>131</v>
      </c>
      <c r="I631" s="94">
        <v>0</v>
      </c>
      <c r="L631" s="94" t="s">
        <v>258</v>
      </c>
    </row>
    <row r="632" spans="1:12" ht="12" customHeight="1">
      <c r="A632" s="104">
        <v>42463</v>
      </c>
      <c r="B632" s="93" t="s">
        <v>277</v>
      </c>
      <c r="C632" s="93" t="s">
        <v>261</v>
      </c>
      <c r="D632" s="93" t="s">
        <v>1</v>
      </c>
      <c r="E632" s="93" t="s">
        <v>152</v>
      </c>
      <c r="F632" s="93" t="s">
        <v>188</v>
      </c>
      <c r="G632" s="94">
        <v>952</v>
      </c>
      <c r="H632" s="94">
        <v>772</v>
      </c>
      <c r="I632" s="94">
        <v>180</v>
      </c>
      <c r="J632" s="94">
        <v>19</v>
      </c>
      <c r="K632" s="94">
        <v>3</v>
      </c>
      <c r="L632" s="94" t="s">
        <v>258</v>
      </c>
    </row>
    <row r="633" spans="1:12" ht="12" customHeight="1">
      <c r="A633" s="104">
        <v>42463</v>
      </c>
      <c r="B633" s="93" t="s">
        <v>277</v>
      </c>
      <c r="C633" s="93" t="s">
        <v>261</v>
      </c>
      <c r="D633" s="93" t="s">
        <v>1</v>
      </c>
      <c r="E633" s="93" t="s">
        <v>151</v>
      </c>
      <c r="F633" s="93" t="s">
        <v>187</v>
      </c>
      <c r="G633" s="94">
        <v>1598</v>
      </c>
      <c r="H633" s="94">
        <v>1446</v>
      </c>
      <c r="I633" s="94">
        <v>152</v>
      </c>
      <c r="J633" s="94">
        <v>13</v>
      </c>
      <c r="L633" s="94" t="s">
        <v>258</v>
      </c>
    </row>
    <row r="634" spans="1:12" ht="12" customHeight="1">
      <c r="A634" s="104">
        <v>42463</v>
      </c>
      <c r="B634" s="93" t="s">
        <v>277</v>
      </c>
      <c r="C634" s="93" t="s">
        <v>262</v>
      </c>
      <c r="D634" s="93" t="s">
        <v>2</v>
      </c>
      <c r="E634" s="93" t="s">
        <v>153</v>
      </c>
      <c r="F634" s="93" t="s">
        <v>189</v>
      </c>
      <c r="G634" s="94">
        <v>623</v>
      </c>
      <c r="H634" s="94">
        <v>605</v>
      </c>
      <c r="I634" s="94">
        <v>18</v>
      </c>
      <c r="J634" s="94">
        <v>1</v>
      </c>
      <c r="L634" s="94" t="s">
        <v>258</v>
      </c>
    </row>
    <row r="635" spans="1:12" ht="12" customHeight="1">
      <c r="A635" s="104">
        <v>42463</v>
      </c>
      <c r="B635" s="93" t="s">
        <v>277</v>
      </c>
      <c r="C635" s="93" t="s">
        <v>263</v>
      </c>
      <c r="D635" s="93" t="s">
        <v>3</v>
      </c>
      <c r="E635" s="93" t="s">
        <v>154</v>
      </c>
      <c r="F635" s="93" t="s">
        <v>190</v>
      </c>
      <c r="G635" s="94">
        <v>695</v>
      </c>
      <c r="H635" s="94">
        <v>648</v>
      </c>
      <c r="I635" s="94">
        <v>47</v>
      </c>
      <c r="J635" s="94">
        <v>1</v>
      </c>
      <c r="L635" s="94" t="s">
        <v>258</v>
      </c>
    </row>
    <row r="636" spans="1:12" ht="12" customHeight="1">
      <c r="A636" s="104">
        <v>42463</v>
      </c>
      <c r="B636" s="93" t="s">
        <v>277</v>
      </c>
      <c r="C636" s="93" t="s">
        <v>263</v>
      </c>
      <c r="D636" s="93" t="s">
        <v>3</v>
      </c>
      <c r="E636" s="93" t="s">
        <v>155</v>
      </c>
      <c r="F636" s="93" t="s">
        <v>191</v>
      </c>
      <c r="G636" s="94">
        <v>262</v>
      </c>
      <c r="H636" s="94">
        <v>256</v>
      </c>
      <c r="I636" s="94">
        <v>6</v>
      </c>
      <c r="J636" s="94">
        <v>1</v>
      </c>
      <c r="L636" s="94" t="s">
        <v>258</v>
      </c>
    </row>
    <row r="637" spans="1:12" ht="12" customHeight="1">
      <c r="A637" s="104">
        <v>42463</v>
      </c>
      <c r="B637" s="93" t="s">
        <v>277</v>
      </c>
      <c r="C637" s="93" t="s">
        <v>264</v>
      </c>
      <c r="D637" s="93" t="s">
        <v>4</v>
      </c>
      <c r="E637" s="93" t="s">
        <v>156</v>
      </c>
      <c r="F637" s="93" t="s">
        <v>192</v>
      </c>
      <c r="G637" s="94">
        <v>1182</v>
      </c>
      <c r="H637" s="94">
        <v>1117</v>
      </c>
      <c r="I637" s="94">
        <v>65</v>
      </c>
      <c r="J637" s="94">
        <v>2</v>
      </c>
      <c r="L637" s="94" t="s">
        <v>258</v>
      </c>
    </row>
    <row r="638" spans="1:12" ht="12" customHeight="1">
      <c r="A638" s="104">
        <v>42463</v>
      </c>
      <c r="B638" s="93" t="s">
        <v>277</v>
      </c>
      <c r="C638" s="93" t="s">
        <v>265</v>
      </c>
      <c r="D638" s="93" t="s">
        <v>5</v>
      </c>
      <c r="E638" s="93" t="s">
        <v>157</v>
      </c>
      <c r="F638" s="93" t="s">
        <v>193</v>
      </c>
      <c r="G638" s="94">
        <v>1391</v>
      </c>
      <c r="H638" s="94">
        <v>1268</v>
      </c>
      <c r="I638" s="94">
        <v>123</v>
      </c>
      <c r="J638" s="94">
        <v>3</v>
      </c>
      <c r="L638" s="94" t="s">
        <v>258</v>
      </c>
    </row>
    <row r="639" spans="1:12" ht="12" customHeight="1">
      <c r="A639" s="104">
        <v>42463</v>
      </c>
      <c r="B639" s="93" t="s">
        <v>277</v>
      </c>
      <c r="C639" s="93" t="s">
        <v>266</v>
      </c>
      <c r="D639" s="93" t="s">
        <v>6</v>
      </c>
      <c r="E639" s="93" t="s">
        <v>158</v>
      </c>
      <c r="F639" s="93" t="s">
        <v>194</v>
      </c>
      <c r="G639" s="94">
        <v>1164</v>
      </c>
      <c r="H639" s="94">
        <v>1107</v>
      </c>
      <c r="I639" s="94">
        <v>57</v>
      </c>
      <c r="J639" s="94">
        <v>1</v>
      </c>
      <c r="L639" s="94" t="s">
        <v>258</v>
      </c>
    </row>
    <row r="640" spans="1:12" ht="12" customHeight="1">
      <c r="A640" s="104">
        <v>42463</v>
      </c>
      <c r="B640" s="93" t="s">
        <v>277</v>
      </c>
      <c r="C640" s="93" t="s">
        <v>266</v>
      </c>
      <c r="D640" s="93" t="s">
        <v>6</v>
      </c>
      <c r="E640" s="93" t="s">
        <v>160</v>
      </c>
      <c r="F640" s="93" t="s">
        <v>196</v>
      </c>
      <c r="G640" s="94">
        <v>436</v>
      </c>
      <c r="H640" s="94">
        <v>428</v>
      </c>
      <c r="I640" s="94">
        <v>8</v>
      </c>
      <c r="L640" s="94" t="s">
        <v>258</v>
      </c>
    </row>
    <row r="641" spans="1:12" ht="12" customHeight="1">
      <c r="A641" s="104">
        <v>42463</v>
      </c>
      <c r="B641" s="93" t="s">
        <v>277</v>
      </c>
      <c r="C641" s="93" t="s">
        <v>266</v>
      </c>
      <c r="D641" s="93" t="s">
        <v>6</v>
      </c>
      <c r="E641" s="93" t="s">
        <v>159</v>
      </c>
      <c r="F641" s="93" t="s">
        <v>195</v>
      </c>
      <c r="G641" s="94">
        <v>355</v>
      </c>
      <c r="H641" s="94">
        <v>354</v>
      </c>
      <c r="I641" s="94">
        <v>1</v>
      </c>
      <c r="L641" s="94" t="s">
        <v>258</v>
      </c>
    </row>
    <row r="642" spans="1:12" ht="12" customHeight="1">
      <c r="A642" s="104">
        <v>42463</v>
      </c>
      <c r="B642" s="93" t="s">
        <v>277</v>
      </c>
      <c r="C642" s="93" t="s">
        <v>267</v>
      </c>
      <c r="D642" s="93" t="s">
        <v>7</v>
      </c>
      <c r="E642" s="93" t="s">
        <v>163</v>
      </c>
      <c r="F642" s="93" t="s">
        <v>199</v>
      </c>
      <c r="G642" s="94">
        <v>1788</v>
      </c>
      <c r="H642" s="94">
        <v>1482</v>
      </c>
      <c r="I642" s="94">
        <v>306</v>
      </c>
      <c r="J642" s="94">
        <v>16</v>
      </c>
      <c r="L642" s="94" t="s">
        <v>258</v>
      </c>
    </row>
    <row r="643" spans="1:12" ht="12" customHeight="1">
      <c r="A643" s="104">
        <v>42463</v>
      </c>
      <c r="B643" s="93" t="s">
        <v>277</v>
      </c>
      <c r="C643" s="93" t="s">
        <v>267</v>
      </c>
      <c r="D643" s="93" t="s">
        <v>7</v>
      </c>
      <c r="E643" s="93" t="s">
        <v>161</v>
      </c>
      <c r="F643" s="93" t="s">
        <v>197</v>
      </c>
      <c r="G643" s="94">
        <v>696</v>
      </c>
      <c r="H643" s="94">
        <v>658</v>
      </c>
      <c r="I643" s="94">
        <v>38</v>
      </c>
      <c r="L643" s="94" t="s">
        <v>258</v>
      </c>
    </row>
    <row r="644" spans="1:12" ht="12" customHeight="1">
      <c r="A644" s="104">
        <v>42463</v>
      </c>
      <c r="B644" s="93" t="s">
        <v>277</v>
      </c>
      <c r="C644" s="93" t="s">
        <v>267</v>
      </c>
      <c r="D644" s="93" t="s">
        <v>7</v>
      </c>
      <c r="E644" s="93" t="s">
        <v>164</v>
      </c>
      <c r="F644" s="93" t="s">
        <v>200</v>
      </c>
      <c r="G644" s="94">
        <v>1918</v>
      </c>
      <c r="H644" s="94">
        <v>1684</v>
      </c>
      <c r="I644" s="94">
        <v>234</v>
      </c>
      <c r="J644" s="94">
        <v>3</v>
      </c>
      <c r="L644" s="94" t="s">
        <v>258</v>
      </c>
    </row>
    <row r="645" spans="1:12" ht="12" customHeight="1">
      <c r="A645" s="104">
        <v>42463</v>
      </c>
      <c r="B645" s="93" t="s">
        <v>277</v>
      </c>
      <c r="C645" s="93" t="s">
        <v>267</v>
      </c>
      <c r="D645" s="93" t="s">
        <v>7</v>
      </c>
      <c r="E645" s="93" t="s">
        <v>162</v>
      </c>
      <c r="F645" s="93" t="s">
        <v>198</v>
      </c>
      <c r="G645" s="94">
        <v>1333</v>
      </c>
      <c r="H645" s="94">
        <v>1195</v>
      </c>
      <c r="I645" s="94">
        <v>138</v>
      </c>
      <c r="J645" s="94">
        <v>8</v>
      </c>
      <c r="L645" s="94" t="s">
        <v>258</v>
      </c>
    </row>
    <row r="646" spans="1:12" ht="12" customHeight="1">
      <c r="A646" s="104">
        <v>42463</v>
      </c>
      <c r="B646" s="93" t="s">
        <v>277</v>
      </c>
      <c r="C646" s="93" t="s">
        <v>267</v>
      </c>
      <c r="D646" s="93" t="s">
        <v>7</v>
      </c>
      <c r="E646" s="93" t="s">
        <v>165</v>
      </c>
      <c r="F646" s="93" t="s">
        <v>201</v>
      </c>
      <c r="G646" s="94">
        <v>1253</v>
      </c>
      <c r="H646" s="94">
        <v>1248</v>
      </c>
      <c r="I646" s="94">
        <v>5</v>
      </c>
      <c r="L646" s="94" t="s">
        <v>258</v>
      </c>
    </row>
    <row r="647" spans="1:12" ht="12" customHeight="1">
      <c r="A647" s="104">
        <v>42463</v>
      </c>
      <c r="B647" s="93" t="s">
        <v>277</v>
      </c>
      <c r="C647" s="93" t="s">
        <v>268</v>
      </c>
      <c r="D647" s="93" t="s">
        <v>8</v>
      </c>
      <c r="E647" s="93" t="s">
        <v>169</v>
      </c>
      <c r="F647" s="93" t="s">
        <v>205</v>
      </c>
      <c r="G647" s="94">
        <v>155</v>
      </c>
      <c r="H647" s="94">
        <v>147</v>
      </c>
      <c r="I647" s="94">
        <v>8</v>
      </c>
      <c r="L647" s="94" t="s">
        <v>258</v>
      </c>
    </row>
    <row r="648" spans="1:12" ht="12" customHeight="1">
      <c r="A648" s="104">
        <v>42463</v>
      </c>
      <c r="B648" s="93" t="s">
        <v>277</v>
      </c>
      <c r="C648" s="93" t="s">
        <v>268</v>
      </c>
      <c r="D648" s="93" t="s">
        <v>8</v>
      </c>
      <c r="E648" s="93" t="s">
        <v>167</v>
      </c>
      <c r="F648" s="93" t="s">
        <v>203</v>
      </c>
      <c r="G648" s="94">
        <v>137</v>
      </c>
      <c r="H648" s="94">
        <v>120</v>
      </c>
      <c r="I648" s="94">
        <v>17</v>
      </c>
      <c r="J648" s="94">
        <v>1</v>
      </c>
      <c r="L648" s="94" t="s">
        <v>258</v>
      </c>
    </row>
    <row r="649" spans="1:12" ht="12" customHeight="1">
      <c r="A649" s="104">
        <v>42463</v>
      </c>
      <c r="B649" s="93" t="s">
        <v>277</v>
      </c>
      <c r="C649" s="93" t="s">
        <v>268</v>
      </c>
      <c r="D649" s="93" t="s">
        <v>8</v>
      </c>
      <c r="E649" s="93" t="s">
        <v>166</v>
      </c>
      <c r="F649" s="93" t="s">
        <v>202</v>
      </c>
      <c r="G649" s="94">
        <v>165</v>
      </c>
      <c r="H649" s="94">
        <v>162</v>
      </c>
      <c r="I649" s="94">
        <v>3</v>
      </c>
      <c r="L649" s="94" t="s">
        <v>258</v>
      </c>
    </row>
    <row r="650" spans="1:12" ht="12" customHeight="1">
      <c r="A650" s="104">
        <v>42463</v>
      </c>
      <c r="B650" s="93" t="s">
        <v>277</v>
      </c>
      <c r="C650" s="93" t="s">
        <v>268</v>
      </c>
      <c r="D650" s="93" t="s">
        <v>8</v>
      </c>
      <c r="E650" s="93" t="s">
        <v>168</v>
      </c>
      <c r="F650" s="93" t="s">
        <v>204</v>
      </c>
      <c r="G650" s="94">
        <v>667</v>
      </c>
      <c r="H650" s="94">
        <v>606</v>
      </c>
      <c r="I650" s="94">
        <v>61</v>
      </c>
      <c r="L650" s="94" t="s">
        <v>258</v>
      </c>
    </row>
    <row r="651" spans="1:12" ht="12" customHeight="1">
      <c r="A651" s="104">
        <v>42463</v>
      </c>
      <c r="B651" s="93" t="s">
        <v>277</v>
      </c>
      <c r="C651" s="93" t="s">
        <v>269</v>
      </c>
      <c r="D651" s="93" t="s">
        <v>9</v>
      </c>
      <c r="E651" s="93" t="s">
        <v>171</v>
      </c>
      <c r="F651" s="93" t="s">
        <v>207</v>
      </c>
      <c r="G651" s="94">
        <v>1286</v>
      </c>
      <c r="H651" s="94">
        <v>1190</v>
      </c>
      <c r="I651" s="94">
        <v>96</v>
      </c>
      <c r="J651" s="94">
        <v>20</v>
      </c>
      <c r="K651" s="94">
        <v>1</v>
      </c>
      <c r="L651" s="94" t="s">
        <v>258</v>
      </c>
    </row>
    <row r="652" spans="1:12" ht="12" customHeight="1">
      <c r="A652" s="104">
        <v>42463</v>
      </c>
      <c r="B652" s="93" t="s">
        <v>277</v>
      </c>
      <c r="C652" s="93" t="s">
        <v>269</v>
      </c>
      <c r="D652" s="93" t="s">
        <v>9</v>
      </c>
      <c r="E652" s="93" t="s">
        <v>170</v>
      </c>
      <c r="F652" s="93" t="s">
        <v>206</v>
      </c>
      <c r="G652" s="94">
        <v>1306</v>
      </c>
      <c r="H652" s="94">
        <v>1267</v>
      </c>
      <c r="I652" s="94">
        <v>39</v>
      </c>
      <c r="J652" s="94">
        <v>1</v>
      </c>
      <c r="L652" s="94" t="s">
        <v>258</v>
      </c>
    </row>
    <row r="653" spans="1:12" ht="12" customHeight="1">
      <c r="A653" s="104">
        <v>42463</v>
      </c>
      <c r="B653" s="93" t="s">
        <v>277</v>
      </c>
      <c r="C653" s="93" t="s">
        <v>269</v>
      </c>
      <c r="D653" s="93" t="s">
        <v>9</v>
      </c>
      <c r="E653" s="93" t="s">
        <v>172</v>
      </c>
      <c r="F653" s="93" t="s">
        <v>208</v>
      </c>
      <c r="G653" s="94">
        <v>1294</v>
      </c>
      <c r="H653" s="94">
        <v>1118</v>
      </c>
      <c r="I653" s="94">
        <v>176</v>
      </c>
      <c r="J653" s="94">
        <v>8</v>
      </c>
      <c r="L653" s="94" t="s">
        <v>258</v>
      </c>
    </row>
    <row r="654" spans="1:12" ht="12" customHeight="1">
      <c r="A654" s="104">
        <v>42463</v>
      </c>
      <c r="B654" s="93" t="s">
        <v>277</v>
      </c>
      <c r="C654" s="93" t="s">
        <v>270</v>
      </c>
      <c r="D654" s="93" t="s">
        <v>10</v>
      </c>
      <c r="E654" s="93" t="s">
        <v>173</v>
      </c>
      <c r="F654" s="93" t="s">
        <v>209</v>
      </c>
      <c r="G654" s="94">
        <v>854</v>
      </c>
      <c r="H654" s="94">
        <v>843</v>
      </c>
      <c r="I654" s="94">
        <v>11</v>
      </c>
      <c r="L654" s="94" t="s">
        <v>258</v>
      </c>
    </row>
    <row r="655" spans="1:12" ht="12" customHeight="1">
      <c r="A655" s="104">
        <v>42463</v>
      </c>
      <c r="B655" s="93" t="s">
        <v>277</v>
      </c>
      <c r="C655" s="93" t="s">
        <v>270</v>
      </c>
      <c r="D655" s="93" t="s">
        <v>10</v>
      </c>
      <c r="E655" s="93" t="s">
        <v>175</v>
      </c>
      <c r="F655" s="93" t="s">
        <v>211</v>
      </c>
      <c r="G655" s="94">
        <v>2262</v>
      </c>
      <c r="H655" s="94">
        <v>2179</v>
      </c>
      <c r="I655" s="94">
        <v>83</v>
      </c>
      <c r="J655" s="94">
        <v>14</v>
      </c>
      <c r="K655" s="94">
        <v>2</v>
      </c>
      <c r="L655" s="94" t="s">
        <v>258</v>
      </c>
    </row>
    <row r="656" spans="1:12" ht="12" customHeight="1">
      <c r="A656" s="104">
        <v>42463</v>
      </c>
      <c r="B656" s="93" t="s">
        <v>277</v>
      </c>
      <c r="C656" s="93" t="s">
        <v>270</v>
      </c>
      <c r="D656" s="93" t="s">
        <v>10</v>
      </c>
      <c r="E656" s="93" t="s">
        <v>174</v>
      </c>
      <c r="F656" s="93" t="s">
        <v>210</v>
      </c>
      <c r="G656" s="94">
        <v>1066</v>
      </c>
      <c r="H656" s="94">
        <v>1025</v>
      </c>
      <c r="I656" s="94">
        <v>41</v>
      </c>
      <c r="J656" s="94">
        <v>1</v>
      </c>
      <c r="L656" s="94" t="s">
        <v>258</v>
      </c>
    </row>
    <row r="657" spans="1:12" ht="12" customHeight="1">
      <c r="A657" s="104">
        <v>42463</v>
      </c>
      <c r="B657" s="93" t="s">
        <v>277</v>
      </c>
      <c r="C657" s="93" t="s">
        <v>271</v>
      </c>
      <c r="D657" s="93" t="s">
        <v>11</v>
      </c>
      <c r="E657" s="93" t="s">
        <v>176</v>
      </c>
      <c r="F657" s="93" t="s">
        <v>212</v>
      </c>
      <c r="G657" s="94">
        <v>110</v>
      </c>
      <c r="H657" s="94">
        <v>109</v>
      </c>
      <c r="I657" s="94">
        <v>1</v>
      </c>
      <c r="L657" s="94" t="s">
        <v>258</v>
      </c>
    </row>
    <row r="658" spans="1:12" ht="12" customHeight="1">
      <c r="A658" s="104">
        <v>42463</v>
      </c>
      <c r="B658" s="93" t="s">
        <v>277</v>
      </c>
      <c r="C658" s="93" t="s">
        <v>272</v>
      </c>
      <c r="D658" s="93" t="s">
        <v>12</v>
      </c>
      <c r="E658" s="93" t="s">
        <v>177</v>
      </c>
      <c r="F658" s="93" t="s">
        <v>213</v>
      </c>
      <c r="G658" s="94">
        <v>150</v>
      </c>
      <c r="H658" s="94">
        <v>135</v>
      </c>
      <c r="I658" s="94">
        <v>15</v>
      </c>
      <c r="J658" s="94">
        <v>1</v>
      </c>
      <c r="L658" s="94" t="s">
        <v>258</v>
      </c>
    </row>
    <row r="659" spans="1:12" ht="12" customHeight="1">
      <c r="A659" s="104">
        <v>42463</v>
      </c>
      <c r="B659" s="93" t="s">
        <v>277</v>
      </c>
      <c r="C659" s="93" t="s">
        <v>273</v>
      </c>
      <c r="D659" s="93" t="s">
        <v>13</v>
      </c>
      <c r="E659" s="93" t="s">
        <v>178</v>
      </c>
      <c r="F659" s="93" t="s">
        <v>214</v>
      </c>
      <c r="G659" s="94">
        <v>1019</v>
      </c>
      <c r="H659" s="94">
        <v>1011</v>
      </c>
      <c r="I659" s="94">
        <v>8</v>
      </c>
      <c r="J659" s="94">
        <v>1</v>
      </c>
      <c r="L659" s="94" t="s">
        <v>258</v>
      </c>
    </row>
    <row r="660" spans="1:12" ht="12" customHeight="1">
      <c r="A660" s="104">
        <v>42463</v>
      </c>
      <c r="B660" s="93" t="s">
        <v>277</v>
      </c>
      <c r="C660" s="93" t="s">
        <v>273</v>
      </c>
      <c r="D660" s="93" t="s">
        <v>13</v>
      </c>
      <c r="E660" s="93" t="s">
        <v>179</v>
      </c>
      <c r="F660" s="93" t="s">
        <v>215</v>
      </c>
      <c r="G660" s="94">
        <v>481</v>
      </c>
      <c r="H660" s="94">
        <v>478</v>
      </c>
      <c r="I660" s="94">
        <v>3</v>
      </c>
      <c r="L660" s="94" t="s">
        <v>258</v>
      </c>
    </row>
    <row r="661" spans="1:12" ht="12" customHeight="1">
      <c r="A661" s="104">
        <v>42463</v>
      </c>
      <c r="B661" s="93" t="s">
        <v>277</v>
      </c>
      <c r="C661" s="93" t="s">
        <v>274</v>
      </c>
      <c r="D661" s="93" t="s">
        <v>14</v>
      </c>
      <c r="E661" s="93" t="s">
        <v>180</v>
      </c>
      <c r="F661" s="93" t="s">
        <v>216</v>
      </c>
      <c r="G661" s="94">
        <v>129</v>
      </c>
      <c r="H661" s="94">
        <v>129</v>
      </c>
      <c r="I661" s="94">
        <v>0</v>
      </c>
      <c r="L661" s="94" t="s">
        <v>258</v>
      </c>
    </row>
    <row r="662" spans="1:12" ht="12" customHeight="1">
      <c r="A662" s="104">
        <v>42470</v>
      </c>
      <c r="B662" s="93" t="s">
        <v>277</v>
      </c>
      <c r="C662" s="93" t="s">
        <v>261</v>
      </c>
      <c r="D662" s="93" t="s">
        <v>1</v>
      </c>
      <c r="E662" s="93" t="s">
        <v>152</v>
      </c>
      <c r="F662" s="93" t="s">
        <v>188</v>
      </c>
      <c r="G662" s="94">
        <v>798</v>
      </c>
      <c r="H662" s="94">
        <v>755</v>
      </c>
      <c r="I662" s="94">
        <v>43</v>
      </c>
      <c r="J662" s="94">
        <v>2</v>
      </c>
      <c r="L662" s="94" t="s">
        <v>258</v>
      </c>
    </row>
    <row r="663" spans="1:12" ht="12" customHeight="1">
      <c r="A663" s="104">
        <v>42470</v>
      </c>
      <c r="B663" s="93" t="s">
        <v>277</v>
      </c>
      <c r="C663" s="93" t="s">
        <v>261</v>
      </c>
      <c r="D663" s="93" t="s">
        <v>1</v>
      </c>
      <c r="E663" s="93" t="s">
        <v>151</v>
      </c>
      <c r="F663" s="93" t="s">
        <v>187</v>
      </c>
      <c r="G663" s="94">
        <v>1564</v>
      </c>
      <c r="H663" s="94">
        <v>1418</v>
      </c>
      <c r="I663" s="94">
        <v>146</v>
      </c>
      <c r="J663" s="94">
        <v>52</v>
      </c>
      <c r="K663" s="94">
        <v>22</v>
      </c>
      <c r="L663" s="94" t="s">
        <v>258</v>
      </c>
    </row>
    <row r="664" spans="1:12" ht="12" customHeight="1">
      <c r="A664" s="104">
        <v>42470</v>
      </c>
      <c r="B664" s="93" t="s">
        <v>277</v>
      </c>
      <c r="C664" s="93" t="s">
        <v>262</v>
      </c>
      <c r="D664" s="93" t="s">
        <v>2</v>
      </c>
      <c r="E664" s="93" t="s">
        <v>153</v>
      </c>
      <c r="F664" s="93" t="s">
        <v>189</v>
      </c>
      <c r="G664" s="94">
        <v>557</v>
      </c>
      <c r="H664" s="94">
        <v>525</v>
      </c>
      <c r="I664" s="94">
        <v>32</v>
      </c>
      <c r="L664" s="94" t="s">
        <v>258</v>
      </c>
    </row>
    <row r="665" spans="1:12" ht="12" customHeight="1">
      <c r="A665" s="104">
        <v>42470</v>
      </c>
      <c r="B665" s="93" t="s">
        <v>277</v>
      </c>
      <c r="C665" s="93" t="s">
        <v>263</v>
      </c>
      <c r="D665" s="93" t="s">
        <v>3</v>
      </c>
      <c r="E665" s="93" t="s">
        <v>154</v>
      </c>
      <c r="F665" s="93" t="s">
        <v>190</v>
      </c>
      <c r="G665" s="94">
        <v>678</v>
      </c>
      <c r="H665" s="94">
        <v>655</v>
      </c>
      <c r="I665" s="94">
        <v>23</v>
      </c>
      <c r="J665" s="94">
        <v>1</v>
      </c>
      <c r="L665" s="94" t="s">
        <v>258</v>
      </c>
    </row>
    <row r="666" spans="1:12" ht="12" customHeight="1">
      <c r="A666" s="104">
        <v>42470</v>
      </c>
      <c r="B666" s="93" t="s">
        <v>277</v>
      </c>
      <c r="C666" s="93" t="s">
        <v>263</v>
      </c>
      <c r="D666" s="93" t="s">
        <v>3</v>
      </c>
      <c r="E666" s="93" t="s">
        <v>155</v>
      </c>
      <c r="F666" s="93" t="s">
        <v>191</v>
      </c>
      <c r="G666" s="94">
        <v>241</v>
      </c>
      <c r="H666" s="94">
        <v>231</v>
      </c>
      <c r="I666" s="94">
        <v>10</v>
      </c>
      <c r="L666" s="94" t="s">
        <v>258</v>
      </c>
    </row>
    <row r="667" spans="1:12" ht="12" customHeight="1">
      <c r="A667" s="104">
        <v>42470</v>
      </c>
      <c r="B667" s="93" t="s">
        <v>277</v>
      </c>
      <c r="C667" s="93" t="s">
        <v>264</v>
      </c>
      <c r="D667" s="93" t="s">
        <v>4</v>
      </c>
      <c r="E667" s="93" t="s">
        <v>156</v>
      </c>
      <c r="F667" s="93" t="s">
        <v>192</v>
      </c>
      <c r="G667" s="94">
        <v>1156</v>
      </c>
      <c r="H667" s="94">
        <v>1101</v>
      </c>
      <c r="I667" s="94">
        <v>55</v>
      </c>
      <c r="J667" s="94">
        <v>6</v>
      </c>
      <c r="L667" s="94" t="s">
        <v>258</v>
      </c>
    </row>
    <row r="668" spans="1:12" ht="12" customHeight="1">
      <c r="A668" s="104">
        <v>42470</v>
      </c>
      <c r="B668" s="93" t="s">
        <v>277</v>
      </c>
      <c r="C668" s="93" t="s">
        <v>265</v>
      </c>
      <c r="D668" s="93" t="s">
        <v>5</v>
      </c>
      <c r="E668" s="93" t="s">
        <v>157</v>
      </c>
      <c r="F668" s="93" t="s">
        <v>193</v>
      </c>
      <c r="G668" s="94">
        <v>1222</v>
      </c>
      <c r="H668" s="94">
        <v>1105</v>
      </c>
      <c r="I668" s="94">
        <v>117</v>
      </c>
      <c r="J668" s="94">
        <v>29</v>
      </c>
      <c r="K668" s="94">
        <v>1</v>
      </c>
      <c r="L668" s="94" t="s">
        <v>258</v>
      </c>
    </row>
    <row r="669" spans="1:12" ht="12" customHeight="1">
      <c r="A669" s="104">
        <v>42470</v>
      </c>
      <c r="B669" s="93" t="s">
        <v>277</v>
      </c>
      <c r="C669" s="93" t="s">
        <v>266</v>
      </c>
      <c r="D669" s="93" t="s">
        <v>6</v>
      </c>
      <c r="E669" s="93" t="s">
        <v>158</v>
      </c>
      <c r="F669" s="93" t="s">
        <v>194</v>
      </c>
      <c r="G669" s="94">
        <v>1035</v>
      </c>
      <c r="H669" s="94">
        <v>990</v>
      </c>
      <c r="I669" s="94">
        <v>45</v>
      </c>
      <c r="J669" s="94">
        <v>2</v>
      </c>
      <c r="L669" s="94" t="s">
        <v>258</v>
      </c>
    </row>
    <row r="670" spans="1:12" ht="12" customHeight="1">
      <c r="A670" s="104">
        <v>42470</v>
      </c>
      <c r="B670" s="93" t="s">
        <v>277</v>
      </c>
      <c r="C670" s="93" t="s">
        <v>266</v>
      </c>
      <c r="D670" s="93" t="s">
        <v>6</v>
      </c>
      <c r="E670" s="93" t="s">
        <v>160</v>
      </c>
      <c r="F670" s="93" t="s">
        <v>196</v>
      </c>
      <c r="G670" s="94">
        <v>456</v>
      </c>
      <c r="H670" s="94">
        <v>426</v>
      </c>
      <c r="I670" s="94">
        <v>30</v>
      </c>
      <c r="L670" s="94" t="s">
        <v>258</v>
      </c>
    </row>
    <row r="671" spans="1:12" ht="12" customHeight="1">
      <c r="A671" s="104">
        <v>42470</v>
      </c>
      <c r="B671" s="93" t="s">
        <v>277</v>
      </c>
      <c r="C671" s="93" t="s">
        <v>266</v>
      </c>
      <c r="D671" s="93" t="s">
        <v>6</v>
      </c>
      <c r="E671" s="93" t="s">
        <v>159</v>
      </c>
      <c r="F671" s="93" t="s">
        <v>195</v>
      </c>
      <c r="G671" s="94">
        <v>242</v>
      </c>
      <c r="H671" s="94">
        <v>241</v>
      </c>
      <c r="I671" s="94">
        <v>1</v>
      </c>
      <c r="L671" s="94" t="s">
        <v>258</v>
      </c>
    </row>
    <row r="672" spans="1:12" ht="12" customHeight="1">
      <c r="A672" s="104">
        <v>42470</v>
      </c>
      <c r="B672" s="93" t="s">
        <v>277</v>
      </c>
      <c r="C672" s="93" t="s">
        <v>267</v>
      </c>
      <c r="D672" s="93" t="s">
        <v>7</v>
      </c>
      <c r="E672" s="93" t="s">
        <v>163</v>
      </c>
      <c r="F672" s="93" t="s">
        <v>199</v>
      </c>
      <c r="G672" s="94">
        <v>1736</v>
      </c>
      <c r="H672" s="94">
        <v>1568</v>
      </c>
      <c r="I672" s="94">
        <v>168</v>
      </c>
      <c r="J672" s="94">
        <v>5</v>
      </c>
      <c r="L672" s="94" t="s">
        <v>258</v>
      </c>
    </row>
    <row r="673" spans="1:12" ht="12" customHeight="1">
      <c r="A673" s="104">
        <v>42470</v>
      </c>
      <c r="B673" s="93" t="s">
        <v>277</v>
      </c>
      <c r="C673" s="93" t="s">
        <v>267</v>
      </c>
      <c r="D673" s="93" t="s">
        <v>7</v>
      </c>
      <c r="E673" s="93" t="s">
        <v>161</v>
      </c>
      <c r="F673" s="93" t="s">
        <v>197</v>
      </c>
      <c r="G673" s="94">
        <v>573</v>
      </c>
      <c r="H673" s="94">
        <v>549</v>
      </c>
      <c r="I673" s="94">
        <v>24</v>
      </c>
      <c r="L673" s="94" t="s">
        <v>258</v>
      </c>
    </row>
    <row r="674" spans="1:12" ht="12" customHeight="1">
      <c r="A674" s="104">
        <v>42470</v>
      </c>
      <c r="B674" s="93" t="s">
        <v>277</v>
      </c>
      <c r="C674" s="93" t="s">
        <v>267</v>
      </c>
      <c r="D674" s="93" t="s">
        <v>7</v>
      </c>
      <c r="E674" s="93" t="s">
        <v>164</v>
      </c>
      <c r="F674" s="93" t="s">
        <v>200</v>
      </c>
      <c r="G674" s="94">
        <v>1786</v>
      </c>
      <c r="H674" s="94">
        <v>1582</v>
      </c>
      <c r="I674" s="94">
        <v>204</v>
      </c>
      <c r="J674" s="94">
        <v>7</v>
      </c>
      <c r="L674" s="94" t="s">
        <v>258</v>
      </c>
    </row>
    <row r="675" spans="1:12" ht="12" customHeight="1">
      <c r="A675" s="104">
        <v>42470</v>
      </c>
      <c r="B675" s="93" t="s">
        <v>277</v>
      </c>
      <c r="C675" s="93" t="s">
        <v>267</v>
      </c>
      <c r="D675" s="93" t="s">
        <v>7</v>
      </c>
      <c r="E675" s="93" t="s">
        <v>162</v>
      </c>
      <c r="F675" s="93" t="s">
        <v>198</v>
      </c>
      <c r="G675" s="94">
        <v>1296</v>
      </c>
      <c r="H675" s="94">
        <v>1205</v>
      </c>
      <c r="I675" s="94">
        <v>91</v>
      </c>
      <c r="J675" s="94">
        <v>3</v>
      </c>
      <c r="L675" s="94" t="s">
        <v>258</v>
      </c>
    </row>
    <row r="676" spans="1:12" ht="12" customHeight="1">
      <c r="A676" s="104">
        <v>42470</v>
      </c>
      <c r="B676" s="93" t="s">
        <v>277</v>
      </c>
      <c r="C676" s="93" t="s">
        <v>267</v>
      </c>
      <c r="D676" s="93" t="s">
        <v>7</v>
      </c>
      <c r="E676" s="93" t="s">
        <v>165</v>
      </c>
      <c r="F676" s="93" t="s">
        <v>201</v>
      </c>
      <c r="G676" s="94">
        <v>1054</v>
      </c>
      <c r="H676" s="94">
        <v>1050</v>
      </c>
      <c r="I676" s="94">
        <v>4</v>
      </c>
      <c r="L676" s="94" t="s">
        <v>258</v>
      </c>
    </row>
    <row r="677" spans="1:12" ht="12" customHeight="1">
      <c r="A677" s="104">
        <v>42470</v>
      </c>
      <c r="B677" s="93" t="s">
        <v>277</v>
      </c>
      <c r="C677" s="93" t="s">
        <v>268</v>
      </c>
      <c r="D677" s="93" t="s">
        <v>8</v>
      </c>
      <c r="E677" s="93" t="s">
        <v>169</v>
      </c>
      <c r="F677" s="93" t="s">
        <v>205</v>
      </c>
      <c r="G677" s="94">
        <v>166</v>
      </c>
      <c r="H677" s="94">
        <v>165</v>
      </c>
      <c r="I677" s="94">
        <v>1</v>
      </c>
      <c r="L677" s="94" t="s">
        <v>258</v>
      </c>
    </row>
    <row r="678" spans="1:12" ht="12" customHeight="1">
      <c r="A678" s="104">
        <v>42470</v>
      </c>
      <c r="B678" s="93" t="s">
        <v>277</v>
      </c>
      <c r="C678" s="93" t="s">
        <v>268</v>
      </c>
      <c r="D678" s="93" t="s">
        <v>8</v>
      </c>
      <c r="E678" s="93" t="s">
        <v>167</v>
      </c>
      <c r="F678" s="93" t="s">
        <v>203</v>
      </c>
      <c r="G678" s="94">
        <v>105</v>
      </c>
      <c r="H678" s="94">
        <v>102</v>
      </c>
      <c r="I678" s="94">
        <v>3</v>
      </c>
      <c r="L678" s="94" t="s">
        <v>258</v>
      </c>
    </row>
    <row r="679" spans="1:12" ht="12" customHeight="1">
      <c r="A679" s="104">
        <v>42470</v>
      </c>
      <c r="B679" s="93" t="s">
        <v>277</v>
      </c>
      <c r="C679" s="93" t="s">
        <v>268</v>
      </c>
      <c r="D679" s="93" t="s">
        <v>8</v>
      </c>
      <c r="E679" s="93" t="s">
        <v>166</v>
      </c>
      <c r="F679" s="93" t="s">
        <v>202</v>
      </c>
      <c r="G679" s="94">
        <v>129</v>
      </c>
      <c r="H679" s="94">
        <v>127</v>
      </c>
      <c r="I679" s="94">
        <v>2</v>
      </c>
      <c r="L679" s="94" t="s">
        <v>258</v>
      </c>
    </row>
    <row r="680" spans="1:12" ht="12" customHeight="1">
      <c r="A680" s="104">
        <v>42470</v>
      </c>
      <c r="B680" s="93" t="s">
        <v>277</v>
      </c>
      <c r="C680" s="93" t="s">
        <v>268</v>
      </c>
      <c r="D680" s="93" t="s">
        <v>8</v>
      </c>
      <c r="E680" s="93" t="s">
        <v>168</v>
      </c>
      <c r="F680" s="93" t="s">
        <v>204</v>
      </c>
      <c r="G680" s="94">
        <v>624</v>
      </c>
      <c r="H680" s="94">
        <v>578</v>
      </c>
      <c r="I680" s="94">
        <v>46</v>
      </c>
      <c r="L680" s="94" t="s">
        <v>258</v>
      </c>
    </row>
    <row r="681" spans="1:12" ht="12" customHeight="1">
      <c r="A681" s="104">
        <v>42470</v>
      </c>
      <c r="B681" s="93" t="s">
        <v>277</v>
      </c>
      <c r="C681" s="93" t="s">
        <v>269</v>
      </c>
      <c r="D681" s="93" t="s">
        <v>9</v>
      </c>
      <c r="E681" s="93" t="s">
        <v>171</v>
      </c>
      <c r="F681" s="93" t="s">
        <v>207</v>
      </c>
      <c r="G681" s="94">
        <v>1204</v>
      </c>
      <c r="H681" s="94">
        <v>1160</v>
      </c>
      <c r="I681" s="94">
        <v>44</v>
      </c>
      <c r="J681" s="94">
        <v>1</v>
      </c>
      <c r="L681" s="94" t="s">
        <v>258</v>
      </c>
    </row>
    <row r="682" spans="1:12" ht="12" customHeight="1">
      <c r="A682" s="104">
        <v>42470</v>
      </c>
      <c r="B682" s="93" t="s">
        <v>277</v>
      </c>
      <c r="C682" s="93" t="s">
        <v>269</v>
      </c>
      <c r="D682" s="93" t="s">
        <v>9</v>
      </c>
      <c r="E682" s="93" t="s">
        <v>170</v>
      </c>
      <c r="F682" s="93" t="s">
        <v>206</v>
      </c>
      <c r="G682" s="94">
        <v>1307</v>
      </c>
      <c r="H682" s="94">
        <v>1261</v>
      </c>
      <c r="I682" s="94">
        <v>46</v>
      </c>
      <c r="L682" s="94" t="s">
        <v>258</v>
      </c>
    </row>
    <row r="683" spans="1:12" ht="12" customHeight="1">
      <c r="A683" s="104">
        <v>42470</v>
      </c>
      <c r="B683" s="93" t="s">
        <v>277</v>
      </c>
      <c r="C683" s="93" t="s">
        <v>269</v>
      </c>
      <c r="D683" s="93" t="s">
        <v>9</v>
      </c>
      <c r="E683" s="93" t="s">
        <v>172</v>
      </c>
      <c r="F683" s="93" t="s">
        <v>208</v>
      </c>
      <c r="G683" s="94">
        <v>1200</v>
      </c>
      <c r="H683" s="94">
        <v>1113</v>
      </c>
      <c r="I683" s="94">
        <v>87</v>
      </c>
      <c r="J683" s="94">
        <v>15</v>
      </c>
      <c r="K683" s="94">
        <v>2</v>
      </c>
      <c r="L683" s="94" t="s">
        <v>258</v>
      </c>
    </row>
    <row r="684" spans="1:12" ht="12" customHeight="1">
      <c r="A684" s="104">
        <v>42470</v>
      </c>
      <c r="B684" s="93" t="s">
        <v>277</v>
      </c>
      <c r="C684" s="93" t="s">
        <v>270</v>
      </c>
      <c r="D684" s="93" t="s">
        <v>10</v>
      </c>
      <c r="E684" s="93" t="s">
        <v>173</v>
      </c>
      <c r="F684" s="93" t="s">
        <v>209</v>
      </c>
      <c r="G684" s="94">
        <v>888</v>
      </c>
      <c r="H684" s="94">
        <v>869</v>
      </c>
      <c r="I684" s="94">
        <v>19</v>
      </c>
      <c r="L684" s="94" t="s">
        <v>258</v>
      </c>
    </row>
    <row r="685" spans="1:12" ht="12" customHeight="1">
      <c r="A685" s="104">
        <v>42470</v>
      </c>
      <c r="B685" s="93" t="s">
        <v>277</v>
      </c>
      <c r="C685" s="93" t="s">
        <v>270</v>
      </c>
      <c r="D685" s="93" t="s">
        <v>10</v>
      </c>
      <c r="E685" s="93" t="s">
        <v>175</v>
      </c>
      <c r="F685" s="93" t="s">
        <v>211</v>
      </c>
      <c r="G685" s="94">
        <v>2163</v>
      </c>
      <c r="H685" s="94">
        <v>2006</v>
      </c>
      <c r="I685" s="94">
        <v>157</v>
      </c>
      <c r="J685" s="94">
        <v>21</v>
      </c>
      <c r="K685" s="94">
        <v>1</v>
      </c>
      <c r="L685" s="94" t="s">
        <v>258</v>
      </c>
    </row>
    <row r="686" spans="1:12" ht="12" customHeight="1">
      <c r="A686" s="104">
        <v>42470</v>
      </c>
      <c r="B686" s="93" t="s">
        <v>277</v>
      </c>
      <c r="C686" s="93" t="s">
        <v>270</v>
      </c>
      <c r="D686" s="93" t="s">
        <v>10</v>
      </c>
      <c r="E686" s="93" t="s">
        <v>174</v>
      </c>
      <c r="F686" s="93" t="s">
        <v>210</v>
      </c>
      <c r="G686" s="94">
        <v>1023</v>
      </c>
      <c r="H686" s="94">
        <v>963</v>
      </c>
      <c r="I686" s="94">
        <v>60</v>
      </c>
      <c r="J686" s="94">
        <v>9</v>
      </c>
      <c r="K686" s="94">
        <v>2</v>
      </c>
      <c r="L686" s="94" t="s">
        <v>258</v>
      </c>
    </row>
    <row r="687" spans="1:12" ht="12" customHeight="1">
      <c r="A687" s="104">
        <v>42470</v>
      </c>
      <c r="B687" s="93" t="s">
        <v>277</v>
      </c>
      <c r="C687" s="93" t="s">
        <v>271</v>
      </c>
      <c r="D687" s="93" t="s">
        <v>11</v>
      </c>
      <c r="E687" s="93" t="s">
        <v>176</v>
      </c>
      <c r="F687" s="93" t="s">
        <v>212</v>
      </c>
      <c r="G687" s="94">
        <v>104</v>
      </c>
      <c r="H687" s="94">
        <v>102</v>
      </c>
      <c r="I687" s="94">
        <v>2</v>
      </c>
      <c r="L687" s="94" t="s">
        <v>258</v>
      </c>
    </row>
    <row r="688" spans="1:12" ht="12" customHeight="1">
      <c r="A688" s="104">
        <v>42470</v>
      </c>
      <c r="B688" s="93" t="s">
        <v>277</v>
      </c>
      <c r="C688" s="93" t="s">
        <v>272</v>
      </c>
      <c r="D688" s="93" t="s">
        <v>12</v>
      </c>
      <c r="E688" s="93" t="s">
        <v>177</v>
      </c>
      <c r="F688" s="93" t="s">
        <v>213</v>
      </c>
      <c r="G688" s="94">
        <v>144</v>
      </c>
      <c r="H688" s="94">
        <v>132</v>
      </c>
      <c r="I688" s="94">
        <v>12</v>
      </c>
      <c r="L688" s="94" t="s">
        <v>258</v>
      </c>
    </row>
    <row r="689" spans="1:12" ht="12" customHeight="1">
      <c r="A689" s="104">
        <v>42470</v>
      </c>
      <c r="B689" s="93" t="s">
        <v>277</v>
      </c>
      <c r="C689" s="93" t="s">
        <v>273</v>
      </c>
      <c r="D689" s="93" t="s">
        <v>13</v>
      </c>
      <c r="E689" s="93" t="s">
        <v>178</v>
      </c>
      <c r="F689" s="93" t="s">
        <v>214</v>
      </c>
      <c r="G689" s="94">
        <v>883</v>
      </c>
      <c r="H689" s="94">
        <v>875</v>
      </c>
      <c r="I689" s="94">
        <v>8</v>
      </c>
      <c r="L689" s="94" t="s">
        <v>258</v>
      </c>
    </row>
    <row r="690" spans="1:12" ht="12" customHeight="1">
      <c r="A690" s="104">
        <v>42470</v>
      </c>
      <c r="B690" s="93" t="s">
        <v>277</v>
      </c>
      <c r="C690" s="93" t="s">
        <v>273</v>
      </c>
      <c r="D690" s="93" t="s">
        <v>13</v>
      </c>
      <c r="E690" s="93" t="s">
        <v>179</v>
      </c>
      <c r="F690" s="93" t="s">
        <v>215</v>
      </c>
      <c r="G690" s="94">
        <v>488</v>
      </c>
      <c r="H690" s="94">
        <v>485</v>
      </c>
      <c r="I690" s="94">
        <v>3</v>
      </c>
      <c r="L690" s="94" t="s">
        <v>258</v>
      </c>
    </row>
    <row r="691" spans="1:12" ht="12" customHeight="1">
      <c r="A691" s="104">
        <v>42470</v>
      </c>
      <c r="B691" s="93" t="s">
        <v>277</v>
      </c>
      <c r="C691" s="93" t="s">
        <v>274</v>
      </c>
      <c r="D691" s="93" t="s">
        <v>14</v>
      </c>
      <c r="E691" s="93" t="s">
        <v>180</v>
      </c>
      <c r="F691" s="93" t="s">
        <v>216</v>
      </c>
      <c r="G691" s="94">
        <v>128</v>
      </c>
      <c r="H691" s="94">
        <v>128</v>
      </c>
      <c r="I691" s="94">
        <v>0</v>
      </c>
      <c r="L691" s="94" t="s">
        <v>258</v>
      </c>
    </row>
    <row r="692" spans="1:12" ht="12" customHeight="1">
      <c r="A692" s="104">
        <v>42477</v>
      </c>
      <c r="B692" s="93" t="s">
        <v>277</v>
      </c>
      <c r="C692" s="93" t="s">
        <v>261</v>
      </c>
      <c r="D692" s="93" t="s">
        <v>1</v>
      </c>
      <c r="E692" s="93" t="s">
        <v>152</v>
      </c>
      <c r="F692" s="93" t="s">
        <v>188</v>
      </c>
      <c r="G692" s="94">
        <v>877</v>
      </c>
      <c r="H692" s="94">
        <v>803</v>
      </c>
      <c r="I692" s="94">
        <v>74</v>
      </c>
      <c r="J692" s="94">
        <v>22</v>
      </c>
      <c r="K692" s="94">
        <v>12</v>
      </c>
      <c r="L692" s="94" t="s">
        <v>258</v>
      </c>
    </row>
    <row r="693" spans="1:12" ht="12" customHeight="1">
      <c r="A693" s="104">
        <v>42477</v>
      </c>
      <c r="B693" s="93" t="s">
        <v>277</v>
      </c>
      <c r="C693" s="93" t="s">
        <v>261</v>
      </c>
      <c r="D693" s="93" t="s">
        <v>1</v>
      </c>
      <c r="E693" s="93" t="s">
        <v>151</v>
      </c>
      <c r="F693" s="93" t="s">
        <v>187</v>
      </c>
      <c r="G693" s="94">
        <v>1408</v>
      </c>
      <c r="H693" s="94">
        <v>1355</v>
      </c>
      <c r="I693" s="94">
        <v>53</v>
      </c>
      <c r="J693" s="94">
        <v>1</v>
      </c>
      <c r="L693" s="94" t="s">
        <v>258</v>
      </c>
    </row>
    <row r="694" spans="1:12" ht="12" customHeight="1">
      <c r="A694" s="104">
        <v>42477</v>
      </c>
      <c r="B694" s="93" t="s">
        <v>277</v>
      </c>
      <c r="C694" s="93" t="s">
        <v>262</v>
      </c>
      <c r="D694" s="93" t="s">
        <v>2</v>
      </c>
      <c r="E694" s="93" t="s">
        <v>153</v>
      </c>
      <c r="F694" s="93" t="s">
        <v>189</v>
      </c>
      <c r="G694" s="94">
        <v>512</v>
      </c>
      <c r="H694" s="94">
        <v>464</v>
      </c>
      <c r="I694" s="94">
        <v>48</v>
      </c>
      <c r="J694" s="94">
        <v>1</v>
      </c>
      <c r="L694" s="94" t="s">
        <v>258</v>
      </c>
    </row>
    <row r="695" spans="1:12" ht="12" customHeight="1">
      <c r="A695" s="104">
        <v>42477</v>
      </c>
      <c r="B695" s="93" t="s">
        <v>277</v>
      </c>
      <c r="C695" s="93" t="s">
        <v>263</v>
      </c>
      <c r="D695" s="93" t="s">
        <v>3</v>
      </c>
      <c r="E695" s="93" t="s">
        <v>154</v>
      </c>
      <c r="F695" s="93" t="s">
        <v>190</v>
      </c>
      <c r="G695" s="94">
        <v>727</v>
      </c>
      <c r="H695" s="94">
        <v>667</v>
      </c>
      <c r="I695" s="94">
        <v>60</v>
      </c>
      <c r="L695" s="94" t="s">
        <v>258</v>
      </c>
    </row>
    <row r="696" spans="1:12" ht="12" customHeight="1">
      <c r="A696" s="104">
        <v>42477</v>
      </c>
      <c r="B696" s="93" t="s">
        <v>277</v>
      </c>
      <c r="C696" s="93" t="s">
        <v>263</v>
      </c>
      <c r="D696" s="93" t="s">
        <v>3</v>
      </c>
      <c r="E696" s="93" t="s">
        <v>155</v>
      </c>
      <c r="F696" s="93" t="s">
        <v>191</v>
      </c>
      <c r="G696" s="94">
        <v>194</v>
      </c>
      <c r="H696" s="94">
        <v>184</v>
      </c>
      <c r="I696" s="94">
        <v>10</v>
      </c>
      <c r="L696" s="94" t="s">
        <v>258</v>
      </c>
    </row>
    <row r="697" spans="1:12" ht="12" customHeight="1">
      <c r="A697" s="104">
        <v>42477</v>
      </c>
      <c r="B697" s="93" t="s">
        <v>277</v>
      </c>
      <c r="C697" s="93" t="s">
        <v>264</v>
      </c>
      <c r="D697" s="93" t="s">
        <v>4</v>
      </c>
      <c r="E697" s="93" t="s">
        <v>156</v>
      </c>
      <c r="F697" s="93" t="s">
        <v>192</v>
      </c>
      <c r="G697" s="94">
        <v>1168</v>
      </c>
      <c r="H697" s="94">
        <v>1114</v>
      </c>
      <c r="I697" s="94">
        <v>54</v>
      </c>
      <c r="J697" s="94">
        <v>1</v>
      </c>
      <c r="L697" s="94" t="s">
        <v>258</v>
      </c>
    </row>
    <row r="698" spans="1:12" ht="12" customHeight="1">
      <c r="A698" s="104">
        <v>42477</v>
      </c>
      <c r="B698" s="93" t="s">
        <v>277</v>
      </c>
      <c r="C698" s="93" t="s">
        <v>265</v>
      </c>
      <c r="D698" s="93" t="s">
        <v>5</v>
      </c>
      <c r="E698" s="93" t="s">
        <v>157</v>
      </c>
      <c r="F698" s="93" t="s">
        <v>193</v>
      </c>
      <c r="G698" s="94">
        <v>1115</v>
      </c>
      <c r="H698" s="94">
        <v>1069</v>
      </c>
      <c r="I698" s="94">
        <v>46</v>
      </c>
      <c r="J698" s="94">
        <v>1</v>
      </c>
      <c r="L698" s="94" t="s">
        <v>258</v>
      </c>
    </row>
    <row r="699" spans="1:12" ht="12" customHeight="1">
      <c r="A699" s="104">
        <v>42477</v>
      </c>
      <c r="B699" s="93" t="s">
        <v>277</v>
      </c>
      <c r="C699" s="93" t="s">
        <v>266</v>
      </c>
      <c r="D699" s="93" t="s">
        <v>6</v>
      </c>
      <c r="E699" s="93" t="s">
        <v>158</v>
      </c>
      <c r="F699" s="93" t="s">
        <v>194</v>
      </c>
      <c r="G699" s="94">
        <v>1089</v>
      </c>
      <c r="H699" s="94">
        <v>992</v>
      </c>
      <c r="I699" s="94">
        <v>97</v>
      </c>
      <c r="J699" s="94">
        <v>5</v>
      </c>
      <c r="L699" s="94" t="s">
        <v>258</v>
      </c>
    </row>
    <row r="700" spans="1:12" ht="12" customHeight="1">
      <c r="A700" s="104">
        <v>42477</v>
      </c>
      <c r="B700" s="93" t="s">
        <v>277</v>
      </c>
      <c r="C700" s="93" t="s">
        <v>266</v>
      </c>
      <c r="D700" s="93" t="s">
        <v>6</v>
      </c>
      <c r="E700" s="93" t="s">
        <v>160</v>
      </c>
      <c r="F700" s="93" t="s">
        <v>196</v>
      </c>
      <c r="G700" s="94">
        <v>463</v>
      </c>
      <c r="H700" s="94">
        <v>452</v>
      </c>
      <c r="I700" s="94">
        <v>11</v>
      </c>
      <c r="L700" s="94" t="s">
        <v>258</v>
      </c>
    </row>
    <row r="701" spans="1:12" ht="12" customHeight="1">
      <c r="A701" s="104">
        <v>42477</v>
      </c>
      <c r="B701" s="93" t="s">
        <v>277</v>
      </c>
      <c r="C701" s="93" t="s">
        <v>266</v>
      </c>
      <c r="D701" s="93" t="s">
        <v>6</v>
      </c>
      <c r="E701" s="93" t="s">
        <v>159</v>
      </c>
      <c r="F701" s="93" t="s">
        <v>195</v>
      </c>
      <c r="G701" s="94">
        <v>209</v>
      </c>
      <c r="H701" s="94">
        <v>207</v>
      </c>
      <c r="I701" s="94">
        <v>2</v>
      </c>
      <c r="L701" s="94" t="s">
        <v>258</v>
      </c>
    </row>
    <row r="702" spans="1:12" ht="12" customHeight="1">
      <c r="A702" s="104">
        <v>42477</v>
      </c>
      <c r="B702" s="93" t="s">
        <v>277</v>
      </c>
      <c r="C702" s="93" t="s">
        <v>267</v>
      </c>
      <c r="D702" s="93" t="s">
        <v>7</v>
      </c>
      <c r="E702" s="93" t="s">
        <v>163</v>
      </c>
      <c r="F702" s="93" t="s">
        <v>199</v>
      </c>
      <c r="G702" s="94">
        <v>1740</v>
      </c>
      <c r="H702" s="94">
        <v>1598</v>
      </c>
      <c r="I702" s="94">
        <v>142</v>
      </c>
      <c r="J702" s="94">
        <v>1</v>
      </c>
      <c r="L702" s="94" t="s">
        <v>258</v>
      </c>
    </row>
    <row r="703" spans="1:12" ht="12" customHeight="1">
      <c r="A703" s="104">
        <v>42477</v>
      </c>
      <c r="B703" s="93" t="s">
        <v>277</v>
      </c>
      <c r="C703" s="93" t="s">
        <v>267</v>
      </c>
      <c r="D703" s="93" t="s">
        <v>7</v>
      </c>
      <c r="E703" s="93" t="s">
        <v>161</v>
      </c>
      <c r="F703" s="93" t="s">
        <v>197</v>
      </c>
      <c r="G703" s="94">
        <v>589</v>
      </c>
      <c r="H703" s="94">
        <v>570</v>
      </c>
      <c r="I703" s="94">
        <v>19</v>
      </c>
      <c r="L703" s="94" t="s">
        <v>258</v>
      </c>
    </row>
    <row r="704" spans="1:12" ht="12" customHeight="1">
      <c r="A704" s="104">
        <v>42477</v>
      </c>
      <c r="B704" s="93" t="s">
        <v>277</v>
      </c>
      <c r="C704" s="93" t="s">
        <v>267</v>
      </c>
      <c r="D704" s="93" t="s">
        <v>7</v>
      </c>
      <c r="E704" s="93" t="s">
        <v>164</v>
      </c>
      <c r="F704" s="93" t="s">
        <v>200</v>
      </c>
      <c r="G704" s="94">
        <v>1744</v>
      </c>
      <c r="H704" s="94">
        <v>1446</v>
      </c>
      <c r="I704" s="94">
        <v>298</v>
      </c>
      <c r="J704" s="94">
        <v>25</v>
      </c>
      <c r="L704" s="94" t="s">
        <v>258</v>
      </c>
    </row>
    <row r="705" spans="1:12" ht="12" customHeight="1">
      <c r="A705" s="104">
        <v>42477</v>
      </c>
      <c r="B705" s="93" t="s">
        <v>277</v>
      </c>
      <c r="C705" s="93" t="s">
        <v>267</v>
      </c>
      <c r="D705" s="93" t="s">
        <v>7</v>
      </c>
      <c r="E705" s="93" t="s">
        <v>162</v>
      </c>
      <c r="F705" s="93" t="s">
        <v>198</v>
      </c>
      <c r="G705" s="94">
        <v>1291</v>
      </c>
      <c r="H705" s="94">
        <v>1196</v>
      </c>
      <c r="I705" s="94">
        <v>95</v>
      </c>
      <c r="J705" s="94">
        <v>3</v>
      </c>
      <c r="L705" s="94" t="s">
        <v>258</v>
      </c>
    </row>
    <row r="706" spans="1:12" ht="12" customHeight="1">
      <c r="A706" s="104">
        <v>42477</v>
      </c>
      <c r="B706" s="93" t="s">
        <v>277</v>
      </c>
      <c r="C706" s="93" t="s">
        <v>267</v>
      </c>
      <c r="D706" s="93" t="s">
        <v>7</v>
      </c>
      <c r="E706" s="93" t="s">
        <v>165</v>
      </c>
      <c r="F706" s="93" t="s">
        <v>201</v>
      </c>
      <c r="G706" s="94">
        <v>938</v>
      </c>
      <c r="H706" s="94">
        <v>936</v>
      </c>
      <c r="I706" s="94">
        <v>2</v>
      </c>
      <c r="L706" s="94" t="s">
        <v>258</v>
      </c>
    </row>
    <row r="707" spans="1:12" ht="12" customHeight="1">
      <c r="A707" s="104">
        <v>42477</v>
      </c>
      <c r="B707" s="93" t="s">
        <v>277</v>
      </c>
      <c r="C707" s="93" t="s">
        <v>268</v>
      </c>
      <c r="D707" s="93" t="s">
        <v>8</v>
      </c>
      <c r="E707" s="93" t="s">
        <v>169</v>
      </c>
      <c r="F707" s="93" t="s">
        <v>205</v>
      </c>
      <c r="G707" s="94">
        <v>178</v>
      </c>
      <c r="H707" s="94">
        <v>169</v>
      </c>
      <c r="I707" s="94">
        <v>9</v>
      </c>
      <c r="L707" s="94" t="s">
        <v>258</v>
      </c>
    </row>
    <row r="708" spans="1:12" ht="12" customHeight="1">
      <c r="A708" s="104">
        <v>42477</v>
      </c>
      <c r="B708" s="93" t="s">
        <v>277</v>
      </c>
      <c r="C708" s="93" t="s">
        <v>268</v>
      </c>
      <c r="D708" s="93" t="s">
        <v>8</v>
      </c>
      <c r="E708" s="93" t="s">
        <v>167</v>
      </c>
      <c r="F708" s="93" t="s">
        <v>203</v>
      </c>
      <c r="G708" s="94">
        <v>118</v>
      </c>
      <c r="H708" s="94">
        <v>114</v>
      </c>
      <c r="I708" s="94">
        <v>4</v>
      </c>
      <c r="L708" s="94" t="s">
        <v>258</v>
      </c>
    </row>
    <row r="709" spans="1:12" ht="12" customHeight="1">
      <c r="A709" s="104">
        <v>42477</v>
      </c>
      <c r="B709" s="93" t="s">
        <v>277</v>
      </c>
      <c r="C709" s="93" t="s">
        <v>268</v>
      </c>
      <c r="D709" s="93" t="s">
        <v>8</v>
      </c>
      <c r="E709" s="93" t="s">
        <v>166</v>
      </c>
      <c r="F709" s="93" t="s">
        <v>202</v>
      </c>
      <c r="G709" s="94">
        <v>135</v>
      </c>
      <c r="H709" s="94">
        <v>133</v>
      </c>
      <c r="I709" s="94">
        <v>2</v>
      </c>
      <c r="L709" s="94" t="s">
        <v>258</v>
      </c>
    </row>
    <row r="710" spans="1:12" ht="12" customHeight="1">
      <c r="A710" s="104">
        <v>42477</v>
      </c>
      <c r="B710" s="93" t="s">
        <v>277</v>
      </c>
      <c r="C710" s="93" t="s">
        <v>268</v>
      </c>
      <c r="D710" s="93" t="s">
        <v>8</v>
      </c>
      <c r="E710" s="93" t="s">
        <v>168</v>
      </c>
      <c r="F710" s="93" t="s">
        <v>204</v>
      </c>
      <c r="G710" s="94">
        <v>609</v>
      </c>
      <c r="H710" s="94">
        <v>576</v>
      </c>
      <c r="I710" s="94">
        <v>33</v>
      </c>
      <c r="L710" s="94" t="s">
        <v>258</v>
      </c>
    </row>
    <row r="711" spans="1:12" ht="12" customHeight="1">
      <c r="A711" s="104">
        <v>42477</v>
      </c>
      <c r="B711" s="93" t="s">
        <v>277</v>
      </c>
      <c r="C711" s="93" t="s">
        <v>269</v>
      </c>
      <c r="D711" s="93" t="s">
        <v>9</v>
      </c>
      <c r="E711" s="93" t="s">
        <v>171</v>
      </c>
      <c r="F711" s="93" t="s">
        <v>207</v>
      </c>
      <c r="G711" s="94">
        <v>1142</v>
      </c>
      <c r="H711" s="94">
        <v>1038</v>
      </c>
      <c r="I711" s="94">
        <v>104</v>
      </c>
      <c r="J711" s="94">
        <v>14</v>
      </c>
      <c r="L711" s="94" t="s">
        <v>258</v>
      </c>
    </row>
    <row r="712" spans="1:12" ht="12" customHeight="1">
      <c r="A712" s="104">
        <v>42477</v>
      </c>
      <c r="B712" s="93" t="s">
        <v>277</v>
      </c>
      <c r="C712" s="93" t="s">
        <v>269</v>
      </c>
      <c r="D712" s="93" t="s">
        <v>9</v>
      </c>
      <c r="E712" s="93" t="s">
        <v>170</v>
      </c>
      <c r="F712" s="93" t="s">
        <v>206</v>
      </c>
      <c r="G712" s="94">
        <v>1159</v>
      </c>
      <c r="H712" s="94">
        <v>1135</v>
      </c>
      <c r="I712" s="94">
        <v>24</v>
      </c>
      <c r="L712" s="94" t="s">
        <v>258</v>
      </c>
    </row>
    <row r="713" spans="1:12" ht="12" customHeight="1">
      <c r="A713" s="104">
        <v>42477</v>
      </c>
      <c r="B713" s="93" t="s">
        <v>277</v>
      </c>
      <c r="C713" s="93" t="s">
        <v>269</v>
      </c>
      <c r="D713" s="93" t="s">
        <v>9</v>
      </c>
      <c r="E713" s="93" t="s">
        <v>172</v>
      </c>
      <c r="F713" s="93" t="s">
        <v>208</v>
      </c>
      <c r="G713" s="94">
        <v>1087</v>
      </c>
      <c r="H713" s="94">
        <v>1037</v>
      </c>
      <c r="I713" s="94">
        <v>50</v>
      </c>
      <c r="J713" s="94">
        <v>1</v>
      </c>
      <c r="L713" s="94" t="s">
        <v>258</v>
      </c>
    </row>
    <row r="714" spans="1:12" ht="12" customHeight="1">
      <c r="A714" s="104">
        <v>42477</v>
      </c>
      <c r="B714" s="93" t="s">
        <v>277</v>
      </c>
      <c r="C714" s="93" t="s">
        <v>270</v>
      </c>
      <c r="D714" s="93" t="s">
        <v>10</v>
      </c>
      <c r="E714" s="93" t="s">
        <v>173</v>
      </c>
      <c r="F714" s="93" t="s">
        <v>209</v>
      </c>
      <c r="G714" s="94">
        <v>898</v>
      </c>
      <c r="H714" s="94">
        <v>885</v>
      </c>
      <c r="I714" s="94">
        <v>13</v>
      </c>
      <c r="L714" s="94" t="s">
        <v>258</v>
      </c>
    </row>
    <row r="715" spans="1:12" ht="12" customHeight="1">
      <c r="A715" s="104">
        <v>42477</v>
      </c>
      <c r="B715" s="93" t="s">
        <v>277</v>
      </c>
      <c r="C715" s="93" t="s">
        <v>270</v>
      </c>
      <c r="D715" s="93" t="s">
        <v>10</v>
      </c>
      <c r="E715" s="93" t="s">
        <v>175</v>
      </c>
      <c r="F715" s="93" t="s">
        <v>211</v>
      </c>
      <c r="G715" s="94">
        <v>2182</v>
      </c>
      <c r="H715" s="94">
        <v>2042</v>
      </c>
      <c r="I715" s="94">
        <v>140</v>
      </c>
      <c r="J715" s="94">
        <v>21</v>
      </c>
      <c r="K715" s="94">
        <v>2</v>
      </c>
      <c r="L715" s="94" t="s">
        <v>258</v>
      </c>
    </row>
    <row r="716" spans="1:12" ht="12" customHeight="1">
      <c r="A716" s="104">
        <v>42477</v>
      </c>
      <c r="B716" s="93" t="s">
        <v>277</v>
      </c>
      <c r="C716" s="93" t="s">
        <v>270</v>
      </c>
      <c r="D716" s="93" t="s">
        <v>10</v>
      </c>
      <c r="E716" s="93" t="s">
        <v>174</v>
      </c>
      <c r="F716" s="93" t="s">
        <v>210</v>
      </c>
      <c r="G716" s="94">
        <v>1081</v>
      </c>
      <c r="H716" s="94">
        <v>1003</v>
      </c>
      <c r="I716" s="94">
        <v>78</v>
      </c>
      <c r="J716" s="94">
        <v>1</v>
      </c>
      <c r="L716" s="94" t="s">
        <v>258</v>
      </c>
    </row>
    <row r="717" spans="1:12" ht="12" customHeight="1">
      <c r="A717" s="104">
        <v>42477</v>
      </c>
      <c r="B717" s="93" t="s">
        <v>277</v>
      </c>
      <c r="C717" s="93" t="s">
        <v>271</v>
      </c>
      <c r="D717" s="93" t="s">
        <v>11</v>
      </c>
      <c r="E717" s="93" t="s">
        <v>176</v>
      </c>
      <c r="F717" s="93" t="s">
        <v>212</v>
      </c>
      <c r="G717" s="94">
        <v>117</v>
      </c>
      <c r="H717" s="94">
        <v>116</v>
      </c>
      <c r="I717" s="94">
        <v>1</v>
      </c>
      <c r="L717" s="94" t="s">
        <v>258</v>
      </c>
    </row>
    <row r="718" spans="1:12" ht="12" customHeight="1">
      <c r="A718" s="104">
        <v>42477</v>
      </c>
      <c r="B718" s="93" t="s">
        <v>277</v>
      </c>
      <c r="C718" s="93" t="s">
        <v>272</v>
      </c>
      <c r="D718" s="93" t="s">
        <v>12</v>
      </c>
      <c r="E718" s="93" t="s">
        <v>177</v>
      </c>
      <c r="F718" s="93" t="s">
        <v>213</v>
      </c>
      <c r="G718" s="94">
        <v>136</v>
      </c>
      <c r="H718" s="94">
        <v>122</v>
      </c>
      <c r="I718" s="94">
        <v>14</v>
      </c>
      <c r="L718" s="94" t="s">
        <v>258</v>
      </c>
    </row>
    <row r="719" spans="1:12" ht="12" customHeight="1">
      <c r="A719" s="104">
        <v>42477</v>
      </c>
      <c r="B719" s="93" t="s">
        <v>277</v>
      </c>
      <c r="C719" s="93" t="s">
        <v>273</v>
      </c>
      <c r="D719" s="93" t="s">
        <v>13</v>
      </c>
      <c r="E719" s="93" t="s">
        <v>178</v>
      </c>
      <c r="F719" s="93" t="s">
        <v>214</v>
      </c>
      <c r="G719" s="94">
        <v>885</v>
      </c>
      <c r="H719" s="94">
        <v>871</v>
      </c>
      <c r="I719" s="94">
        <v>14</v>
      </c>
      <c r="L719" s="94" t="s">
        <v>258</v>
      </c>
    </row>
    <row r="720" spans="1:12" ht="12" customHeight="1">
      <c r="A720" s="104">
        <v>42477</v>
      </c>
      <c r="B720" s="93" t="s">
        <v>277</v>
      </c>
      <c r="C720" s="93" t="s">
        <v>273</v>
      </c>
      <c r="D720" s="93" t="s">
        <v>13</v>
      </c>
      <c r="E720" s="93" t="s">
        <v>179</v>
      </c>
      <c r="F720" s="93" t="s">
        <v>215</v>
      </c>
      <c r="G720" s="94">
        <v>441</v>
      </c>
      <c r="H720" s="94">
        <v>438</v>
      </c>
      <c r="I720" s="94">
        <v>3</v>
      </c>
      <c r="L720" s="94" t="s">
        <v>258</v>
      </c>
    </row>
    <row r="721" spans="1:12" ht="12" customHeight="1">
      <c r="A721" s="104">
        <v>42477</v>
      </c>
      <c r="B721" s="93" t="s">
        <v>277</v>
      </c>
      <c r="C721" s="93" t="s">
        <v>274</v>
      </c>
      <c r="D721" s="93" t="s">
        <v>14</v>
      </c>
      <c r="E721" s="93" t="s">
        <v>180</v>
      </c>
      <c r="F721" s="93" t="s">
        <v>216</v>
      </c>
      <c r="G721" s="94">
        <v>117</v>
      </c>
      <c r="H721" s="94">
        <v>117</v>
      </c>
      <c r="I721" s="94">
        <v>0</v>
      </c>
      <c r="L721" s="94" t="s">
        <v>258</v>
      </c>
    </row>
    <row r="722" spans="1:12" ht="12" customHeight="1">
      <c r="A722" s="104">
        <v>42484</v>
      </c>
      <c r="B722" s="93" t="s">
        <v>277</v>
      </c>
      <c r="C722" s="93" t="s">
        <v>261</v>
      </c>
      <c r="D722" s="93" t="s">
        <v>1</v>
      </c>
      <c r="E722" s="93" t="s">
        <v>152</v>
      </c>
      <c r="F722" s="93" t="s">
        <v>188</v>
      </c>
      <c r="G722" s="94">
        <v>892</v>
      </c>
      <c r="H722" s="94">
        <v>796</v>
      </c>
      <c r="I722" s="94">
        <v>96</v>
      </c>
      <c r="J722" s="94">
        <v>7</v>
      </c>
      <c r="L722" s="94" t="s">
        <v>258</v>
      </c>
    </row>
    <row r="723" spans="1:12" ht="12" customHeight="1">
      <c r="A723" s="104">
        <v>42484</v>
      </c>
      <c r="B723" s="93" t="s">
        <v>277</v>
      </c>
      <c r="C723" s="93" t="s">
        <v>261</v>
      </c>
      <c r="D723" s="93" t="s">
        <v>1</v>
      </c>
      <c r="E723" s="93" t="s">
        <v>151</v>
      </c>
      <c r="F723" s="93" t="s">
        <v>187</v>
      </c>
      <c r="G723" s="94">
        <v>1501</v>
      </c>
      <c r="H723" s="94">
        <v>1448</v>
      </c>
      <c r="I723" s="94">
        <v>53</v>
      </c>
      <c r="J723" s="94">
        <v>4</v>
      </c>
      <c r="L723" s="94" t="s">
        <v>258</v>
      </c>
    </row>
    <row r="724" spans="1:12" ht="12" customHeight="1">
      <c r="A724" s="104">
        <v>42484</v>
      </c>
      <c r="B724" s="93" t="s">
        <v>277</v>
      </c>
      <c r="C724" s="93" t="s">
        <v>262</v>
      </c>
      <c r="D724" s="93" t="s">
        <v>2</v>
      </c>
      <c r="E724" s="93" t="s">
        <v>153</v>
      </c>
      <c r="F724" s="93" t="s">
        <v>189</v>
      </c>
      <c r="G724" s="94">
        <v>622</v>
      </c>
      <c r="H724" s="94">
        <v>588</v>
      </c>
      <c r="I724" s="94">
        <v>34</v>
      </c>
      <c r="L724" s="94" t="s">
        <v>258</v>
      </c>
    </row>
    <row r="725" spans="1:12" ht="12" customHeight="1">
      <c r="A725" s="104">
        <v>42484</v>
      </c>
      <c r="B725" s="93" t="s">
        <v>277</v>
      </c>
      <c r="C725" s="93" t="s">
        <v>263</v>
      </c>
      <c r="D725" s="93" t="s">
        <v>3</v>
      </c>
      <c r="E725" s="93" t="s">
        <v>154</v>
      </c>
      <c r="F725" s="93" t="s">
        <v>190</v>
      </c>
      <c r="G725" s="94">
        <v>713</v>
      </c>
      <c r="H725" s="94">
        <v>680</v>
      </c>
      <c r="I725" s="94">
        <v>33</v>
      </c>
      <c r="L725" s="94" t="s">
        <v>258</v>
      </c>
    </row>
    <row r="726" spans="1:12" ht="12" customHeight="1">
      <c r="A726" s="104">
        <v>42484</v>
      </c>
      <c r="B726" s="93" t="s">
        <v>277</v>
      </c>
      <c r="C726" s="93" t="s">
        <v>263</v>
      </c>
      <c r="D726" s="93" t="s">
        <v>3</v>
      </c>
      <c r="E726" s="93" t="s">
        <v>155</v>
      </c>
      <c r="F726" s="93" t="s">
        <v>191</v>
      </c>
      <c r="G726" s="94">
        <v>244</v>
      </c>
      <c r="H726" s="94">
        <v>235</v>
      </c>
      <c r="I726" s="94">
        <v>9</v>
      </c>
      <c r="L726" s="94" t="s">
        <v>258</v>
      </c>
    </row>
    <row r="727" spans="1:12" ht="12" customHeight="1">
      <c r="A727" s="104">
        <v>42484</v>
      </c>
      <c r="B727" s="93" t="s">
        <v>277</v>
      </c>
      <c r="C727" s="93" t="s">
        <v>264</v>
      </c>
      <c r="D727" s="93" t="s">
        <v>4</v>
      </c>
      <c r="E727" s="93" t="s">
        <v>156</v>
      </c>
      <c r="F727" s="93" t="s">
        <v>192</v>
      </c>
      <c r="G727" s="94">
        <v>1310</v>
      </c>
      <c r="H727" s="94">
        <v>1229</v>
      </c>
      <c r="I727" s="94">
        <v>81</v>
      </c>
      <c r="J727" s="94">
        <v>5</v>
      </c>
      <c r="K727" s="94">
        <v>1</v>
      </c>
      <c r="L727" s="94" t="s">
        <v>258</v>
      </c>
    </row>
    <row r="728" spans="1:12" ht="12" customHeight="1">
      <c r="A728" s="104">
        <v>42484</v>
      </c>
      <c r="B728" s="93" t="s">
        <v>277</v>
      </c>
      <c r="C728" s="93" t="s">
        <v>265</v>
      </c>
      <c r="D728" s="93" t="s">
        <v>5</v>
      </c>
      <c r="E728" s="93" t="s">
        <v>157</v>
      </c>
      <c r="F728" s="93" t="s">
        <v>193</v>
      </c>
      <c r="G728" s="94">
        <v>1294</v>
      </c>
      <c r="H728" s="94">
        <v>1252</v>
      </c>
      <c r="I728" s="94">
        <v>42</v>
      </c>
      <c r="L728" s="94" t="s">
        <v>258</v>
      </c>
    </row>
    <row r="729" spans="1:12" ht="12" customHeight="1">
      <c r="A729" s="104">
        <v>42484</v>
      </c>
      <c r="B729" s="93" t="s">
        <v>277</v>
      </c>
      <c r="C729" s="93" t="s">
        <v>266</v>
      </c>
      <c r="D729" s="93" t="s">
        <v>6</v>
      </c>
      <c r="E729" s="93" t="s">
        <v>158</v>
      </c>
      <c r="F729" s="93" t="s">
        <v>194</v>
      </c>
      <c r="G729" s="94">
        <v>1091</v>
      </c>
      <c r="H729" s="94">
        <v>1046</v>
      </c>
      <c r="I729" s="94">
        <v>45</v>
      </c>
      <c r="J729" s="94">
        <v>2</v>
      </c>
      <c r="L729" s="94" t="s">
        <v>258</v>
      </c>
    </row>
    <row r="730" spans="1:12" ht="12" customHeight="1">
      <c r="A730" s="104">
        <v>42484</v>
      </c>
      <c r="B730" s="93" t="s">
        <v>277</v>
      </c>
      <c r="C730" s="93" t="s">
        <v>266</v>
      </c>
      <c r="D730" s="93" t="s">
        <v>6</v>
      </c>
      <c r="E730" s="93" t="s">
        <v>160</v>
      </c>
      <c r="F730" s="93" t="s">
        <v>196</v>
      </c>
      <c r="G730" s="94">
        <v>509</v>
      </c>
      <c r="H730" s="94">
        <v>488</v>
      </c>
      <c r="I730" s="94">
        <v>21</v>
      </c>
      <c r="L730" s="94" t="s">
        <v>258</v>
      </c>
    </row>
    <row r="731" spans="1:12" ht="12" customHeight="1">
      <c r="A731" s="104">
        <v>42484</v>
      </c>
      <c r="B731" s="93" t="s">
        <v>277</v>
      </c>
      <c r="C731" s="93" t="s">
        <v>266</v>
      </c>
      <c r="D731" s="93" t="s">
        <v>6</v>
      </c>
      <c r="E731" s="93" t="s">
        <v>159</v>
      </c>
      <c r="F731" s="93" t="s">
        <v>195</v>
      </c>
      <c r="G731" s="94">
        <v>362</v>
      </c>
      <c r="H731" s="94">
        <v>356</v>
      </c>
      <c r="I731" s="94">
        <v>6</v>
      </c>
      <c r="L731" s="94" t="s">
        <v>258</v>
      </c>
    </row>
    <row r="732" spans="1:12" ht="12" customHeight="1">
      <c r="A732" s="104">
        <v>42484</v>
      </c>
      <c r="B732" s="93" t="s">
        <v>277</v>
      </c>
      <c r="C732" s="93" t="s">
        <v>267</v>
      </c>
      <c r="D732" s="93" t="s">
        <v>7</v>
      </c>
      <c r="E732" s="93" t="s">
        <v>163</v>
      </c>
      <c r="F732" s="93" t="s">
        <v>199</v>
      </c>
      <c r="G732" s="94">
        <v>1797</v>
      </c>
      <c r="H732" s="94">
        <v>1615</v>
      </c>
      <c r="I732" s="94">
        <v>182</v>
      </c>
      <c r="J732" s="94">
        <v>2</v>
      </c>
      <c r="L732" s="94" t="s">
        <v>258</v>
      </c>
    </row>
    <row r="733" spans="1:12" ht="12" customHeight="1">
      <c r="A733" s="104">
        <v>42484</v>
      </c>
      <c r="B733" s="93" t="s">
        <v>277</v>
      </c>
      <c r="C733" s="93" t="s">
        <v>267</v>
      </c>
      <c r="D733" s="93" t="s">
        <v>7</v>
      </c>
      <c r="E733" s="93" t="s">
        <v>161</v>
      </c>
      <c r="F733" s="93" t="s">
        <v>197</v>
      </c>
      <c r="G733" s="94">
        <v>655</v>
      </c>
      <c r="H733" s="94">
        <v>632</v>
      </c>
      <c r="I733" s="94">
        <v>23</v>
      </c>
      <c r="J733" s="94">
        <v>1</v>
      </c>
      <c r="L733" s="94" t="s">
        <v>258</v>
      </c>
    </row>
    <row r="734" spans="1:12" ht="12" customHeight="1">
      <c r="A734" s="104">
        <v>42484</v>
      </c>
      <c r="B734" s="93" t="s">
        <v>277</v>
      </c>
      <c r="C734" s="93" t="s">
        <v>267</v>
      </c>
      <c r="D734" s="93" t="s">
        <v>7</v>
      </c>
      <c r="E734" s="93" t="s">
        <v>164</v>
      </c>
      <c r="F734" s="93" t="s">
        <v>200</v>
      </c>
      <c r="G734" s="94">
        <v>1825</v>
      </c>
      <c r="H734" s="94">
        <v>1623</v>
      </c>
      <c r="I734" s="94">
        <v>202</v>
      </c>
      <c r="J734" s="94">
        <v>5</v>
      </c>
      <c r="L734" s="94" t="s">
        <v>258</v>
      </c>
    </row>
    <row r="735" spans="1:12" ht="12" customHeight="1">
      <c r="A735" s="104">
        <v>42484</v>
      </c>
      <c r="B735" s="93" t="s">
        <v>277</v>
      </c>
      <c r="C735" s="93" t="s">
        <v>267</v>
      </c>
      <c r="D735" s="93" t="s">
        <v>7</v>
      </c>
      <c r="E735" s="93" t="s">
        <v>162</v>
      </c>
      <c r="F735" s="93" t="s">
        <v>198</v>
      </c>
      <c r="G735" s="94">
        <v>1360</v>
      </c>
      <c r="H735" s="94">
        <v>1253</v>
      </c>
      <c r="I735" s="94">
        <v>107</v>
      </c>
      <c r="J735" s="94">
        <v>1</v>
      </c>
      <c r="L735" s="94" t="s">
        <v>258</v>
      </c>
    </row>
    <row r="736" spans="1:12" ht="12" customHeight="1">
      <c r="A736" s="104">
        <v>42484</v>
      </c>
      <c r="B736" s="93" t="s">
        <v>277</v>
      </c>
      <c r="C736" s="93" t="s">
        <v>267</v>
      </c>
      <c r="D736" s="93" t="s">
        <v>7</v>
      </c>
      <c r="E736" s="93" t="s">
        <v>165</v>
      </c>
      <c r="F736" s="93" t="s">
        <v>201</v>
      </c>
      <c r="G736" s="94">
        <v>1139</v>
      </c>
      <c r="H736" s="94">
        <v>1139</v>
      </c>
      <c r="I736" s="94">
        <v>0</v>
      </c>
      <c r="L736" s="94" t="s">
        <v>258</v>
      </c>
    </row>
    <row r="737" spans="1:12" ht="12" customHeight="1">
      <c r="A737" s="104">
        <v>42484</v>
      </c>
      <c r="B737" s="93" t="s">
        <v>277</v>
      </c>
      <c r="C737" s="93" t="s">
        <v>268</v>
      </c>
      <c r="D737" s="93" t="s">
        <v>8</v>
      </c>
      <c r="E737" s="93" t="s">
        <v>169</v>
      </c>
      <c r="F737" s="93" t="s">
        <v>205</v>
      </c>
      <c r="G737" s="94">
        <v>162</v>
      </c>
      <c r="H737" s="94">
        <v>157</v>
      </c>
      <c r="I737" s="94">
        <v>5</v>
      </c>
      <c r="L737" s="94" t="s">
        <v>258</v>
      </c>
    </row>
    <row r="738" spans="1:12" ht="12" customHeight="1">
      <c r="A738" s="104">
        <v>42484</v>
      </c>
      <c r="B738" s="93" t="s">
        <v>277</v>
      </c>
      <c r="C738" s="93" t="s">
        <v>268</v>
      </c>
      <c r="D738" s="93" t="s">
        <v>8</v>
      </c>
      <c r="E738" s="93" t="s">
        <v>167</v>
      </c>
      <c r="F738" s="93" t="s">
        <v>203</v>
      </c>
      <c r="G738" s="94">
        <v>142</v>
      </c>
      <c r="H738" s="94">
        <v>136</v>
      </c>
      <c r="I738" s="94">
        <v>6</v>
      </c>
      <c r="L738" s="94" t="s">
        <v>258</v>
      </c>
    </row>
    <row r="739" spans="1:12" ht="12" customHeight="1">
      <c r="A739" s="104">
        <v>42484</v>
      </c>
      <c r="B739" s="93" t="s">
        <v>277</v>
      </c>
      <c r="C739" s="93" t="s">
        <v>268</v>
      </c>
      <c r="D739" s="93" t="s">
        <v>8</v>
      </c>
      <c r="E739" s="93" t="s">
        <v>166</v>
      </c>
      <c r="F739" s="93" t="s">
        <v>202</v>
      </c>
      <c r="G739" s="94">
        <v>144</v>
      </c>
      <c r="H739" s="94">
        <v>143</v>
      </c>
      <c r="I739" s="94">
        <v>1</v>
      </c>
      <c r="L739" s="94" t="s">
        <v>258</v>
      </c>
    </row>
    <row r="740" spans="1:12" ht="12" customHeight="1">
      <c r="A740" s="104">
        <v>42484</v>
      </c>
      <c r="B740" s="93" t="s">
        <v>277</v>
      </c>
      <c r="C740" s="93" t="s">
        <v>268</v>
      </c>
      <c r="D740" s="93" t="s">
        <v>8</v>
      </c>
      <c r="E740" s="93" t="s">
        <v>168</v>
      </c>
      <c r="F740" s="93" t="s">
        <v>204</v>
      </c>
      <c r="G740" s="94">
        <v>662</v>
      </c>
      <c r="H740" s="94">
        <v>650</v>
      </c>
      <c r="I740" s="94">
        <v>12</v>
      </c>
      <c r="L740" s="94" t="s">
        <v>258</v>
      </c>
    </row>
    <row r="741" spans="1:12" ht="12" customHeight="1">
      <c r="A741" s="104">
        <v>42484</v>
      </c>
      <c r="B741" s="93" t="s">
        <v>277</v>
      </c>
      <c r="C741" s="93" t="s">
        <v>269</v>
      </c>
      <c r="D741" s="93" t="s">
        <v>9</v>
      </c>
      <c r="E741" s="93" t="s">
        <v>171</v>
      </c>
      <c r="F741" s="93" t="s">
        <v>207</v>
      </c>
      <c r="G741" s="94">
        <v>1394</v>
      </c>
      <c r="H741" s="94">
        <v>1325</v>
      </c>
      <c r="I741" s="94">
        <v>69</v>
      </c>
      <c r="J741" s="94">
        <v>1</v>
      </c>
      <c r="L741" s="94" t="s">
        <v>258</v>
      </c>
    </row>
    <row r="742" spans="1:12" ht="12" customHeight="1">
      <c r="A742" s="104">
        <v>42484</v>
      </c>
      <c r="B742" s="93" t="s">
        <v>277</v>
      </c>
      <c r="C742" s="93" t="s">
        <v>269</v>
      </c>
      <c r="D742" s="93" t="s">
        <v>9</v>
      </c>
      <c r="E742" s="93" t="s">
        <v>170</v>
      </c>
      <c r="F742" s="93" t="s">
        <v>206</v>
      </c>
      <c r="G742" s="94">
        <v>1417</v>
      </c>
      <c r="H742" s="94">
        <v>1395</v>
      </c>
      <c r="I742" s="94">
        <v>22</v>
      </c>
      <c r="L742" s="94" t="s">
        <v>258</v>
      </c>
    </row>
    <row r="743" spans="1:12" ht="12" customHeight="1">
      <c r="A743" s="104">
        <v>42484</v>
      </c>
      <c r="B743" s="93" t="s">
        <v>277</v>
      </c>
      <c r="C743" s="93" t="s">
        <v>269</v>
      </c>
      <c r="D743" s="93" t="s">
        <v>9</v>
      </c>
      <c r="E743" s="93" t="s">
        <v>172</v>
      </c>
      <c r="F743" s="93" t="s">
        <v>208</v>
      </c>
      <c r="G743" s="94">
        <v>1248</v>
      </c>
      <c r="H743" s="94">
        <v>1200</v>
      </c>
      <c r="I743" s="94">
        <v>48</v>
      </c>
      <c r="J743" s="94">
        <v>3</v>
      </c>
      <c r="L743" s="94" t="s">
        <v>258</v>
      </c>
    </row>
    <row r="744" spans="1:12" ht="12" customHeight="1">
      <c r="A744" s="104">
        <v>42484</v>
      </c>
      <c r="B744" s="93" t="s">
        <v>277</v>
      </c>
      <c r="C744" s="93" t="s">
        <v>270</v>
      </c>
      <c r="D744" s="93" t="s">
        <v>10</v>
      </c>
      <c r="E744" s="93" t="s">
        <v>173</v>
      </c>
      <c r="F744" s="93" t="s">
        <v>209</v>
      </c>
      <c r="G744" s="94">
        <v>1039</v>
      </c>
      <c r="H744" s="94">
        <v>1022</v>
      </c>
      <c r="I744" s="94">
        <v>17</v>
      </c>
      <c r="L744" s="94" t="s">
        <v>258</v>
      </c>
    </row>
    <row r="745" spans="1:12" ht="12" customHeight="1">
      <c r="A745" s="104">
        <v>42484</v>
      </c>
      <c r="B745" s="93" t="s">
        <v>277</v>
      </c>
      <c r="C745" s="93" t="s">
        <v>270</v>
      </c>
      <c r="D745" s="93" t="s">
        <v>10</v>
      </c>
      <c r="E745" s="93" t="s">
        <v>175</v>
      </c>
      <c r="F745" s="93" t="s">
        <v>211</v>
      </c>
      <c r="G745" s="94">
        <v>2155</v>
      </c>
      <c r="H745" s="94">
        <v>2024</v>
      </c>
      <c r="I745" s="94">
        <v>131</v>
      </c>
      <c r="J745" s="94">
        <v>26</v>
      </c>
      <c r="K745" s="94">
        <v>7</v>
      </c>
      <c r="L745" s="94" t="s">
        <v>258</v>
      </c>
    </row>
    <row r="746" spans="1:12" ht="12" customHeight="1">
      <c r="A746" s="104">
        <v>42484</v>
      </c>
      <c r="B746" s="93" t="s">
        <v>277</v>
      </c>
      <c r="C746" s="93" t="s">
        <v>270</v>
      </c>
      <c r="D746" s="93" t="s">
        <v>10</v>
      </c>
      <c r="E746" s="93" t="s">
        <v>174</v>
      </c>
      <c r="F746" s="93" t="s">
        <v>210</v>
      </c>
      <c r="G746" s="94">
        <v>1181</v>
      </c>
      <c r="H746" s="94">
        <v>1143</v>
      </c>
      <c r="I746" s="94">
        <v>38</v>
      </c>
      <c r="J746" s="94">
        <v>1</v>
      </c>
      <c r="L746" s="94" t="s">
        <v>258</v>
      </c>
    </row>
    <row r="747" spans="1:12" ht="12" customHeight="1">
      <c r="A747" s="104">
        <v>42484</v>
      </c>
      <c r="B747" s="93" t="s">
        <v>277</v>
      </c>
      <c r="C747" s="93" t="s">
        <v>271</v>
      </c>
      <c r="D747" s="93" t="s">
        <v>11</v>
      </c>
      <c r="E747" s="93" t="s">
        <v>176</v>
      </c>
      <c r="F747" s="93" t="s">
        <v>212</v>
      </c>
      <c r="G747" s="94">
        <v>124</v>
      </c>
      <c r="H747" s="94">
        <v>124</v>
      </c>
      <c r="I747" s="94">
        <v>0</v>
      </c>
      <c r="L747" s="94" t="s">
        <v>258</v>
      </c>
    </row>
    <row r="748" spans="1:12" ht="12" customHeight="1">
      <c r="A748" s="104">
        <v>42484</v>
      </c>
      <c r="B748" s="93" t="s">
        <v>277</v>
      </c>
      <c r="C748" s="93" t="s">
        <v>272</v>
      </c>
      <c r="D748" s="93" t="s">
        <v>12</v>
      </c>
      <c r="E748" s="93" t="s">
        <v>177</v>
      </c>
      <c r="F748" s="93" t="s">
        <v>213</v>
      </c>
      <c r="G748" s="94">
        <v>134</v>
      </c>
      <c r="H748" s="94">
        <v>128</v>
      </c>
      <c r="I748" s="94">
        <v>6</v>
      </c>
      <c r="L748" s="94" t="s">
        <v>258</v>
      </c>
    </row>
    <row r="749" spans="1:12" ht="12" customHeight="1">
      <c r="A749" s="104">
        <v>42484</v>
      </c>
      <c r="B749" s="93" t="s">
        <v>277</v>
      </c>
      <c r="C749" s="93" t="s">
        <v>273</v>
      </c>
      <c r="D749" s="93" t="s">
        <v>13</v>
      </c>
      <c r="E749" s="93" t="s">
        <v>178</v>
      </c>
      <c r="F749" s="93" t="s">
        <v>214</v>
      </c>
      <c r="G749" s="94">
        <v>957</v>
      </c>
      <c r="H749" s="94">
        <v>941</v>
      </c>
      <c r="I749" s="94">
        <v>16</v>
      </c>
      <c r="L749" s="94" t="s">
        <v>258</v>
      </c>
    </row>
    <row r="750" spans="1:12" ht="12" customHeight="1">
      <c r="A750" s="104">
        <v>42484</v>
      </c>
      <c r="B750" s="93" t="s">
        <v>277</v>
      </c>
      <c r="C750" s="93" t="s">
        <v>273</v>
      </c>
      <c r="D750" s="93" t="s">
        <v>13</v>
      </c>
      <c r="E750" s="93" t="s">
        <v>179</v>
      </c>
      <c r="F750" s="93" t="s">
        <v>215</v>
      </c>
      <c r="G750" s="94">
        <v>493</v>
      </c>
      <c r="H750" s="94">
        <v>480</v>
      </c>
      <c r="I750" s="94">
        <v>13</v>
      </c>
      <c r="J750" s="94">
        <v>1</v>
      </c>
      <c r="L750" s="94" t="s">
        <v>258</v>
      </c>
    </row>
    <row r="751" spans="1:12" ht="12" customHeight="1">
      <c r="A751" s="104">
        <v>42484</v>
      </c>
      <c r="B751" s="93" t="s">
        <v>277</v>
      </c>
      <c r="C751" s="93" t="s">
        <v>274</v>
      </c>
      <c r="D751" s="93" t="s">
        <v>14</v>
      </c>
      <c r="E751" s="93" t="s">
        <v>180</v>
      </c>
      <c r="F751" s="93" t="s">
        <v>216</v>
      </c>
      <c r="G751" s="94">
        <v>119</v>
      </c>
      <c r="H751" s="94">
        <v>118</v>
      </c>
      <c r="I751" s="94">
        <v>1</v>
      </c>
      <c r="L751" s="94" t="s">
        <v>258</v>
      </c>
    </row>
    <row r="752" spans="1:12" ht="12" customHeight="1">
      <c r="A752" s="104">
        <v>42491</v>
      </c>
      <c r="B752" s="93" t="s">
        <v>277</v>
      </c>
      <c r="C752" s="93" t="s">
        <v>261</v>
      </c>
      <c r="D752" s="93" t="s">
        <v>1</v>
      </c>
      <c r="E752" s="93" t="s">
        <v>152</v>
      </c>
      <c r="F752" s="93" t="s">
        <v>188</v>
      </c>
      <c r="G752" s="94">
        <v>849</v>
      </c>
      <c r="H752" s="94">
        <v>804</v>
      </c>
      <c r="I752" s="94">
        <v>45</v>
      </c>
      <c r="J752" s="94">
        <v>5</v>
      </c>
      <c r="L752" s="94" t="s">
        <v>258</v>
      </c>
    </row>
    <row r="753" spans="1:12" ht="12" customHeight="1">
      <c r="A753" s="104">
        <v>42491</v>
      </c>
      <c r="B753" s="93" t="s">
        <v>277</v>
      </c>
      <c r="C753" s="93" t="s">
        <v>261</v>
      </c>
      <c r="D753" s="93" t="s">
        <v>1</v>
      </c>
      <c r="E753" s="93" t="s">
        <v>151</v>
      </c>
      <c r="F753" s="93" t="s">
        <v>187</v>
      </c>
      <c r="G753" s="94">
        <v>1351</v>
      </c>
      <c r="H753" s="94">
        <v>1304</v>
      </c>
      <c r="I753" s="94">
        <v>47</v>
      </c>
      <c r="J753" s="94">
        <v>1</v>
      </c>
      <c r="L753" s="94" t="s">
        <v>258</v>
      </c>
    </row>
    <row r="754" spans="1:12" ht="12" customHeight="1">
      <c r="A754" s="104">
        <v>42491</v>
      </c>
      <c r="B754" s="93" t="s">
        <v>277</v>
      </c>
      <c r="C754" s="93" t="s">
        <v>262</v>
      </c>
      <c r="D754" s="93" t="s">
        <v>2</v>
      </c>
      <c r="E754" s="93" t="s">
        <v>153</v>
      </c>
      <c r="F754" s="93" t="s">
        <v>189</v>
      </c>
      <c r="G754" s="94">
        <v>543</v>
      </c>
      <c r="H754" s="94">
        <v>531</v>
      </c>
      <c r="I754" s="94">
        <v>12</v>
      </c>
      <c r="L754" s="94" t="s">
        <v>258</v>
      </c>
    </row>
    <row r="755" spans="1:12" ht="12" customHeight="1">
      <c r="A755" s="104">
        <v>42491</v>
      </c>
      <c r="B755" s="93" t="s">
        <v>277</v>
      </c>
      <c r="C755" s="93" t="s">
        <v>263</v>
      </c>
      <c r="D755" s="93" t="s">
        <v>3</v>
      </c>
      <c r="E755" s="93" t="s">
        <v>154</v>
      </c>
      <c r="F755" s="93" t="s">
        <v>190</v>
      </c>
      <c r="G755" s="94">
        <v>666</v>
      </c>
      <c r="H755" s="94">
        <v>653</v>
      </c>
      <c r="I755" s="94">
        <v>13</v>
      </c>
      <c r="L755" s="94" t="s">
        <v>258</v>
      </c>
    </row>
    <row r="756" spans="1:12" ht="12" customHeight="1">
      <c r="A756" s="104">
        <v>42491</v>
      </c>
      <c r="B756" s="93" t="s">
        <v>277</v>
      </c>
      <c r="C756" s="93" t="s">
        <v>263</v>
      </c>
      <c r="D756" s="93" t="s">
        <v>3</v>
      </c>
      <c r="E756" s="93" t="s">
        <v>155</v>
      </c>
      <c r="F756" s="93" t="s">
        <v>191</v>
      </c>
      <c r="G756" s="94">
        <v>211</v>
      </c>
      <c r="H756" s="94">
        <v>201</v>
      </c>
      <c r="I756" s="94">
        <v>10</v>
      </c>
      <c r="L756" s="94" t="s">
        <v>258</v>
      </c>
    </row>
    <row r="757" spans="1:12" ht="12" customHeight="1">
      <c r="A757" s="104">
        <v>42491</v>
      </c>
      <c r="B757" s="93" t="s">
        <v>277</v>
      </c>
      <c r="C757" s="93" t="s">
        <v>264</v>
      </c>
      <c r="D757" s="93" t="s">
        <v>4</v>
      </c>
      <c r="E757" s="93" t="s">
        <v>156</v>
      </c>
      <c r="F757" s="93" t="s">
        <v>192</v>
      </c>
      <c r="G757" s="94">
        <v>1231</v>
      </c>
      <c r="H757" s="94">
        <v>1163</v>
      </c>
      <c r="I757" s="94">
        <v>68</v>
      </c>
      <c r="J757" s="94">
        <v>4</v>
      </c>
      <c r="L757" s="94" t="s">
        <v>258</v>
      </c>
    </row>
    <row r="758" spans="1:12" ht="12" customHeight="1">
      <c r="A758" s="104">
        <v>42491</v>
      </c>
      <c r="B758" s="93" t="s">
        <v>277</v>
      </c>
      <c r="C758" s="93" t="s">
        <v>265</v>
      </c>
      <c r="D758" s="93" t="s">
        <v>5</v>
      </c>
      <c r="E758" s="93" t="s">
        <v>157</v>
      </c>
      <c r="F758" s="93" t="s">
        <v>193</v>
      </c>
      <c r="G758" s="94">
        <v>1231</v>
      </c>
      <c r="H758" s="94">
        <v>1173</v>
      </c>
      <c r="I758" s="94">
        <v>58</v>
      </c>
      <c r="L758" s="94" t="s">
        <v>258</v>
      </c>
    </row>
    <row r="759" spans="1:12" ht="12" customHeight="1">
      <c r="A759" s="104">
        <v>42491</v>
      </c>
      <c r="B759" s="93" t="s">
        <v>277</v>
      </c>
      <c r="C759" s="93" t="s">
        <v>266</v>
      </c>
      <c r="D759" s="93" t="s">
        <v>6</v>
      </c>
      <c r="E759" s="93" t="s">
        <v>158</v>
      </c>
      <c r="F759" s="93" t="s">
        <v>194</v>
      </c>
      <c r="G759" s="94">
        <v>1033</v>
      </c>
      <c r="H759" s="94">
        <v>986</v>
      </c>
      <c r="I759" s="94">
        <v>47</v>
      </c>
      <c r="L759" s="94" t="s">
        <v>258</v>
      </c>
    </row>
    <row r="760" spans="1:12" ht="12" customHeight="1">
      <c r="A760" s="104">
        <v>42491</v>
      </c>
      <c r="B760" s="93" t="s">
        <v>277</v>
      </c>
      <c r="C760" s="93" t="s">
        <v>266</v>
      </c>
      <c r="D760" s="93" t="s">
        <v>6</v>
      </c>
      <c r="E760" s="93" t="s">
        <v>160</v>
      </c>
      <c r="F760" s="93" t="s">
        <v>196</v>
      </c>
      <c r="G760" s="94">
        <v>508</v>
      </c>
      <c r="H760" s="94">
        <v>472</v>
      </c>
      <c r="I760" s="94">
        <v>36</v>
      </c>
      <c r="L760" s="94" t="s">
        <v>258</v>
      </c>
    </row>
    <row r="761" spans="1:12" ht="12" customHeight="1">
      <c r="A761" s="104">
        <v>42491</v>
      </c>
      <c r="B761" s="93" t="s">
        <v>277</v>
      </c>
      <c r="C761" s="93" t="s">
        <v>266</v>
      </c>
      <c r="D761" s="93" t="s">
        <v>6</v>
      </c>
      <c r="E761" s="93" t="s">
        <v>159</v>
      </c>
      <c r="F761" s="93" t="s">
        <v>195</v>
      </c>
      <c r="G761" s="94">
        <v>282</v>
      </c>
      <c r="H761" s="94">
        <v>280</v>
      </c>
      <c r="I761" s="94">
        <v>2</v>
      </c>
      <c r="L761" s="94" t="s">
        <v>258</v>
      </c>
    </row>
    <row r="762" spans="1:12" ht="12" customHeight="1">
      <c r="A762" s="104">
        <v>42491</v>
      </c>
      <c r="B762" s="93" t="s">
        <v>277</v>
      </c>
      <c r="C762" s="93" t="s">
        <v>267</v>
      </c>
      <c r="D762" s="93" t="s">
        <v>7</v>
      </c>
      <c r="E762" s="93" t="s">
        <v>163</v>
      </c>
      <c r="F762" s="93" t="s">
        <v>199</v>
      </c>
      <c r="G762" s="94">
        <v>1808</v>
      </c>
      <c r="H762" s="94">
        <v>1667</v>
      </c>
      <c r="I762" s="94">
        <v>141</v>
      </c>
      <c r="J762" s="94">
        <v>1</v>
      </c>
      <c r="L762" s="94" t="s">
        <v>258</v>
      </c>
    </row>
    <row r="763" spans="1:12" ht="12" customHeight="1">
      <c r="A763" s="104">
        <v>42491</v>
      </c>
      <c r="B763" s="93" t="s">
        <v>277</v>
      </c>
      <c r="C763" s="93" t="s">
        <v>267</v>
      </c>
      <c r="D763" s="93" t="s">
        <v>7</v>
      </c>
      <c r="E763" s="93" t="s">
        <v>161</v>
      </c>
      <c r="F763" s="93" t="s">
        <v>197</v>
      </c>
      <c r="G763" s="94">
        <v>657</v>
      </c>
      <c r="H763" s="94">
        <v>629</v>
      </c>
      <c r="I763" s="94">
        <v>28</v>
      </c>
      <c r="L763" s="94" t="s">
        <v>258</v>
      </c>
    </row>
    <row r="764" spans="1:12" ht="12" customHeight="1">
      <c r="A764" s="104">
        <v>42491</v>
      </c>
      <c r="B764" s="93" t="s">
        <v>277</v>
      </c>
      <c r="C764" s="93" t="s">
        <v>267</v>
      </c>
      <c r="D764" s="93" t="s">
        <v>7</v>
      </c>
      <c r="E764" s="93" t="s">
        <v>164</v>
      </c>
      <c r="F764" s="93" t="s">
        <v>200</v>
      </c>
      <c r="G764" s="94">
        <v>1698</v>
      </c>
      <c r="H764" s="94">
        <v>1606</v>
      </c>
      <c r="I764" s="94">
        <v>92</v>
      </c>
      <c r="J764" s="94">
        <v>1</v>
      </c>
      <c r="L764" s="94" t="s">
        <v>258</v>
      </c>
    </row>
    <row r="765" spans="1:12" ht="12" customHeight="1">
      <c r="A765" s="104">
        <v>42491</v>
      </c>
      <c r="B765" s="93" t="s">
        <v>277</v>
      </c>
      <c r="C765" s="93" t="s">
        <v>267</v>
      </c>
      <c r="D765" s="93" t="s">
        <v>7</v>
      </c>
      <c r="E765" s="93" t="s">
        <v>162</v>
      </c>
      <c r="F765" s="93" t="s">
        <v>198</v>
      </c>
      <c r="G765" s="94">
        <v>1364</v>
      </c>
      <c r="H765" s="94">
        <v>1257</v>
      </c>
      <c r="I765" s="94">
        <v>107</v>
      </c>
      <c r="J765" s="94">
        <v>2</v>
      </c>
      <c r="L765" s="94" t="s">
        <v>258</v>
      </c>
    </row>
    <row r="766" spans="1:12" ht="12" customHeight="1">
      <c r="A766" s="104">
        <v>42491</v>
      </c>
      <c r="B766" s="93" t="s">
        <v>277</v>
      </c>
      <c r="C766" s="93" t="s">
        <v>267</v>
      </c>
      <c r="D766" s="93" t="s">
        <v>7</v>
      </c>
      <c r="E766" s="93" t="s">
        <v>165</v>
      </c>
      <c r="F766" s="93" t="s">
        <v>201</v>
      </c>
      <c r="G766" s="94">
        <v>1139</v>
      </c>
      <c r="H766" s="94">
        <v>1127</v>
      </c>
      <c r="I766" s="94">
        <v>12</v>
      </c>
      <c r="L766" s="94" t="s">
        <v>258</v>
      </c>
    </row>
    <row r="767" spans="1:12" ht="12" customHeight="1">
      <c r="A767" s="104">
        <v>42491</v>
      </c>
      <c r="B767" s="93" t="s">
        <v>277</v>
      </c>
      <c r="C767" s="93" t="s">
        <v>268</v>
      </c>
      <c r="D767" s="93" t="s">
        <v>8</v>
      </c>
      <c r="E767" s="93" t="s">
        <v>169</v>
      </c>
      <c r="F767" s="93" t="s">
        <v>205</v>
      </c>
      <c r="G767" s="94">
        <v>193</v>
      </c>
      <c r="H767" s="94">
        <v>189</v>
      </c>
      <c r="I767" s="94">
        <v>4</v>
      </c>
      <c r="L767" s="94" t="s">
        <v>258</v>
      </c>
    </row>
    <row r="768" spans="1:12" ht="12" customHeight="1">
      <c r="A768" s="104">
        <v>42491</v>
      </c>
      <c r="B768" s="93" t="s">
        <v>277</v>
      </c>
      <c r="C768" s="93" t="s">
        <v>268</v>
      </c>
      <c r="D768" s="93" t="s">
        <v>8</v>
      </c>
      <c r="E768" s="93" t="s">
        <v>167</v>
      </c>
      <c r="F768" s="93" t="s">
        <v>203</v>
      </c>
      <c r="G768" s="94">
        <v>143</v>
      </c>
      <c r="H768" s="94">
        <v>136</v>
      </c>
      <c r="I768" s="94">
        <v>7</v>
      </c>
      <c r="L768" s="94" t="s">
        <v>258</v>
      </c>
    </row>
    <row r="769" spans="1:12" ht="12" customHeight="1">
      <c r="A769" s="104">
        <v>42491</v>
      </c>
      <c r="B769" s="93" t="s">
        <v>277</v>
      </c>
      <c r="C769" s="93" t="s">
        <v>268</v>
      </c>
      <c r="D769" s="93" t="s">
        <v>8</v>
      </c>
      <c r="E769" s="93" t="s">
        <v>166</v>
      </c>
      <c r="F769" s="93" t="s">
        <v>202</v>
      </c>
      <c r="G769" s="94">
        <v>138</v>
      </c>
      <c r="H769" s="94">
        <v>137</v>
      </c>
      <c r="I769" s="94">
        <v>1</v>
      </c>
      <c r="L769" s="94" t="s">
        <v>258</v>
      </c>
    </row>
    <row r="770" spans="1:12" ht="12" customHeight="1">
      <c r="A770" s="104">
        <v>42491</v>
      </c>
      <c r="B770" s="93" t="s">
        <v>277</v>
      </c>
      <c r="C770" s="93" t="s">
        <v>268</v>
      </c>
      <c r="D770" s="93" t="s">
        <v>8</v>
      </c>
      <c r="E770" s="93" t="s">
        <v>168</v>
      </c>
      <c r="F770" s="93" t="s">
        <v>204</v>
      </c>
      <c r="G770" s="94">
        <v>612</v>
      </c>
      <c r="H770" s="94">
        <v>581</v>
      </c>
      <c r="I770" s="94">
        <v>31</v>
      </c>
      <c r="J770" s="94">
        <v>1</v>
      </c>
      <c r="L770" s="94" t="s">
        <v>258</v>
      </c>
    </row>
    <row r="771" spans="1:12" ht="12" customHeight="1">
      <c r="A771" s="104">
        <v>42491</v>
      </c>
      <c r="B771" s="93" t="s">
        <v>277</v>
      </c>
      <c r="C771" s="93" t="s">
        <v>269</v>
      </c>
      <c r="D771" s="93" t="s">
        <v>9</v>
      </c>
      <c r="E771" s="93" t="s">
        <v>171</v>
      </c>
      <c r="F771" s="93" t="s">
        <v>207</v>
      </c>
      <c r="G771" s="94">
        <v>1252</v>
      </c>
      <c r="H771" s="94">
        <v>1219</v>
      </c>
      <c r="I771" s="94">
        <v>33</v>
      </c>
      <c r="L771" s="94" t="s">
        <v>258</v>
      </c>
    </row>
    <row r="772" spans="1:12" ht="12" customHeight="1">
      <c r="A772" s="104">
        <v>42491</v>
      </c>
      <c r="B772" s="93" t="s">
        <v>277</v>
      </c>
      <c r="C772" s="93" t="s">
        <v>269</v>
      </c>
      <c r="D772" s="93" t="s">
        <v>9</v>
      </c>
      <c r="E772" s="93" t="s">
        <v>170</v>
      </c>
      <c r="F772" s="93" t="s">
        <v>206</v>
      </c>
      <c r="G772" s="94">
        <v>1399</v>
      </c>
      <c r="H772" s="94">
        <v>1321</v>
      </c>
      <c r="I772" s="94">
        <v>78</v>
      </c>
      <c r="L772" s="94" t="s">
        <v>258</v>
      </c>
    </row>
    <row r="773" spans="1:12" ht="12" customHeight="1">
      <c r="A773" s="104">
        <v>42491</v>
      </c>
      <c r="B773" s="93" t="s">
        <v>277</v>
      </c>
      <c r="C773" s="93" t="s">
        <v>269</v>
      </c>
      <c r="D773" s="93" t="s">
        <v>9</v>
      </c>
      <c r="E773" s="93" t="s">
        <v>172</v>
      </c>
      <c r="F773" s="93" t="s">
        <v>208</v>
      </c>
      <c r="G773" s="94">
        <v>1269</v>
      </c>
      <c r="H773" s="94">
        <v>1193</v>
      </c>
      <c r="I773" s="94">
        <v>76</v>
      </c>
      <c r="L773" s="94" t="s">
        <v>258</v>
      </c>
    </row>
    <row r="774" spans="1:12" ht="12" customHeight="1">
      <c r="A774" s="104">
        <v>42491</v>
      </c>
      <c r="B774" s="93" t="s">
        <v>277</v>
      </c>
      <c r="C774" s="93" t="s">
        <v>270</v>
      </c>
      <c r="D774" s="93" t="s">
        <v>10</v>
      </c>
      <c r="E774" s="93" t="s">
        <v>173</v>
      </c>
      <c r="F774" s="93" t="s">
        <v>209</v>
      </c>
      <c r="G774" s="94">
        <v>1016</v>
      </c>
      <c r="H774" s="94">
        <v>1000</v>
      </c>
      <c r="I774" s="94">
        <v>16</v>
      </c>
      <c r="L774" s="94" t="s">
        <v>258</v>
      </c>
    </row>
    <row r="775" spans="1:12" ht="12" customHeight="1">
      <c r="A775" s="104">
        <v>42491</v>
      </c>
      <c r="B775" s="93" t="s">
        <v>277</v>
      </c>
      <c r="C775" s="93" t="s">
        <v>270</v>
      </c>
      <c r="D775" s="93" t="s">
        <v>10</v>
      </c>
      <c r="E775" s="93" t="s">
        <v>175</v>
      </c>
      <c r="F775" s="93" t="s">
        <v>211</v>
      </c>
      <c r="G775" s="94">
        <v>2280</v>
      </c>
      <c r="H775" s="94">
        <v>2172</v>
      </c>
      <c r="I775" s="94">
        <v>108</v>
      </c>
      <c r="J775" s="94">
        <v>17</v>
      </c>
      <c r="L775" s="94" t="s">
        <v>258</v>
      </c>
    </row>
    <row r="776" spans="1:12" ht="12" customHeight="1">
      <c r="A776" s="104">
        <v>42491</v>
      </c>
      <c r="B776" s="93" t="s">
        <v>277</v>
      </c>
      <c r="C776" s="93" t="s">
        <v>270</v>
      </c>
      <c r="D776" s="93" t="s">
        <v>10</v>
      </c>
      <c r="E776" s="93" t="s">
        <v>174</v>
      </c>
      <c r="F776" s="93" t="s">
        <v>210</v>
      </c>
      <c r="G776" s="94">
        <v>1024</v>
      </c>
      <c r="H776" s="94">
        <v>963</v>
      </c>
      <c r="I776" s="94">
        <v>61</v>
      </c>
      <c r="J776" s="94">
        <v>5</v>
      </c>
      <c r="L776" s="94" t="s">
        <v>258</v>
      </c>
    </row>
    <row r="777" spans="1:12" ht="12" customHeight="1">
      <c r="A777" s="104">
        <v>42491</v>
      </c>
      <c r="B777" s="93" t="s">
        <v>277</v>
      </c>
      <c r="C777" s="93" t="s">
        <v>271</v>
      </c>
      <c r="D777" s="93" t="s">
        <v>11</v>
      </c>
      <c r="E777" s="93" t="s">
        <v>176</v>
      </c>
      <c r="F777" s="93" t="s">
        <v>212</v>
      </c>
      <c r="G777" s="94">
        <v>116</v>
      </c>
      <c r="H777" s="94">
        <v>116</v>
      </c>
      <c r="I777" s="94">
        <v>0</v>
      </c>
      <c r="L777" s="94" t="s">
        <v>258</v>
      </c>
    </row>
    <row r="778" spans="1:12" ht="12" customHeight="1">
      <c r="A778" s="104">
        <v>42491</v>
      </c>
      <c r="B778" s="93" t="s">
        <v>277</v>
      </c>
      <c r="C778" s="93" t="s">
        <v>272</v>
      </c>
      <c r="D778" s="93" t="s">
        <v>12</v>
      </c>
      <c r="E778" s="93" t="s">
        <v>177</v>
      </c>
      <c r="F778" s="93" t="s">
        <v>213</v>
      </c>
      <c r="G778" s="94">
        <v>135</v>
      </c>
      <c r="H778" s="94">
        <v>126</v>
      </c>
      <c r="I778" s="94">
        <v>9</v>
      </c>
      <c r="L778" s="94" t="s">
        <v>258</v>
      </c>
    </row>
    <row r="779" spans="1:12" ht="12" customHeight="1">
      <c r="A779" s="104">
        <v>42491</v>
      </c>
      <c r="B779" s="93" t="s">
        <v>277</v>
      </c>
      <c r="C779" s="93" t="s">
        <v>273</v>
      </c>
      <c r="D779" s="93" t="s">
        <v>13</v>
      </c>
      <c r="E779" s="93" t="s">
        <v>178</v>
      </c>
      <c r="F779" s="93" t="s">
        <v>214</v>
      </c>
      <c r="G779" s="94">
        <v>884</v>
      </c>
      <c r="H779" s="94">
        <v>875</v>
      </c>
      <c r="I779" s="94">
        <v>9</v>
      </c>
      <c r="L779" s="94" t="s">
        <v>258</v>
      </c>
    </row>
    <row r="780" spans="1:12" ht="12" customHeight="1">
      <c r="A780" s="104">
        <v>42491</v>
      </c>
      <c r="B780" s="93" t="s">
        <v>277</v>
      </c>
      <c r="C780" s="93" t="s">
        <v>273</v>
      </c>
      <c r="D780" s="93" t="s">
        <v>13</v>
      </c>
      <c r="E780" s="93" t="s">
        <v>179</v>
      </c>
      <c r="F780" s="93" t="s">
        <v>215</v>
      </c>
      <c r="G780" s="94">
        <v>487</v>
      </c>
      <c r="H780" s="94">
        <v>485</v>
      </c>
      <c r="I780" s="94">
        <v>2</v>
      </c>
      <c r="L780" s="94" t="s">
        <v>258</v>
      </c>
    </row>
    <row r="781" spans="1:12" ht="12" customHeight="1">
      <c r="A781" s="104">
        <v>42491</v>
      </c>
      <c r="B781" s="93" t="s">
        <v>277</v>
      </c>
      <c r="C781" s="93" t="s">
        <v>274</v>
      </c>
      <c r="D781" s="93" t="s">
        <v>14</v>
      </c>
      <c r="E781" s="93" t="s">
        <v>180</v>
      </c>
      <c r="F781" s="93" t="s">
        <v>216</v>
      </c>
      <c r="G781" s="94">
        <v>112</v>
      </c>
      <c r="H781" s="94">
        <v>111</v>
      </c>
      <c r="I781" s="94">
        <v>1</v>
      </c>
      <c r="L781" s="94" t="s">
        <v>258</v>
      </c>
    </row>
    <row r="782" spans="1:12" ht="12" customHeight="1">
      <c r="A782" s="104">
        <v>42498</v>
      </c>
      <c r="B782" s="93" t="s">
        <v>277</v>
      </c>
      <c r="C782" s="93" t="s">
        <v>261</v>
      </c>
      <c r="D782" s="93" t="s">
        <v>1</v>
      </c>
      <c r="E782" s="93" t="s">
        <v>152</v>
      </c>
      <c r="F782" s="93" t="s">
        <v>188</v>
      </c>
      <c r="G782" s="94">
        <v>889</v>
      </c>
      <c r="H782" s="94">
        <v>847</v>
      </c>
      <c r="I782" s="94">
        <v>42</v>
      </c>
      <c r="J782" s="94">
        <v>1</v>
      </c>
      <c r="L782" s="94" t="s">
        <v>258</v>
      </c>
    </row>
    <row r="783" spans="1:12" ht="12" customHeight="1">
      <c r="A783" s="104">
        <v>42498</v>
      </c>
      <c r="B783" s="93" t="s">
        <v>277</v>
      </c>
      <c r="C783" s="93" t="s">
        <v>261</v>
      </c>
      <c r="D783" s="93" t="s">
        <v>1</v>
      </c>
      <c r="E783" s="93" t="s">
        <v>151</v>
      </c>
      <c r="F783" s="93" t="s">
        <v>187</v>
      </c>
      <c r="G783" s="94">
        <v>1390</v>
      </c>
      <c r="H783" s="94">
        <v>1329</v>
      </c>
      <c r="I783" s="94">
        <v>61</v>
      </c>
      <c r="J783" s="94">
        <v>3</v>
      </c>
      <c r="L783" s="94" t="s">
        <v>258</v>
      </c>
    </row>
    <row r="784" spans="1:12" ht="12" customHeight="1">
      <c r="A784" s="104">
        <v>42498</v>
      </c>
      <c r="B784" s="93" t="s">
        <v>277</v>
      </c>
      <c r="C784" s="93" t="s">
        <v>262</v>
      </c>
      <c r="D784" s="93" t="s">
        <v>2</v>
      </c>
      <c r="E784" s="93" t="s">
        <v>153</v>
      </c>
      <c r="F784" s="93" t="s">
        <v>189</v>
      </c>
      <c r="G784" s="94">
        <v>594</v>
      </c>
      <c r="H784" s="94">
        <v>572</v>
      </c>
      <c r="I784" s="94">
        <v>22</v>
      </c>
      <c r="L784" s="94" t="s">
        <v>258</v>
      </c>
    </row>
    <row r="785" spans="1:12" ht="12" customHeight="1">
      <c r="A785" s="104">
        <v>42498</v>
      </c>
      <c r="B785" s="93" t="s">
        <v>277</v>
      </c>
      <c r="C785" s="93" t="s">
        <v>263</v>
      </c>
      <c r="D785" s="93" t="s">
        <v>3</v>
      </c>
      <c r="E785" s="93" t="s">
        <v>154</v>
      </c>
      <c r="F785" s="93" t="s">
        <v>190</v>
      </c>
      <c r="G785" s="94">
        <v>716</v>
      </c>
      <c r="H785" s="94">
        <v>697</v>
      </c>
      <c r="I785" s="94">
        <v>19</v>
      </c>
      <c r="L785" s="94" t="s">
        <v>258</v>
      </c>
    </row>
    <row r="786" spans="1:12" ht="12" customHeight="1">
      <c r="A786" s="104">
        <v>42498</v>
      </c>
      <c r="B786" s="93" t="s">
        <v>277</v>
      </c>
      <c r="C786" s="93" t="s">
        <v>263</v>
      </c>
      <c r="D786" s="93" t="s">
        <v>3</v>
      </c>
      <c r="E786" s="93" t="s">
        <v>155</v>
      </c>
      <c r="F786" s="93" t="s">
        <v>191</v>
      </c>
      <c r="G786" s="94">
        <v>205</v>
      </c>
      <c r="H786" s="94">
        <v>197</v>
      </c>
      <c r="I786" s="94">
        <v>8</v>
      </c>
      <c r="J786" s="94">
        <v>1</v>
      </c>
      <c r="L786" s="94" t="s">
        <v>258</v>
      </c>
    </row>
    <row r="787" spans="1:12" ht="12" customHeight="1">
      <c r="A787" s="104">
        <v>42498</v>
      </c>
      <c r="B787" s="93" t="s">
        <v>277</v>
      </c>
      <c r="C787" s="93" t="s">
        <v>264</v>
      </c>
      <c r="D787" s="93" t="s">
        <v>4</v>
      </c>
      <c r="E787" s="93" t="s">
        <v>156</v>
      </c>
      <c r="F787" s="93" t="s">
        <v>192</v>
      </c>
      <c r="G787" s="94">
        <v>1267</v>
      </c>
      <c r="H787" s="94">
        <v>1199</v>
      </c>
      <c r="I787" s="94">
        <v>68</v>
      </c>
      <c r="J787" s="94">
        <v>1</v>
      </c>
      <c r="L787" s="94" t="s">
        <v>258</v>
      </c>
    </row>
    <row r="788" spans="1:12" ht="12" customHeight="1">
      <c r="A788" s="104">
        <v>42498</v>
      </c>
      <c r="B788" s="93" t="s">
        <v>277</v>
      </c>
      <c r="C788" s="93" t="s">
        <v>265</v>
      </c>
      <c r="D788" s="93" t="s">
        <v>5</v>
      </c>
      <c r="E788" s="93" t="s">
        <v>157</v>
      </c>
      <c r="F788" s="93" t="s">
        <v>193</v>
      </c>
      <c r="G788" s="94">
        <v>1300</v>
      </c>
      <c r="H788" s="94">
        <v>1224</v>
      </c>
      <c r="I788" s="94">
        <v>76</v>
      </c>
      <c r="J788" s="94">
        <v>1</v>
      </c>
      <c r="L788" s="94" t="s">
        <v>258</v>
      </c>
    </row>
    <row r="789" spans="1:12" ht="12" customHeight="1">
      <c r="A789" s="104">
        <v>42498</v>
      </c>
      <c r="B789" s="93" t="s">
        <v>277</v>
      </c>
      <c r="C789" s="93" t="s">
        <v>266</v>
      </c>
      <c r="D789" s="93" t="s">
        <v>6</v>
      </c>
      <c r="E789" s="93" t="s">
        <v>158</v>
      </c>
      <c r="F789" s="93" t="s">
        <v>194</v>
      </c>
      <c r="G789" s="94">
        <v>1107</v>
      </c>
      <c r="H789" s="94">
        <v>1047</v>
      </c>
      <c r="I789" s="94">
        <v>60</v>
      </c>
      <c r="L789" s="94" t="s">
        <v>258</v>
      </c>
    </row>
    <row r="790" spans="1:12" ht="12" customHeight="1">
      <c r="A790" s="104">
        <v>42498</v>
      </c>
      <c r="B790" s="93" t="s">
        <v>277</v>
      </c>
      <c r="C790" s="93" t="s">
        <v>266</v>
      </c>
      <c r="D790" s="93" t="s">
        <v>6</v>
      </c>
      <c r="E790" s="93" t="s">
        <v>160</v>
      </c>
      <c r="F790" s="93" t="s">
        <v>196</v>
      </c>
      <c r="G790" s="94">
        <v>541</v>
      </c>
      <c r="H790" s="94">
        <v>521</v>
      </c>
      <c r="I790" s="94">
        <v>20</v>
      </c>
      <c r="J790" s="94">
        <v>1</v>
      </c>
      <c r="L790" s="94" t="s">
        <v>258</v>
      </c>
    </row>
    <row r="791" spans="1:12" ht="12" customHeight="1">
      <c r="A791" s="104">
        <v>42498</v>
      </c>
      <c r="B791" s="93" t="s">
        <v>277</v>
      </c>
      <c r="C791" s="93" t="s">
        <v>266</v>
      </c>
      <c r="D791" s="93" t="s">
        <v>6</v>
      </c>
      <c r="E791" s="93" t="s">
        <v>159</v>
      </c>
      <c r="F791" s="93" t="s">
        <v>195</v>
      </c>
      <c r="G791" s="94">
        <v>384</v>
      </c>
      <c r="H791" s="94">
        <v>380</v>
      </c>
      <c r="I791" s="94">
        <v>4</v>
      </c>
      <c r="L791" s="94" t="s">
        <v>258</v>
      </c>
    </row>
    <row r="792" spans="1:12" ht="12" customHeight="1">
      <c r="A792" s="104">
        <v>42498</v>
      </c>
      <c r="B792" s="93" t="s">
        <v>277</v>
      </c>
      <c r="C792" s="93" t="s">
        <v>267</v>
      </c>
      <c r="D792" s="93" t="s">
        <v>7</v>
      </c>
      <c r="E792" s="93" t="s">
        <v>163</v>
      </c>
      <c r="F792" s="93" t="s">
        <v>199</v>
      </c>
      <c r="G792" s="94">
        <v>1839</v>
      </c>
      <c r="H792" s="94">
        <v>1493</v>
      </c>
      <c r="I792" s="94">
        <v>346</v>
      </c>
      <c r="J792" s="94">
        <v>16</v>
      </c>
      <c r="L792" s="94" t="s">
        <v>258</v>
      </c>
    </row>
    <row r="793" spans="1:12" ht="12" customHeight="1">
      <c r="A793" s="104">
        <v>42498</v>
      </c>
      <c r="B793" s="93" t="s">
        <v>277</v>
      </c>
      <c r="C793" s="93" t="s">
        <v>267</v>
      </c>
      <c r="D793" s="93" t="s">
        <v>7</v>
      </c>
      <c r="E793" s="93" t="s">
        <v>161</v>
      </c>
      <c r="F793" s="93" t="s">
        <v>197</v>
      </c>
      <c r="G793" s="94">
        <v>626</v>
      </c>
      <c r="H793" s="94">
        <v>608</v>
      </c>
      <c r="I793" s="94">
        <v>18</v>
      </c>
      <c r="L793" s="94" t="s">
        <v>258</v>
      </c>
    </row>
    <row r="794" spans="1:12" ht="12" customHeight="1">
      <c r="A794" s="104">
        <v>42498</v>
      </c>
      <c r="B794" s="93" t="s">
        <v>277</v>
      </c>
      <c r="C794" s="93" t="s">
        <v>267</v>
      </c>
      <c r="D794" s="93" t="s">
        <v>7</v>
      </c>
      <c r="E794" s="93" t="s">
        <v>164</v>
      </c>
      <c r="F794" s="93" t="s">
        <v>200</v>
      </c>
      <c r="G794" s="94">
        <v>1935</v>
      </c>
      <c r="H794" s="94">
        <v>1682</v>
      </c>
      <c r="I794" s="94">
        <v>253</v>
      </c>
      <c r="J794" s="94">
        <v>14</v>
      </c>
      <c r="K794" s="94">
        <v>1</v>
      </c>
      <c r="L794" s="94" t="s">
        <v>258</v>
      </c>
    </row>
    <row r="795" spans="1:12" ht="12" customHeight="1">
      <c r="A795" s="104">
        <v>42498</v>
      </c>
      <c r="B795" s="93" t="s">
        <v>277</v>
      </c>
      <c r="C795" s="93" t="s">
        <v>267</v>
      </c>
      <c r="D795" s="93" t="s">
        <v>7</v>
      </c>
      <c r="E795" s="93" t="s">
        <v>162</v>
      </c>
      <c r="F795" s="93" t="s">
        <v>198</v>
      </c>
      <c r="G795" s="94">
        <v>1457</v>
      </c>
      <c r="H795" s="94">
        <v>1275</v>
      </c>
      <c r="I795" s="94">
        <v>182</v>
      </c>
      <c r="J795" s="94">
        <v>10</v>
      </c>
      <c r="L795" s="94" t="s">
        <v>258</v>
      </c>
    </row>
    <row r="796" spans="1:12" ht="12" customHeight="1">
      <c r="A796" s="104">
        <v>42498</v>
      </c>
      <c r="B796" s="93" t="s">
        <v>277</v>
      </c>
      <c r="C796" s="93" t="s">
        <v>267</v>
      </c>
      <c r="D796" s="93" t="s">
        <v>7</v>
      </c>
      <c r="E796" s="93" t="s">
        <v>165</v>
      </c>
      <c r="F796" s="93" t="s">
        <v>201</v>
      </c>
      <c r="G796" s="94">
        <v>1184</v>
      </c>
      <c r="H796" s="94">
        <v>1181</v>
      </c>
      <c r="I796" s="94">
        <v>3</v>
      </c>
      <c r="L796" s="94" t="s">
        <v>258</v>
      </c>
    </row>
    <row r="797" spans="1:12" ht="12" customHeight="1">
      <c r="A797" s="104">
        <v>42498</v>
      </c>
      <c r="B797" s="93" t="s">
        <v>277</v>
      </c>
      <c r="C797" s="93" t="s">
        <v>268</v>
      </c>
      <c r="D797" s="93" t="s">
        <v>8</v>
      </c>
      <c r="E797" s="93" t="s">
        <v>169</v>
      </c>
      <c r="F797" s="93" t="s">
        <v>205</v>
      </c>
      <c r="G797" s="94">
        <v>185</v>
      </c>
      <c r="H797" s="94">
        <v>178</v>
      </c>
      <c r="I797" s="94">
        <v>7</v>
      </c>
      <c r="L797" s="94" t="s">
        <v>258</v>
      </c>
    </row>
    <row r="798" spans="1:12" ht="12" customHeight="1">
      <c r="A798" s="104">
        <v>42498</v>
      </c>
      <c r="B798" s="93" t="s">
        <v>277</v>
      </c>
      <c r="C798" s="93" t="s">
        <v>268</v>
      </c>
      <c r="D798" s="93" t="s">
        <v>8</v>
      </c>
      <c r="E798" s="93" t="s">
        <v>167</v>
      </c>
      <c r="F798" s="93" t="s">
        <v>203</v>
      </c>
      <c r="G798" s="94">
        <v>130</v>
      </c>
      <c r="H798" s="94">
        <v>123</v>
      </c>
      <c r="I798" s="94">
        <v>7</v>
      </c>
      <c r="L798" s="94" t="s">
        <v>258</v>
      </c>
    </row>
    <row r="799" spans="1:12" ht="12" customHeight="1">
      <c r="A799" s="104">
        <v>42498</v>
      </c>
      <c r="B799" s="93" t="s">
        <v>277</v>
      </c>
      <c r="C799" s="93" t="s">
        <v>268</v>
      </c>
      <c r="D799" s="93" t="s">
        <v>8</v>
      </c>
      <c r="E799" s="93" t="s">
        <v>166</v>
      </c>
      <c r="F799" s="93" t="s">
        <v>202</v>
      </c>
      <c r="G799" s="94">
        <v>169</v>
      </c>
      <c r="H799" s="94">
        <v>169</v>
      </c>
      <c r="I799" s="94">
        <v>0</v>
      </c>
      <c r="L799" s="94" t="s">
        <v>258</v>
      </c>
    </row>
    <row r="800" spans="1:12" ht="12" customHeight="1">
      <c r="A800" s="104">
        <v>42498</v>
      </c>
      <c r="B800" s="93" t="s">
        <v>277</v>
      </c>
      <c r="C800" s="93" t="s">
        <v>268</v>
      </c>
      <c r="D800" s="93" t="s">
        <v>8</v>
      </c>
      <c r="E800" s="93" t="s">
        <v>168</v>
      </c>
      <c r="F800" s="93" t="s">
        <v>204</v>
      </c>
      <c r="G800" s="94">
        <v>712</v>
      </c>
      <c r="H800" s="94">
        <v>677</v>
      </c>
      <c r="I800" s="94">
        <v>35</v>
      </c>
      <c r="L800" s="94" t="s">
        <v>258</v>
      </c>
    </row>
    <row r="801" spans="1:12" ht="12" customHeight="1">
      <c r="A801" s="104">
        <v>42498</v>
      </c>
      <c r="B801" s="93" t="s">
        <v>277</v>
      </c>
      <c r="C801" s="93" t="s">
        <v>269</v>
      </c>
      <c r="D801" s="93" t="s">
        <v>9</v>
      </c>
      <c r="E801" s="93" t="s">
        <v>171</v>
      </c>
      <c r="F801" s="93" t="s">
        <v>207</v>
      </c>
      <c r="G801" s="94">
        <v>1262</v>
      </c>
      <c r="H801" s="94">
        <v>1196</v>
      </c>
      <c r="I801" s="94">
        <v>66</v>
      </c>
      <c r="J801" s="94">
        <v>3</v>
      </c>
      <c r="L801" s="94" t="s">
        <v>258</v>
      </c>
    </row>
    <row r="802" spans="1:12" ht="12" customHeight="1">
      <c r="A802" s="104">
        <v>42498</v>
      </c>
      <c r="B802" s="93" t="s">
        <v>277</v>
      </c>
      <c r="C802" s="93" t="s">
        <v>269</v>
      </c>
      <c r="D802" s="93" t="s">
        <v>9</v>
      </c>
      <c r="E802" s="93" t="s">
        <v>170</v>
      </c>
      <c r="F802" s="93" t="s">
        <v>206</v>
      </c>
      <c r="G802" s="94">
        <v>1369</v>
      </c>
      <c r="H802" s="94">
        <v>1339</v>
      </c>
      <c r="I802" s="94">
        <v>30</v>
      </c>
      <c r="L802" s="94" t="s">
        <v>258</v>
      </c>
    </row>
    <row r="803" spans="1:12" ht="12" customHeight="1">
      <c r="A803" s="104">
        <v>42498</v>
      </c>
      <c r="B803" s="93" t="s">
        <v>277</v>
      </c>
      <c r="C803" s="93" t="s">
        <v>269</v>
      </c>
      <c r="D803" s="93" t="s">
        <v>9</v>
      </c>
      <c r="E803" s="93" t="s">
        <v>172</v>
      </c>
      <c r="F803" s="93" t="s">
        <v>208</v>
      </c>
      <c r="G803" s="94">
        <v>1274</v>
      </c>
      <c r="H803" s="94">
        <v>1197</v>
      </c>
      <c r="I803" s="94">
        <v>77</v>
      </c>
      <c r="J803" s="94">
        <v>4</v>
      </c>
      <c r="L803" s="94" t="s">
        <v>258</v>
      </c>
    </row>
    <row r="804" spans="1:12" ht="12" customHeight="1">
      <c r="A804" s="104">
        <v>42498</v>
      </c>
      <c r="B804" s="93" t="s">
        <v>277</v>
      </c>
      <c r="C804" s="93" t="s">
        <v>270</v>
      </c>
      <c r="D804" s="93" t="s">
        <v>10</v>
      </c>
      <c r="E804" s="93" t="s">
        <v>173</v>
      </c>
      <c r="F804" s="93" t="s">
        <v>209</v>
      </c>
      <c r="G804" s="94">
        <v>1016</v>
      </c>
      <c r="H804" s="94">
        <v>995</v>
      </c>
      <c r="I804" s="94">
        <v>21</v>
      </c>
      <c r="L804" s="94" t="s">
        <v>258</v>
      </c>
    </row>
    <row r="805" spans="1:12" ht="12" customHeight="1">
      <c r="A805" s="104">
        <v>42498</v>
      </c>
      <c r="B805" s="93" t="s">
        <v>277</v>
      </c>
      <c r="C805" s="93" t="s">
        <v>270</v>
      </c>
      <c r="D805" s="93" t="s">
        <v>10</v>
      </c>
      <c r="E805" s="93" t="s">
        <v>175</v>
      </c>
      <c r="F805" s="93" t="s">
        <v>211</v>
      </c>
      <c r="G805" s="94">
        <v>2348</v>
      </c>
      <c r="H805" s="94">
        <v>2189</v>
      </c>
      <c r="I805" s="94">
        <v>159</v>
      </c>
      <c r="J805" s="94">
        <v>26</v>
      </c>
      <c r="K805" s="94">
        <v>2</v>
      </c>
      <c r="L805" s="94" t="s">
        <v>258</v>
      </c>
    </row>
    <row r="806" spans="1:12" ht="12" customHeight="1">
      <c r="A806" s="104">
        <v>42498</v>
      </c>
      <c r="B806" s="93" t="s">
        <v>277</v>
      </c>
      <c r="C806" s="93" t="s">
        <v>270</v>
      </c>
      <c r="D806" s="93" t="s">
        <v>10</v>
      </c>
      <c r="E806" s="93" t="s">
        <v>174</v>
      </c>
      <c r="F806" s="93" t="s">
        <v>210</v>
      </c>
      <c r="G806" s="94">
        <v>1113</v>
      </c>
      <c r="H806" s="94">
        <v>991</v>
      </c>
      <c r="I806" s="94">
        <v>122</v>
      </c>
      <c r="J806" s="94">
        <v>9</v>
      </c>
      <c r="L806" s="94" t="s">
        <v>258</v>
      </c>
    </row>
    <row r="807" spans="1:12" ht="12" customHeight="1">
      <c r="A807" s="104">
        <v>42498</v>
      </c>
      <c r="B807" s="93" t="s">
        <v>277</v>
      </c>
      <c r="C807" s="93" t="s">
        <v>271</v>
      </c>
      <c r="D807" s="93" t="s">
        <v>11</v>
      </c>
      <c r="E807" s="93" t="s">
        <v>176</v>
      </c>
      <c r="F807" s="93" t="s">
        <v>212</v>
      </c>
      <c r="G807" s="94">
        <v>104</v>
      </c>
      <c r="H807" s="94">
        <v>102</v>
      </c>
      <c r="I807" s="94">
        <v>2</v>
      </c>
      <c r="L807" s="94" t="s">
        <v>258</v>
      </c>
    </row>
    <row r="808" spans="1:12" ht="12" customHeight="1">
      <c r="A808" s="104">
        <v>42498</v>
      </c>
      <c r="B808" s="93" t="s">
        <v>277</v>
      </c>
      <c r="C808" s="93" t="s">
        <v>272</v>
      </c>
      <c r="D808" s="93" t="s">
        <v>12</v>
      </c>
      <c r="E808" s="93" t="s">
        <v>177</v>
      </c>
      <c r="F808" s="93" t="s">
        <v>213</v>
      </c>
      <c r="G808" s="94">
        <v>151</v>
      </c>
      <c r="H808" s="94">
        <v>146</v>
      </c>
      <c r="I808" s="94">
        <v>5</v>
      </c>
      <c r="L808" s="94" t="s">
        <v>258</v>
      </c>
    </row>
    <row r="809" spans="1:12" ht="12" customHeight="1">
      <c r="A809" s="104">
        <v>42498</v>
      </c>
      <c r="B809" s="93" t="s">
        <v>277</v>
      </c>
      <c r="C809" s="93" t="s">
        <v>273</v>
      </c>
      <c r="D809" s="93" t="s">
        <v>13</v>
      </c>
      <c r="E809" s="93" t="s">
        <v>178</v>
      </c>
      <c r="F809" s="93" t="s">
        <v>214</v>
      </c>
      <c r="G809" s="94">
        <v>1064</v>
      </c>
      <c r="H809" s="94">
        <v>1021</v>
      </c>
      <c r="I809" s="94">
        <v>43</v>
      </c>
      <c r="J809" s="94">
        <v>1</v>
      </c>
      <c r="L809" s="94" t="s">
        <v>258</v>
      </c>
    </row>
    <row r="810" spans="1:12" ht="12" customHeight="1">
      <c r="A810" s="104">
        <v>42498</v>
      </c>
      <c r="B810" s="93" t="s">
        <v>277</v>
      </c>
      <c r="C810" s="93" t="s">
        <v>273</v>
      </c>
      <c r="D810" s="93" t="s">
        <v>13</v>
      </c>
      <c r="E810" s="93" t="s">
        <v>179</v>
      </c>
      <c r="F810" s="93" t="s">
        <v>215</v>
      </c>
      <c r="G810" s="94">
        <v>498</v>
      </c>
      <c r="H810" s="94">
        <v>494</v>
      </c>
      <c r="I810" s="94">
        <v>4</v>
      </c>
      <c r="L810" s="94" t="s">
        <v>258</v>
      </c>
    </row>
    <row r="811" spans="1:12" ht="12" customHeight="1">
      <c r="A811" s="104">
        <v>42498</v>
      </c>
      <c r="B811" s="93" t="s">
        <v>277</v>
      </c>
      <c r="C811" s="93" t="s">
        <v>274</v>
      </c>
      <c r="D811" s="93" t="s">
        <v>14</v>
      </c>
      <c r="E811" s="93" t="s">
        <v>180</v>
      </c>
      <c r="F811" s="93" t="s">
        <v>216</v>
      </c>
      <c r="G811" s="94">
        <v>104</v>
      </c>
      <c r="H811" s="94">
        <v>104</v>
      </c>
      <c r="I811" s="94">
        <v>0</v>
      </c>
      <c r="L811" s="94" t="s">
        <v>258</v>
      </c>
    </row>
    <row r="812" spans="1:12" ht="12" customHeight="1">
      <c r="A812" s="104">
        <v>42505</v>
      </c>
      <c r="B812" s="93" t="s">
        <v>277</v>
      </c>
      <c r="C812" s="93" t="s">
        <v>261</v>
      </c>
      <c r="D812" s="93" t="s">
        <v>1</v>
      </c>
      <c r="E812" s="93" t="s">
        <v>152</v>
      </c>
      <c r="F812" s="93" t="s">
        <v>188</v>
      </c>
      <c r="G812" s="94">
        <v>977</v>
      </c>
      <c r="H812" s="94">
        <v>834</v>
      </c>
      <c r="I812" s="94">
        <v>143</v>
      </c>
      <c r="J812" s="94">
        <v>20</v>
      </c>
      <c r="K812" s="94">
        <v>1</v>
      </c>
      <c r="L812" s="94" t="s">
        <v>258</v>
      </c>
    </row>
    <row r="813" spans="1:12" ht="12" customHeight="1">
      <c r="A813" s="104">
        <v>42505</v>
      </c>
      <c r="B813" s="93" t="s">
        <v>277</v>
      </c>
      <c r="C813" s="93" t="s">
        <v>261</v>
      </c>
      <c r="D813" s="93" t="s">
        <v>1</v>
      </c>
      <c r="E813" s="93" t="s">
        <v>151</v>
      </c>
      <c r="F813" s="93" t="s">
        <v>187</v>
      </c>
      <c r="G813" s="94">
        <v>1391</v>
      </c>
      <c r="H813" s="94">
        <v>1321</v>
      </c>
      <c r="I813" s="94">
        <v>70</v>
      </c>
      <c r="J813" s="94">
        <v>6</v>
      </c>
      <c r="L813" s="94" t="s">
        <v>258</v>
      </c>
    </row>
    <row r="814" spans="1:12" ht="12" customHeight="1">
      <c r="A814" s="104">
        <v>42505</v>
      </c>
      <c r="B814" s="93" t="s">
        <v>277</v>
      </c>
      <c r="C814" s="93" t="s">
        <v>262</v>
      </c>
      <c r="D814" s="93" t="s">
        <v>2</v>
      </c>
      <c r="E814" s="93" t="s">
        <v>153</v>
      </c>
      <c r="F814" s="93" t="s">
        <v>189</v>
      </c>
      <c r="G814" s="94">
        <v>611</v>
      </c>
      <c r="H814" s="94">
        <v>591</v>
      </c>
      <c r="I814" s="94">
        <v>20</v>
      </c>
      <c r="L814" s="94" t="s">
        <v>258</v>
      </c>
    </row>
    <row r="815" spans="1:12" ht="12" customHeight="1">
      <c r="A815" s="104">
        <v>42505</v>
      </c>
      <c r="B815" s="93" t="s">
        <v>277</v>
      </c>
      <c r="C815" s="93" t="s">
        <v>263</v>
      </c>
      <c r="D815" s="93" t="s">
        <v>3</v>
      </c>
      <c r="E815" s="93" t="s">
        <v>154</v>
      </c>
      <c r="F815" s="93" t="s">
        <v>190</v>
      </c>
      <c r="G815" s="94">
        <v>738</v>
      </c>
      <c r="H815" s="94">
        <v>719</v>
      </c>
      <c r="I815" s="94">
        <v>19</v>
      </c>
      <c r="L815" s="94" t="s">
        <v>258</v>
      </c>
    </row>
    <row r="816" spans="1:12" ht="12" customHeight="1">
      <c r="A816" s="104">
        <v>42505</v>
      </c>
      <c r="B816" s="93" t="s">
        <v>277</v>
      </c>
      <c r="C816" s="93" t="s">
        <v>263</v>
      </c>
      <c r="D816" s="93" t="s">
        <v>3</v>
      </c>
      <c r="E816" s="93" t="s">
        <v>155</v>
      </c>
      <c r="F816" s="93" t="s">
        <v>191</v>
      </c>
      <c r="G816" s="94">
        <v>211</v>
      </c>
      <c r="H816" s="94">
        <v>205</v>
      </c>
      <c r="I816" s="94">
        <v>6</v>
      </c>
      <c r="J816" s="94">
        <v>2</v>
      </c>
      <c r="L816" s="94" t="s">
        <v>258</v>
      </c>
    </row>
    <row r="817" spans="1:12" ht="12" customHeight="1">
      <c r="A817" s="104">
        <v>42505</v>
      </c>
      <c r="B817" s="93" t="s">
        <v>277</v>
      </c>
      <c r="C817" s="93" t="s">
        <v>264</v>
      </c>
      <c r="D817" s="93" t="s">
        <v>4</v>
      </c>
      <c r="E817" s="93" t="s">
        <v>156</v>
      </c>
      <c r="F817" s="93" t="s">
        <v>192</v>
      </c>
      <c r="G817" s="94">
        <v>1356</v>
      </c>
      <c r="H817" s="94">
        <v>1240</v>
      </c>
      <c r="I817" s="94">
        <v>116</v>
      </c>
      <c r="J817" s="94">
        <v>7</v>
      </c>
      <c r="L817" s="94" t="s">
        <v>258</v>
      </c>
    </row>
    <row r="818" spans="1:12" ht="12" customHeight="1">
      <c r="A818" s="104">
        <v>42505</v>
      </c>
      <c r="B818" s="93" t="s">
        <v>277</v>
      </c>
      <c r="C818" s="93" t="s">
        <v>265</v>
      </c>
      <c r="D818" s="93" t="s">
        <v>5</v>
      </c>
      <c r="E818" s="93" t="s">
        <v>157</v>
      </c>
      <c r="F818" s="93" t="s">
        <v>193</v>
      </c>
      <c r="G818" s="94">
        <v>1403</v>
      </c>
      <c r="H818" s="94">
        <v>1237</v>
      </c>
      <c r="I818" s="94">
        <v>166</v>
      </c>
      <c r="J818" s="94">
        <v>16</v>
      </c>
      <c r="L818" s="94" t="s">
        <v>258</v>
      </c>
    </row>
    <row r="819" spans="1:12" ht="12" customHeight="1">
      <c r="A819" s="104">
        <v>42505</v>
      </c>
      <c r="B819" s="93" t="s">
        <v>277</v>
      </c>
      <c r="C819" s="93" t="s">
        <v>266</v>
      </c>
      <c r="D819" s="93" t="s">
        <v>6</v>
      </c>
      <c r="E819" s="93" t="s">
        <v>158</v>
      </c>
      <c r="F819" s="93" t="s">
        <v>194</v>
      </c>
      <c r="G819" s="94">
        <v>1122</v>
      </c>
      <c r="H819" s="94">
        <v>1054</v>
      </c>
      <c r="I819" s="94">
        <v>68</v>
      </c>
      <c r="L819" s="94" t="s">
        <v>258</v>
      </c>
    </row>
    <row r="820" spans="1:12" ht="12" customHeight="1">
      <c r="A820" s="104">
        <v>42505</v>
      </c>
      <c r="B820" s="93" t="s">
        <v>277</v>
      </c>
      <c r="C820" s="93" t="s">
        <v>266</v>
      </c>
      <c r="D820" s="93" t="s">
        <v>6</v>
      </c>
      <c r="E820" s="93" t="s">
        <v>160</v>
      </c>
      <c r="F820" s="93" t="s">
        <v>196</v>
      </c>
      <c r="G820" s="94">
        <v>500</v>
      </c>
      <c r="H820" s="94">
        <v>489</v>
      </c>
      <c r="I820" s="94">
        <v>11</v>
      </c>
      <c r="L820" s="94" t="s">
        <v>258</v>
      </c>
    </row>
    <row r="821" spans="1:12" ht="12" customHeight="1">
      <c r="A821" s="104">
        <v>42505</v>
      </c>
      <c r="B821" s="93" t="s">
        <v>277</v>
      </c>
      <c r="C821" s="93" t="s">
        <v>266</v>
      </c>
      <c r="D821" s="93" t="s">
        <v>6</v>
      </c>
      <c r="E821" s="93" t="s">
        <v>159</v>
      </c>
      <c r="F821" s="93" t="s">
        <v>195</v>
      </c>
      <c r="G821" s="94">
        <v>410</v>
      </c>
      <c r="H821" s="94">
        <v>410</v>
      </c>
      <c r="I821" s="94">
        <v>0</v>
      </c>
      <c r="L821" s="94" t="s">
        <v>258</v>
      </c>
    </row>
    <row r="822" spans="1:12" ht="12" customHeight="1">
      <c r="A822" s="104">
        <v>42505</v>
      </c>
      <c r="B822" s="93" t="s">
        <v>277</v>
      </c>
      <c r="C822" s="93" t="s">
        <v>267</v>
      </c>
      <c r="D822" s="93" t="s">
        <v>7</v>
      </c>
      <c r="E822" s="93" t="s">
        <v>163</v>
      </c>
      <c r="F822" s="93" t="s">
        <v>199</v>
      </c>
      <c r="G822" s="94">
        <v>1864</v>
      </c>
      <c r="H822" s="94">
        <v>1629</v>
      </c>
      <c r="I822" s="94">
        <v>235</v>
      </c>
      <c r="J822" s="94">
        <v>4</v>
      </c>
      <c r="L822" s="94" t="s">
        <v>258</v>
      </c>
    </row>
    <row r="823" spans="1:12" ht="12" customHeight="1">
      <c r="A823" s="104">
        <v>42505</v>
      </c>
      <c r="B823" s="93" t="s">
        <v>277</v>
      </c>
      <c r="C823" s="93" t="s">
        <v>267</v>
      </c>
      <c r="D823" s="93" t="s">
        <v>7</v>
      </c>
      <c r="E823" s="93" t="s">
        <v>161</v>
      </c>
      <c r="F823" s="93" t="s">
        <v>197</v>
      </c>
      <c r="G823" s="94">
        <v>692</v>
      </c>
      <c r="H823" s="94">
        <v>674</v>
      </c>
      <c r="I823" s="94">
        <v>18</v>
      </c>
      <c r="J823" s="94">
        <v>2</v>
      </c>
      <c r="L823" s="94" t="s">
        <v>258</v>
      </c>
    </row>
    <row r="824" spans="1:12" ht="12" customHeight="1">
      <c r="A824" s="104">
        <v>42505</v>
      </c>
      <c r="B824" s="93" t="s">
        <v>277</v>
      </c>
      <c r="C824" s="93" t="s">
        <v>267</v>
      </c>
      <c r="D824" s="93" t="s">
        <v>7</v>
      </c>
      <c r="E824" s="93" t="s">
        <v>164</v>
      </c>
      <c r="F824" s="93" t="s">
        <v>200</v>
      </c>
      <c r="G824" s="94">
        <v>1984</v>
      </c>
      <c r="H824" s="94">
        <v>1683</v>
      </c>
      <c r="I824" s="94">
        <v>301</v>
      </c>
      <c r="J824" s="94">
        <v>10</v>
      </c>
      <c r="L824" s="94" t="s">
        <v>258</v>
      </c>
    </row>
    <row r="825" spans="1:12" ht="12" customHeight="1">
      <c r="A825" s="104">
        <v>42505</v>
      </c>
      <c r="B825" s="93" t="s">
        <v>277</v>
      </c>
      <c r="C825" s="93" t="s">
        <v>267</v>
      </c>
      <c r="D825" s="93" t="s">
        <v>7</v>
      </c>
      <c r="E825" s="93" t="s">
        <v>162</v>
      </c>
      <c r="F825" s="93" t="s">
        <v>198</v>
      </c>
      <c r="G825" s="94">
        <v>1467</v>
      </c>
      <c r="H825" s="94">
        <v>1354</v>
      </c>
      <c r="I825" s="94">
        <v>113</v>
      </c>
      <c r="J825" s="94">
        <v>5</v>
      </c>
      <c r="L825" s="94" t="s">
        <v>258</v>
      </c>
    </row>
    <row r="826" spans="1:12" ht="12" customHeight="1">
      <c r="A826" s="104">
        <v>42505</v>
      </c>
      <c r="B826" s="93" t="s">
        <v>277</v>
      </c>
      <c r="C826" s="93" t="s">
        <v>267</v>
      </c>
      <c r="D826" s="93" t="s">
        <v>7</v>
      </c>
      <c r="E826" s="93" t="s">
        <v>165</v>
      </c>
      <c r="F826" s="93" t="s">
        <v>201</v>
      </c>
      <c r="G826" s="94">
        <v>1163</v>
      </c>
      <c r="H826" s="94">
        <v>1160</v>
      </c>
      <c r="I826" s="94">
        <v>3</v>
      </c>
      <c r="L826" s="94" t="s">
        <v>258</v>
      </c>
    </row>
    <row r="827" spans="1:12" ht="12" customHeight="1">
      <c r="A827" s="104">
        <v>42505</v>
      </c>
      <c r="B827" s="93" t="s">
        <v>277</v>
      </c>
      <c r="C827" s="93" t="s">
        <v>268</v>
      </c>
      <c r="D827" s="93" t="s">
        <v>8</v>
      </c>
      <c r="E827" s="93" t="s">
        <v>169</v>
      </c>
      <c r="F827" s="93" t="s">
        <v>205</v>
      </c>
      <c r="G827" s="94">
        <v>212</v>
      </c>
      <c r="H827" s="94">
        <v>202</v>
      </c>
      <c r="I827" s="94">
        <v>10</v>
      </c>
      <c r="L827" s="94" t="s">
        <v>258</v>
      </c>
    </row>
    <row r="828" spans="1:12" ht="12" customHeight="1">
      <c r="A828" s="104">
        <v>42505</v>
      </c>
      <c r="B828" s="93" t="s">
        <v>277</v>
      </c>
      <c r="C828" s="93" t="s">
        <v>268</v>
      </c>
      <c r="D828" s="93" t="s">
        <v>8</v>
      </c>
      <c r="E828" s="93" t="s">
        <v>167</v>
      </c>
      <c r="F828" s="93" t="s">
        <v>203</v>
      </c>
      <c r="G828" s="94">
        <v>152</v>
      </c>
      <c r="H828" s="94">
        <v>148</v>
      </c>
      <c r="I828" s="94">
        <v>4</v>
      </c>
      <c r="L828" s="94" t="s">
        <v>258</v>
      </c>
    </row>
    <row r="829" spans="1:12" ht="12" customHeight="1">
      <c r="A829" s="104">
        <v>42505</v>
      </c>
      <c r="B829" s="93" t="s">
        <v>277</v>
      </c>
      <c r="C829" s="93" t="s">
        <v>268</v>
      </c>
      <c r="D829" s="93" t="s">
        <v>8</v>
      </c>
      <c r="E829" s="93" t="s">
        <v>166</v>
      </c>
      <c r="F829" s="93" t="s">
        <v>202</v>
      </c>
      <c r="G829" s="94">
        <v>163</v>
      </c>
      <c r="H829" s="94">
        <v>162</v>
      </c>
      <c r="I829" s="94">
        <v>1</v>
      </c>
      <c r="L829" s="94" t="s">
        <v>258</v>
      </c>
    </row>
    <row r="830" spans="1:12" ht="12" customHeight="1">
      <c r="A830" s="104">
        <v>42505</v>
      </c>
      <c r="B830" s="93" t="s">
        <v>277</v>
      </c>
      <c r="C830" s="93" t="s">
        <v>268</v>
      </c>
      <c r="D830" s="93" t="s">
        <v>8</v>
      </c>
      <c r="E830" s="93" t="s">
        <v>168</v>
      </c>
      <c r="F830" s="93" t="s">
        <v>204</v>
      </c>
      <c r="G830" s="94">
        <v>680</v>
      </c>
      <c r="H830" s="94">
        <v>636</v>
      </c>
      <c r="I830" s="94">
        <v>44</v>
      </c>
      <c r="L830" s="94" t="s">
        <v>258</v>
      </c>
    </row>
    <row r="831" spans="1:12" ht="12" customHeight="1">
      <c r="A831" s="104">
        <v>42505</v>
      </c>
      <c r="B831" s="93" t="s">
        <v>277</v>
      </c>
      <c r="C831" s="93" t="s">
        <v>269</v>
      </c>
      <c r="D831" s="93" t="s">
        <v>9</v>
      </c>
      <c r="E831" s="93" t="s">
        <v>171</v>
      </c>
      <c r="F831" s="93" t="s">
        <v>207</v>
      </c>
      <c r="G831" s="94">
        <v>1375</v>
      </c>
      <c r="H831" s="94">
        <v>1302</v>
      </c>
      <c r="I831" s="94">
        <v>73</v>
      </c>
      <c r="J831" s="94">
        <v>5</v>
      </c>
      <c r="L831" s="94" t="s">
        <v>258</v>
      </c>
    </row>
    <row r="832" spans="1:12" ht="12" customHeight="1">
      <c r="A832" s="104">
        <v>42505</v>
      </c>
      <c r="B832" s="93" t="s">
        <v>277</v>
      </c>
      <c r="C832" s="93" t="s">
        <v>269</v>
      </c>
      <c r="D832" s="93" t="s">
        <v>9</v>
      </c>
      <c r="E832" s="93" t="s">
        <v>170</v>
      </c>
      <c r="F832" s="93" t="s">
        <v>206</v>
      </c>
      <c r="G832" s="94">
        <v>1431</v>
      </c>
      <c r="H832" s="94">
        <v>1401</v>
      </c>
      <c r="I832" s="94">
        <v>30</v>
      </c>
      <c r="L832" s="94" t="s">
        <v>258</v>
      </c>
    </row>
    <row r="833" spans="1:12" ht="12" customHeight="1">
      <c r="A833" s="104">
        <v>42505</v>
      </c>
      <c r="B833" s="93" t="s">
        <v>277</v>
      </c>
      <c r="C833" s="93" t="s">
        <v>269</v>
      </c>
      <c r="D833" s="93" t="s">
        <v>9</v>
      </c>
      <c r="E833" s="93" t="s">
        <v>172</v>
      </c>
      <c r="F833" s="93" t="s">
        <v>208</v>
      </c>
      <c r="G833" s="94">
        <v>1363</v>
      </c>
      <c r="H833" s="94">
        <v>1210</v>
      </c>
      <c r="I833" s="94">
        <v>153</v>
      </c>
      <c r="J833" s="94">
        <v>9</v>
      </c>
      <c r="L833" s="94" t="s">
        <v>258</v>
      </c>
    </row>
    <row r="834" spans="1:12" ht="12" customHeight="1">
      <c r="A834" s="104">
        <v>42505</v>
      </c>
      <c r="B834" s="93" t="s">
        <v>277</v>
      </c>
      <c r="C834" s="93" t="s">
        <v>270</v>
      </c>
      <c r="D834" s="93" t="s">
        <v>10</v>
      </c>
      <c r="E834" s="93" t="s">
        <v>173</v>
      </c>
      <c r="F834" s="93" t="s">
        <v>209</v>
      </c>
      <c r="G834" s="94">
        <v>1088</v>
      </c>
      <c r="H834" s="94">
        <v>1076</v>
      </c>
      <c r="I834" s="94">
        <v>12</v>
      </c>
      <c r="L834" s="94" t="s">
        <v>258</v>
      </c>
    </row>
    <row r="835" spans="1:12" ht="12" customHeight="1">
      <c r="A835" s="104">
        <v>42505</v>
      </c>
      <c r="B835" s="93" t="s">
        <v>277</v>
      </c>
      <c r="C835" s="93" t="s">
        <v>270</v>
      </c>
      <c r="D835" s="93" t="s">
        <v>10</v>
      </c>
      <c r="E835" s="93" t="s">
        <v>175</v>
      </c>
      <c r="F835" s="93" t="s">
        <v>211</v>
      </c>
      <c r="G835" s="94">
        <v>2314</v>
      </c>
      <c r="H835" s="94">
        <v>2089</v>
      </c>
      <c r="I835" s="94">
        <v>225</v>
      </c>
      <c r="J835" s="94">
        <v>41</v>
      </c>
      <c r="K835" s="94">
        <v>4</v>
      </c>
      <c r="L835" s="94" t="s">
        <v>258</v>
      </c>
    </row>
    <row r="836" spans="1:12" ht="12" customHeight="1">
      <c r="A836" s="104">
        <v>42505</v>
      </c>
      <c r="B836" s="93" t="s">
        <v>277</v>
      </c>
      <c r="C836" s="93" t="s">
        <v>270</v>
      </c>
      <c r="D836" s="93" t="s">
        <v>10</v>
      </c>
      <c r="E836" s="93" t="s">
        <v>174</v>
      </c>
      <c r="F836" s="93" t="s">
        <v>210</v>
      </c>
      <c r="G836" s="94">
        <v>1157</v>
      </c>
      <c r="H836" s="94">
        <v>1100</v>
      </c>
      <c r="I836" s="94">
        <v>57</v>
      </c>
      <c r="J836" s="94">
        <v>3</v>
      </c>
      <c r="L836" s="94" t="s">
        <v>258</v>
      </c>
    </row>
    <row r="837" spans="1:12" ht="12" customHeight="1">
      <c r="A837" s="104">
        <v>42505</v>
      </c>
      <c r="B837" s="93" t="s">
        <v>277</v>
      </c>
      <c r="C837" s="93" t="s">
        <v>271</v>
      </c>
      <c r="D837" s="93" t="s">
        <v>11</v>
      </c>
      <c r="E837" s="93" t="s">
        <v>176</v>
      </c>
      <c r="F837" s="93" t="s">
        <v>212</v>
      </c>
      <c r="G837" s="94">
        <v>115</v>
      </c>
      <c r="H837" s="94">
        <v>111</v>
      </c>
      <c r="I837" s="94">
        <v>4</v>
      </c>
      <c r="L837" s="94" t="s">
        <v>258</v>
      </c>
    </row>
    <row r="838" spans="1:12" ht="12" customHeight="1">
      <c r="A838" s="104">
        <v>42505</v>
      </c>
      <c r="B838" s="93" t="s">
        <v>277</v>
      </c>
      <c r="C838" s="93" t="s">
        <v>272</v>
      </c>
      <c r="D838" s="93" t="s">
        <v>12</v>
      </c>
      <c r="E838" s="93" t="s">
        <v>177</v>
      </c>
      <c r="F838" s="93" t="s">
        <v>213</v>
      </c>
      <c r="G838" s="94">
        <v>154</v>
      </c>
      <c r="H838" s="94">
        <v>147</v>
      </c>
      <c r="I838" s="94">
        <v>7</v>
      </c>
      <c r="L838" s="94" t="s">
        <v>258</v>
      </c>
    </row>
    <row r="839" spans="1:12" ht="12" customHeight="1">
      <c r="A839" s="104">
        <v>42505</v>
      </c>
      <c r="B839" s="93" t="s">
        <v>277</v>
      </c>
      <c r="C839" s="93" t="s">
        <v>273</v>
      </c>
      <c r="D839" s="93" t="s">
        <v>13</v>
      </c>
      <c r="E839" s="93" t="s">
        <v>178</v>
      </c>
      <c r="F839" s="93" t="s">
        <v>214</v>
      </c>
      <c r="G839" s="94">
        <v>954</v>
      </c>
      <c r="H839" s="94">
        <v>945</v>
      </c>
      <c r="I839" s="94">
        <v>9</v>
      </c>
      <c r="L839" s="94" t="s">
        <v>258</v>
      </c>
    </row>
    <row r="840" spans="1:12" ht="12" customHeight="1">
      <c r="A840" s="104">
        <v>42505</v>
      </c>
      <c r="B840" s="93" t="s">
        <v>277</v>
      </c>
      <c r="C840" s="93" t="s">
        <v>273</v>
      </c>
      <c r="D840" s="93" t="s">
        <v>13</v>
      </c>
      <c r="E840" s="93" t="s">
        <v>179</v>
      </c>
      <c r="F840" s="93" t="s">
        <v>215</v>
      </c>
      <c r="G840" s="94">
        <v>540</v>
      </c>
      <c r="H840" s="94">
        <v>535</v>
      </c>
      <c r="I840" s="94">
        <v>5</v>
      </c>
      <c r="L840" s="94" t="s">
        <v>258</v>
      </c>
    </row>
    <row r="841" spans="1:12" ht="12" customHeight="1">
      <c r="A841" s="104">
        <v>42505</v>
      </c>
      <c r="B841" s="93" t="s">
        <v>277</v>
      </c>
      <c r="C841" s="93" t="s">
        <v>274</v>
      </c>
      <c r="D841" s="93" t="s">
        <v>14</v>
      </c>
      <c r="E841" s="93" t="s">
        <v>180</v>
      </c>
      <c r="F841" s="93" t="s">
        <v>216</v>
      </c>
      <c r="G841" s="94">
        <v>149</v>
      </c>
      <c r="H841" s="94">
        <v>148</v>
      </c>
      <c r="I841" s="94">
        <v>1</v>
      </c>
      <c r="L841" s="94" t="s">
        <v>258</v>
      </c>
    </row>
    <row r="842" spans="1:12" ht="12" customHeight="1">
      <c r="A842" s="104">
        <v>42512</v>
      </c>
      <c r="B842" s="93" t="s">
        <v>277</v>
      </c>
      <c r="C842" s="93" t="s">
        <v>261</v>
      </c>
      <c r="D842" s="93" t="s">
        <v>1</v>
      </c>
      <c r="E842" s="93" t="s">
        <v>152</v>
      </c>
      <c r="F842" s="93" t="s">
        <v>188</v>
      </c>
      <c r="G842" s="94">
        <v>886</v>
      </c>
      <c r="H842" s="94">
        <v>839</v>
      </c>
      <c r="I842" s="94">
        <v>47</v>
      </c>
      <c r="L842" s="94" t="s">
        <v>258</v>
      </c>
    </row>
    <row r="843" spans="1:12" ht="12" customHeight="1">
      <c r="A843" s="104">
        <v>42512</v>
      </c>
      <c r="B843" s="93" t="s">
        <v>277</v>
      </c>
      <c r="C843" s="93" t="s">
        <v>261</v>
      </c>
      <c r="D843" s="93" t="s">
        <v>1</v>
      </c>
      <c r="E843" s="93" t="s">
        <v>151</v>
      </c>
      <c r="F843" s="93" t="s">
        <v>187</v>
      </c>
      <c r="G843" s="94">
        <v>1340</v>
      </c>
      <c r="H843" s="94">
        <v>1305</v>
      </c>
      <c r="I843" s="94">
        <v>35</v>
      </c>
      <c r="J843" s="94">
        <v>2</v>
      </c>
      <c r="L843" s="94" t="s">
        <v>258</v>
      </c>
    </row>
    <row r="844" spans="1:12" ht="12" customHeight="1">
      <c r="A844" s="104">
        <v>42512</v>
      </c>
      <c r="B844" s="93" t="s">
        <v>277</v>
      </c>
      <c r="C844" s="93" t="s">
        <v>262</v>
      </c>
      <c r="D844" s="93" t="s">
        <v>2</v>
      </c>
      <c r="E844" s="93" t="s">
        <v>153</v>
      </c>
      <c r="F844" s="93" t="s">
        <v>189</v>
      </c>
      <c r="G844" s="94">
        <v>631</v>
      </c>
      <c r="H844" s="94">
        <v>574</v>
      </c>
      <c r="I844" s="94">
        <v>57</v>
      </c>
      <c r="J844" s="94">
        <v>1</v>
      </c>
      <c r="L844" s="94" t="s">
        <v>258</v>
      </c>
    </row>
    <row r="845" spans="1:12" ht="12" customHeight="1">
      <c r="A845" s="104">
        <v>42512</v>
      </c>
      <c r="B845" s="93" t="s">
        <v>277</v>
      </c>
      <c r="C845" s="93" t="s">
        <v>263</v>
      </c>
      <c r="D845" s="93" t="s">
        <v>3</v>
      </c>
      <c r="E845" s="93" t="s">
        <v>154</v>
      </c>
      <c r="F845" s="93" t="s">
        <v>190</v>
      </c>
      <c r="G845" s="94">
        <v>670</v>
      </c>
      <c r="H845" s="94">
        <v>649</v>
      </c>
      <c r="I845" s="94">
        <v>21</v>
      </c>
      <c r="L845" s="94" t="s">
        <v>258</v>
      </c>
    </row>
    <row r="846" spans="1:12" ht="12" customHeight="1">
      <c r="A846" s="104">
        <v>42512</v>
      </c>
      <c r="B846" s="93" t="s">
        <v>277</v>
      </c>
      <c r="C846" s="93" t="s">
        <v>263</v>
      </c>
      <c r="D846" s="93" t="s">
        <v>3</v>
      </c>
      <c r="E846" s="93" t="s">
        <v>155</v>
      </c>
      <c r="F846" s="93" t="s">
        <v>191</v>
      </c>
      <c r="G846" s="94">
        <v>238</v>
      </c>
      <c r="H846" s="94">
        <v>220</v>
      </c>
      <c r="I846" s="94">
        <v>18</v>
      </c>
      <c r="L846" s="94" t="s">
        <v>258</v>
      </c>
    </row>
    <row r="847" spans="1:12" ht="12" customHeight="1">
      <c r="A847" s="104">
        <v>42512</v>
      </c>
      <c r="B847" s="93" t="s">
        <v>277</v>
      </c>
      <c r="C847" s="93" t="s">
        <v>264</v>
      </c>
      <c r="D847" s="93" t="s">
        <v>4</v>
      </c>
      <c r="E847" s="93" t="s">
        <v>156</v>
      </c>
      <c r="F847" s="93" t="s">
        <v>192</v>
      </c>
      <c r="G847" s="94">
        <v>1297</v>
      </c>
      <c r="H847" s="94">
        <v>1222</v>
      </c>
      <c r="I847" s="94">
        <v>75</v>
      </c>
      <c r="J847" s="94">
        <v>15</v>
      </c>
      <c r="L847" s="94" t="s">
        <v>258</v>
      </c>
    </row>
    <row r="848" spans="1:12" ht="12" customHeight="1">
      <c r="A848" s="104">
        <v>42512</v>
      </c>
      <c r="B848" s="93" t="s">
        <v>277</v>
      </c>
      <c r="C848" s="93" t="s">
        <v>265</v>
      </c>
      <c r="D848" s="93" t="s">
        <v>5</v>
      </c>
      <c r="E848" s="93" t="s">
        <v>157</v>
      </c>
      <c r="F848" s="93" t="s">
        <v>193</v>
      </c>
      <c r="G848" s="94">
        <v>1300</v>
      </c>
      <c r="H848" s="94">
        <v>1183</v>
      </c>
      <c r="I848" s="94">
        <v>117</v>
      </c>
      <c r="J848" s="94">
        <v>6</v>
      </c>
      <c r="L848" s="94" t="s">
        <v>258</v>
      </c>
    </row>
    <row r="849" spans="1:12" ht="12" customHeight="1">
      <c r="A849" s="104">
        <v>42512</v>
      </c>
      <c r="B849" s="93" t="s">
        <v>277</v>
      </c>
      <c r="C849" s="93" t="s">
        <v>266</v>
      </c>
      <c r="D849" s="93" t="s">
        <v>6</v>
      </c>
      <c r="E849" s="93" t="s">
        <v>158</v>
      </c>
      <c r="F849" s="93" t="s">
        <v>194</v>
      </c>
      <c r="G849" s="94">
        <v>1156</v>
      </c>
      <c r="H849" s="94">
        <v>1089</v>
      </c>
      <c r="I849" s="94">
        <v>67</v>
      </c>
      <c r="J849" s="94">
        <v>3</v>
      </c>
      <c r="L849" s="94" t="s">
        <v>258</v>
      </c>
    </row>
    <row r="850" spans="1:12" ht="12" customHeight="1">
      <c r="A850" s="104">
        <v>42512</v>
      </c>
      <c r="B850" s="93" t="s">
        <v>277</v>
      </c>
      <c r="C850" s="93" t="s">
        <v>266</v>
      </c>
      <c r="D850" s="93" t="s">
        <v>6</v>
      </c>
      <c r="E850" s="93" t="s">
        <v>160</v>
      </c>
      <c r="F850" s="93" t="s">
        <v>196</v>
      </c>
      <c r="G850" s="94">
        <v>442</v>
      </c>
      <c r="H850" s="94">
        <v>434</v>
      </c>
      <c r="I850" s="94">
        <v>8</v>
      </c>
      <c r="J850" s="94">
        <v>1</v>
      </c>
      <c r="L850" s="94" t="s">
        <v>258</v>
      </c>
    </row>
    <row r="851" spans="1:12" ht="12" customHeight="1">
      <c r="A851" s="104">
        <v>42512</v>
      </c>
      <c r="B851" s="93" t="s">
        <v>277</v>
      </c>
      <c r="C851" s="93" t="s">
        <v>266</v>
      </c>
      <c r="D851" s="93" t="s">
        <v>6</v>
      </c>
      <c r="E851" s="93" t="s">
        <v>159</v>
      </c>
      <c r="F851" s="93" t="s">
        <v>195</v>
      </c>
      <c r="G851" s="94">
        <v>388</v>
      </c>
      <c r="H851" s="94">
        <v>384</v>
      </c>
      <c r="I851" s="94">
        <v>4</v>
      </c>
      <c r="L851" s="94" t="s">
        <v>258</v>
      </c>
    </row>
    <row r="852" spans="1:12" ht="12" customHeight="1">
      <c r="A852" s="104">
        <v>42512</v>
      </c>
      <c r="B852" s="93" t="s">
        <v>277</v>
      </c>
      <c r="C852" s="93" t="s">
        <v>267</v>
      </c>
      <c r="D852" s="93" t="s">
        <v>7</v>
      </c>
      <c r="E852" s="93" t="s">
        <v>163</v>
      </c>
      <c r="F852" s="93" t="s">
        <v>199</v>
      </c>
      <c r="G852" s="94">
        <v>1828</v>
      </c>
      <c r="H852" s="94">
        <v>1670</v>
      </c>
      <c r="I852" s="94">
        <v>158</v>
      </c>
      <c r="J852" s="94">
        <v>2</v>
      </c>
      <c r="L852" s="94" t="s">
        <v>258</v>
      </c>
    </row>
    <row r="853" spans="1:12" ht="12" customHeight="1">
      <c r="A853" s="104">
        <v>42512</v>
      </c>
      <c r="B853" s="93" t="s">
        <v>277</v>
      </c>
      <c r="C853" s="93" t="s">
        <v>267</v>
      </c>
      <c r="D853" s="93" t="s">
        <v>7</v>
      </c>
      <c r="E853" s="93" t="s">
        <v>161</v>
      </c>
      <c r="F853" s="93" t="s">
        <v>197</v>
      </c>
      <c r="G853" s="94">
        <v>652</v>
      </c>
      <c r="H853" s="94">
        <v>629</v>
      </c>
      <c r="I853" s="94">
        <v>23</v>
      </c>
      <c r="L853" s="94" t="s">
        <v>258</v>
      </c>
    </row>
    <row r="854" spans="1:12" ht="12" customHeight="1">
      <c r="A854" s="104">
        <v>42512</v>
      </c>
      <c r="B854" s="93" t="s">
        <v>277</v>
      </c>
      <c r="C854" s="93" t="s">
        <v>267</v>
      </c>
      <c r="D854" s="93" t="s">
        <v>7</v>
      </c>
      <c r="E854" s="93" t="s">
        <v>164</v>
      </c>
      <c r="F854" s="93" t="s">
        <v>200</v>
      </c>
      <c r="G854" s="94">
        <v>1896</v>
      </c>
      <c r="H854" s="94">
        <v>1619</v>
      </c>
      <c r="I854" s="94">
        <v>277</v>
      </c>
      <c r="J854" s="94">
        <v>6</v>
      </c>
      <c r="L854" s="94" t="s">
        <v>258</v>
      </c>
    </row>
    <row r="855" spans="1:12" ht="12" customHeight="1">
      <c r="A855" s="104">
        <v>42512</v>
      </c>
      <c r="B855" s="93" t="s">
        <v>277</v>
      </c>
      <c r="C855" s="93" t="s">
        <v>267</v>
      </c>
      <c r="D855" s="93" t="s">
        <v>7</v>
      </c>
      <c r="E855" s="93" t="s">
        <v>162</v>
      </c>
      <c r="F855" s="93" t="s">
        <v>198</v>
      </c>
      <c r="G855" s="94">
        <v>1331</v>
      </c>
      <c r="H855" s="94">
        <v>1192</v>
      </c>
      <c r="I855" s="94">
        <v>139</v>
      </c>
      <c r="J855" s="94">
        <v>7</v>
      </c>
      <c r="K855" s="94">
        <v>1</v>
      </c>
      <c r="L855" s="94" t="s">
        <v>258</v>
      </c>
    </row>
    <row r="856" spans="1:12" ht="12" customHeight="1">
      <c r="A856" s="104">
        <v>42512</v>
      </c>
      <c r="B856" s="93" t="s">
        <v>277</v>
      </c>
      <c r="C856" s="93" t="s">
        <v>267</v>
      </c>
      <c r="D856" s="93" t="s">
        <v>7</v>
      </c>
      <c r="E856" s="93" t="s">
        <v>165</v>
      </c>
      <c r="F856" s="93" t="s">
        <v>201</v>
      </c>
      <c r="G856" s="94">
        <v>1081</v>
      </c>
      <c r="H856" s="94">
        <v>1078</v>
      </c>
      <c r="I856" s="94">
        <v>3</v>
      </c>
      <c r="L856" s="94" t="s">
        <v>258</v>
      </c>
    </row>
    <row r="857" spans="1:12" ht="12" customHeight="1">
      <c r="A857" s="104">
        <v>42512</v>
      </c>
      <c r="B857" s="93" t="s">
        <v>277</v>
      </c>
      <c r="C857" s="93" t="s">
        <v>268</v>
      </c>
      <c r="D857" s="93" t="s">
        <v>8</v>
      </c>
      <c r="E857" s="93" t="s">
        <v>169</v>
      </c>
      <c r="F857" s="93" t="s">
        <v>205</v>
      </c>
      <c r="G857" s="94">
        <v>193</v>
      </c>
      <c r="H857" s="94">
        <v>188</v>
      </c>
      <c r="I857" s="94">
        <v>5</v>
      </c>
      <c r="L857" s="94" t="s">
        <v>258</v>
      </c>
    </row>
    <row r="858" spans="1:12" ht="12" customHeight="1">
      <c r="A858" s="104">
        <v>42512</v>
      </c>
      <c r="B858" s="93" t="s">
        <v>277</v>
      </c>
      <c r="C858" s="93" t="s">
        <v>268</v>
      </c>
      <c r="D858" s="93" t="s">
        <v>8</v>
      </c>
      <c r="E858" s="93" t="s">
        <v>167</v>
      </c>
      <c r="F858" s="93" t="s">
        <v>203</v>
      </c>
      <c r="G858" s="94">
        <v>125</v>
      </c>
      <c r="H858" s="94">
        <v>119</v>
      </c>
      <c r="I858" s="94">
        <v>6</v>
      </c>
      <c r="L858" s="94" t="s">
        <v>258</v>
      </c>
    </row>
    <row r="859" spans="1:12" ht="12" customHeight="1">
      <c r="A859" s="104">
        <v>42512</v>
      </c>
      <c r="B859" s="93" t="s">
        <v>277</v>
      </c>
      <c r="C859" s="93" t="s">
        <v>268</v>
      </c>
      <c r="D859" s="93" t="s">
        <v>8</v>
      </c>
      <c r="E859" s="93" t="s">
        <v>166</v>
      </c>
      <c r="F859" s="93" t="s">
        <v>202</v>
      </c>
      <c r="G859" s="94">
        <v>159</v>
      </c>
      <c r="H859" s="94">
        <v>158</v>
      </c>
      <c r="I859" s="94">
        <v>1</v>
      </c>
      <c r="L859" s="94" t="s">
        <v>258</v>
      </c>
    </row>
    <row r="860" spans="1:12" ht="12" customHeight="1">
      <c r="A860" s="104">
        <v>42512</v>
      </c>
      <c r="B860" s="93" t="s">
        <v>277</v>
      </c>
      <c r="C860" s="93" t="s">
        <v>268</v>
      </c>
      <c r="D860" s="93" t="s">
        <v>8</v>
      </c>
      <c r="E860" s="93" t="s">
        <v>168</v>
      </c>
      <c r="F860" s="93" t="s">
        <v>204</v>
      </c>
      <c r="G860" s="94">
        <v>615</v>
      </c>
      <c r="H860" s="94">
        <v>595</v>
      </c>
      <c r="I860" s="94">
        <v>20</v>
      </c>
      <c r="J860" s="94">
        <v>1</v>
      </c>
      <c r="L860" s="94" t="s">
        <v>258</v>
      </c>
    </row>
    <row r="861" spans="1:12" ht="12" customHeight="1">
      <c r="A861" s="104">
        <v>42512</v>
      </c>
      <c r="B861" s="93" t="s">
        <v>277</v>
      </c>
      <c r="C861" s="93" t="s">
        <v>269</v>
      </c>
      <c r="D861" s="93" t="s">
        <v>9</v>
      </c>
      <c r="E861" s="93" t="s">
        <v>171</v>
      </c>
      <c r="F861" s="93" t="s">
        <v>207</v>
      </c>
      <c r="G861" s="94">
        <v>1249</v>
      </c>
      <c r="H861" s="94">
        <v>1162</v>
      </c>
      <c r="I861" s="94">
        <v>87</v>
      </c>
      <c r="J861" s="94">
        <v>10</v>
      </c>
      <c r="L861" s="94" t="s">
        <v>258</v>
      </c>
    </row>
    <row r="862" spans="1:12" ht="12" customHeight="1">
      <c r="A862" s="104">
        <v>42512</v>
      </c>
      <c r="B862" s="93" t="s">
        <v>277</v>
      </c>
      <c r="C862" s="93" t="s">
        <v>269</v>
      </c>
      <c r="D862" s="93" t="s">
        <v>9</v>
      </c>
      <c r="E862" s="93" t="s">
        <v>170</v>
      </c>
      <c r="F862" s="93" t="s">
        <v>206</v>
      </c>
      <c r="G862" s="94">
        <v>1418</v>
      </c>
      <c r="H862" s="94">
        <v>1331</v>
      </c>
      <c r="I862" s="94">
        <v>87</v>
      </c>
      <c r="J862" s="94">
        <v>1</v>
      </c>
      <c r="L862" s="94" t="s">
        <v>258</v>
      </c>
    </row>
    <row r="863" spans="1:12" ht="12" customHeight="1">
      <c r="A863" s="104">
        <v>42512</v>
      </c>
      <c r="B863" s="93" t="s">
        <v>277</v>
      </c>
      <c r="C863" s="93" t="s">
        <v>269</v>
      </c>
      <c r="D863" s="93" t="s">
        <v>9</v>
      </c>
      <c r="E863" s="93" t="s">
        <v>172</v>
      </c>
      <c r="F863" s="93" t="s">
        <v>208</v>
      </c>
      <c r="G863" s="94">
        <v>1328</v>
      </c>
      <c r="H863" s="94">
        <v>1192</v>
      </c>
      <c r="I863" s="94">
        <v>136</v>
      </c>
      <c r="J863" s="94">
        <v>20</v>
      </c>
      <c r="K863" s="94">
        <v>9</v>
      </c>
      <c r="L863" s="94" t="s">
        <v>258</v>
      </c>
    </row>
    <row r="864" spans="1:12" ht="12" customHeight="1">
      <c r="A864" s="104">
        <v>42512</v>
      </c>
      <c r="B864" s="93" t="s">
        <v>277</v>
      </c>
      <c r="C864" s="93" t="s">
        <v>270</v>
      </c>
      <c r="D864" s="93" t="s">
        <v>10</v>
      </c>
      <c r="E864" s="93" t="s">
        <v>173</v>
      </c>
      <c r="F864" s="93" t="s">
        <v>209</v>
      </c>
      <c r="G864" s="94">
        <v>998</v>
      </c>
      <c r="H864" s="94">
        <v>990</v>
      </c>
      <c r="I864" s="94">
        <v>8</v>
      </c>
      <c r="L864" s="94" t="s">
        <v>258</v>
      </c>
    </row>
    <row r="865" spans="1:12" ht="12" customHeight="1">
      <c r="A865" s="104">
        <v>42512</v>
      </c>
      <c r="B865" s="93" t="s">
        <v>277</v>
      </c>
      <c r="C865" s="93" t="s">
        <v>270</v>
      </c>
      <c r="D865" s="93" t="s">
        <v>10</v>
      </c>
      <c r="E865" s="93" t="s">
        <v>175</v>
      </c>
      <c r="F865" s="93" t="s">
        <v>211</v>
      </c>
      <c r="G865" s="94">
        <v>2448</v>
      </c>
      <c r="H865" s="94">
        <v>2250</v>
      </c>
      <c r="I865" s="94">
        <v>198</v>
      </c>
      <c r="J865" s="94">
        <v>59</v>
      </c>
      <c r="K865" s="94">
        <v>12</v>
      </c>
      <c r="L865" s="94" t="s">
        <v>258</v>
      </c>
    </row>
    <row r="866" spans="1:12" ht="12" customHeight="1">
      <c r="A866" s="104">
        <v>42512</v>
      </c>
      <c r="B866" s="93" t="s">
        <v>277</v>
      </c>
      <c r="C866" s="93" t="s">
        <v>270</v>
      </c>
      <c r="D866" s="93" t="s">
        <v>10</v>
      </c>
      <c r="E866" s="93" t="s">
        <v>174</v>
      </c>
      <c r="F866" s="93" t="s">
        <v>210</v>
      </c>
      <c r="G866" s="94">
        <v>1113</v>
      </c>
      <c r="H866" s="94">
        <v>1082</v>
      </c>
      <c r="I866" s="94">
        <v>31</v>
      </c>
      <c r="J866" s="94">
        <v>2</v>
      </c>
      <c r="L866" s="94" t="s">
        <v>258</v>
      </c>
    </row>
    <row r="867" spans="1:12" ht="12" customHeight="1">
      <c r="A867" s="104">
        <v>42512</v>
      </c>
      <c r="B867" s="93" t="s">
        <v>277</v>
      </c>
      <c r="C867" s="93" t="s">
        <v>271</v>
      </c>
      <c r="D867" s="93" t="s">
        <v>11</v>
      </c>
      <c r="E867" s="93" t="s">
        <v>176</v>
      </c>
      <c r="F867" s="93" t="s">
        <v>212</v>
      </c>
      <c r="G867" s="94">
        <v>93</v>
      </c>
      <c r="H867" s="94">
        <v>90</v>
      </c>
      <c r="I867" s="94">
        <v>3</v>
      </c>
      <c r="L867" s="94" t="s">
        <v>258</v>
      </c>
    </row>
    <row r="868" spans="1:12" ht="12" customHeight="1">
      <c r="A868" s="104">
        <v>42512</v>
      </c>
      <c r="B868" s="93" t="s">
        <v>277</v>
      </c>
      <c r="C868" s="93" t="s">
        <v>272</v>
      </c>
      <c r="D868" s="93" t="s">
        <v>12</v>
      </c>
      <c r="E868" s="93" t="s">
        <v>177</v>
      </c>
      <c r="F868" s="93" t="s">
        <v>213</v>
      </c>
      <c r="G868" s="94">
        <v>138</v>
      </c>
      <c r="H868" s="94">
        <v>127</v>
      </c>
      <c r="I868" s="94">
        <v>11</v>
      </c>
      <c r="J868" s="94">
        <v>2</v>
      </c>
      <c r="L868" s="94" t="s">
        <v>258</v>
      </c>
    </row>
    <row r="869" spans="1:12" ht="12" customHeight="1">
      <c r="A869" s="104">
        <v>42512</v>
      </c>
      <c r="B869" s="93" t="s">
        <v>277</v>
      </c>
      <c r="C869" s="93" t="s">
        <v>273</v>
      </c>
      <c r="D869" s="93" t="s">
        <v>13</v>
      </c>
      <c r="E869" s="93" t="s">
        <v>178</v>
      </c>
      <c r="F869" s="93" t="s">
        <v>214</v>
      </c>
      <c r="G869" s="94">
        <v>949</v>
      </c>
      <c r="H869" s="94">
        <v>941</v>
      </c>
      <c r="I869" s="94">
        <v>8</v>
      </c>
      <c r="L869" s="94" t="s">
        <v>258</v>
      </c>
    </row>
    <row r="870" spans="1:12" ht="12" customHeight="1">
      <c r="A870" s="104">
        <v>42512</v>
      </c>
      <c r="B870" s="93" t="s">
        <v>277</v>
      </c>
      <c r="C870" s="93" t="s">
        <v>273</v>
      </c>
      <c r="D870" s="93" t="s">
        <v>13</v>
      </c>
      <c r="E870" s="93" t="s">
        <v>179</v>
      </c>
      <c r="F870" s="93" t="s">
        <v>215</v>
      </c>
      <c r="G870" s="94">
        <v>507</v>
      </c>
      <c r="H870" s="94">
        <v>503</v>
      </c>
      <c r="I870" s="94">
        <v>4</v>
      </c>
      <c r="L870" s="94" t="s">
        <v>258</v>
      </c>
    </row>
    <row r="871" spans="1:12" ht="12" customHeight="1">
      <c r="A871" s="104">
        <v>42512</v>
      </c>
      <c r="B871" s="93" t="s">
        <v>277</v>
      </c>
      <c r="C871" s="93" t="s">
        <v>274</v>
      </c>
      <c r="D871" s="93" t="s">
        <v>14</v>
      </c>
      <c r="E871" s="93" t="s">
        <v>180</v>
      </c>
      <c r="F871" s="93" t="s">
        <v>216</v>
      </c>
      <c r="G871" s="94">
        <v>112</v>
      </c>
      <c r="H871" s="94">
        <v>112</v>
      </c>
      <c r="I871" s="94">
        <v>0</v>
      </c>
      <c r="L871" s="94" t="s">
        <v>258</v>
      </c>
    </row>
    <row r="872" spans="1:12" ht="12" customHeight="1">
      <c r="A872" s="104">
        <v>42519</v>
      </c>
      <c r="B872" s="93" t="s">
        <v>277</v>
      </c>
      <c r="C872" s="93" t="s">
        <v>261</v>
      </c>
      <c r="D872" s="93" t="s">
        <v>1</v>
      </c>
      <c r="E872" s="93" t="s">
        <v>152</v>
      </c>
      <c r="F872" s="93" t="s">
        <v>188</v>
      </c>
      <c r="G872" s="94">
        <v>881</v>
      </c>
      <c r="H872" s="94">
        <v>848</v>
      </c>
      <c r="I872" s="94">
        <v>33</v>
      </c>
      <c r="J872" s="94">
        <v>10</v>
      </c>
      <c r="K872" s="94">
        <v>5</v>
      </c>
      <c r="L872" s="94" t="s">
        <v>258</v>
      </c>
    </row>
    <row r="873" spans="1:12" ht="12" customHeight="1">
      <c r="A873" s="104">
        <v>42519</v>
      </c>
      <c r="B873" s="93" t="s">
        <v>277</v>
      </c>
      <c r="C873" s="93" t="s">
        <v>261</v>
      </c>
      <c r="D873" s="93" t="s">
        <v>1</v>
      </c>
      <c r="E873" s="93" t="s">
        <v>151</v>
      </c>
      <c r="F873" s="93" t="s">
        <v>187</v>
      </c>
      <c r="G873" s="94">
        <v>1438</v>
      </c>
      <c r="H873" s="94">
        <v>1388</v>
      </c>
      <c r="I873" s="94">
        <v>50</v>
      </c>
      <c r="J873" s="94">
        <v>3</v>
      </c>
      <c r="L873" s="94" t="s">
        <v>258</v>
      </c>
    </row>
    <row r="874" spans="1:12" ht="12" customHeight="1">
      <c r="A874" s="104">
        <v>42519</v>
      </c>
      <c r="B874" s="93" t="s">
        <v>277</v>
      </c>
      <c r="C874" s="93" t="s">
        <v>262</v>
      </c>
      <c r="D874" s="93" t="s">
        <v>2</v>
      </c>
      <c r="E874" s="93" t="s">
        <v>153</v>
      </c>
      <c r="F874" s="93" t="s">
        <v>189</v>
      </c>
      <c r="G874" s="94">
        <v>608</v>
      </c>
      <c r="H874" s="94">
        <v>550</v>
      </c>
      <c r="I874" s="94">
        <v>58</v>
      </c>
      <c r="J874" s="94">
        <v>1</v>
      </c>
      <c r="L874" s="94" t="s">
        <v>258</v>
      </c>
    </row>
    <row r="875" spans="1:12" ht="12" customHeight="1">
      <c r="A875" s="104">
        <v>42519</v>
      </c>
      <c r="B875" s="93" t="s">
        <v>277</v>
      </c>
      <c r="C875" s="93" t="s">
        <v>263</v>
      </c>
      <c r="D875" s="93" t="s">
        <v>3</v>
      </c>
      <c r="E875" s="93" t="s">
        <v>154</v>
      </c>
      <c r="F875" s="93" t="s">
        <v>190</v>
      </c>
      <c r="G875" s="94">
        <v>781</v>
      </c>
      <c r="H875" s="94">
        <v>753</v>
      </c>
      <c r="I875" s="94">
        <v>28</v>
      </c>
      <c r="L875" s="94" t="s">
        <v>258</v>
      </c>
    </row>
    <row r="876" spans="1:12" ht="12" customHeight="1">
      <c r="A876" s="104">
        <v>42519</v>
      </c>
      <c r="B876" s="93" t="s">
        <v>277</v>
      </c>
      <c r="C876" s="93" t="s">
        <v>263</v>
      </c>
      <c r="D876" s="93" t="s">
        <v>3</v>
      </c>
      <c r="E876" s="93" t="s">
        <v>155</v>
      </c>
      <c r="F876" s="93" t="s">
        <v>191</v>
      </c>
      <c r="G876" s="94">
        <v>261</v>
      </c>
      <c r="H876" s="94">
        <v>255</v>
      </c>
      <c r="I876" s="94">
        <v>6</v>
      </c>
      <c r="L876" s="94" t="s">
        <v>258</v>
      </c>
    </row>
    <row r="877" spans="1:12" ht="12" customHeight="1">
      <c r="A877" s="104">
        <v>42519</v>
      </c>
      <c r="B877" s="93" t="s">
        <v>277</v>
      </c>
      <c r="C877" s="93" t="s">
        <v>264</v>
      </c>
      <c r="D877" s="93" t="s">
        <v>4</v>
      </c>
      <c r="E877" s="93" t="s">
        <v>156</v>
      </c>
      <c r="F877" s="93" t="s">
        <v>192</v>
      </c>
      <c r="G877" s="94">
        <v>1293</v>
      </c>
      <c r="H877" s="94">
        <v>1234</v>
      </c>
      <c r="I877" s="94">
        <v>59</v>
      </c>
      <c r="J877" s="94">
        <v>2</v>
      </c>
      <c r="L877" s="94" t="s">
        <v>258</v>
      </c>
    </row>
    <row r="878" spans="1:12" ht="12" customHeight="1">
      <c r="A878" s="104">
        <v>42519</v>
      </c>
      <c r="B878" s="93" t="s">
        <v>277</v>
      </c>
      <c r="C878" s="93" t="s">
        <v>265</v>
      </c>
      <c r="D878" s="93" t="s">
        <v>5</v>
      </c>
      <c r="E878" s="93" t="s">
        <v>157</v>
      </c>
      <c r="F878" s="93" t="s">
        <v>193</v>
      </c>
      <c r="G878" s="94">
        <v>1361</v>
      </c>
      <c r="H878" s="94">
        <v>1256</v>
      </c>
      <c r="I878" s="94">
        <v>105</v>
      </c>
      <c r="J878" s="94">
        <v>3</v>
      </c>
      <c r="L878" s="94" t="s">
        <v>258</v>
      </c>
    </row>
    <row r="879" spans="1:12" ht="12" customHeight="1">
      <c r="A879" s="104">
        <v>42519</v>
      </c>
      <c r="B879" s="93" t="s">
        <v>277</v>
      </c>
      <c r="C879" s="93" t="s">
        <v>266</v>
      </c>
      <c r="D879" s="93" t="s">
        <v>6</v>
      </c>
      <c r="E879" s="93" t="s">
        <v>158</v>
      </c>
      <c r="F879" s="93" t="s">
        <v>194</v>
      </c>
      <c r="G879" s="94">
        <v>1165</v>
      </c>
      <c r="H879" s="94">
        <v>1080</v>
      </c>
      <c r="I879" s="94">
        <v>85</v>
      </c>
      <c r="J879" s="94">
        <v>2</v>
      </c>
      <c r="L879" s="94" t="s">
        <v>258</v>
      </c>
    </row>
    <row r="880" spans="1:12" ht="12" customHeight="1">
      <c r="A880" s="104">
        <v>42519</v>
      </c>
      <c r="B880" s="93" t="s">
        <v>277</v>
      </c>
      <c r="C880" s="93" t="s">
        <v>266</v>
      </c>
      <c r="D880" s="93" t="s">
        <v>6</v>
      </c>
      <c r="E880" s="93" t="s">
        <v>160</v>
      </c>
      <c r="F880" s="93" t="s">
        <v>196</v>
      </c>
      <c r="G880" s="94">
        <v>464</v>
      </c>
      <c r="H880" s="94">
        <v>451</v>
      </c>
      <c r="I880" s="94">
        <v>13</v>
      </c>
      <c r="L880" s="94" t="s">
        <v>258</v>
      </c>
    </row>
    <row r="881" spans="1:12" ht="12" customHeight="1">
      <c r="A881" s="104">
        <v>42519</v>
      </c>
      <c r="B881" s="93" t="s">
        <v>277</v>
      </c>
      <c r="C881" s="93" t="s">
        <v>266</v>
      </c>
      <c r="D881" s="93" t="s">
        <v>6</v>
      </c>
      <c r="E881" s="93" t="s">
        <v>159</v>
      </c>
      <c r="F881" s="93" t="s">
        <v>195</v>
      </c>
      <c r="G881" s="94">
        <v>381</v>
      </c>
      <c r="H881" s="94">
        <v>376</v>
      </c>
      <c r="I881" s="94">
        <v>5</v>
      </c>
      <c r="L881" s="94" t="s">
        <v>258</v>
      </c>
    </row>
    <row r="882" spans="1:12" ht="12" customHeight="1">
      <c r="A882" s="104">
        <v>42519</v>
      </c>
      <c r="B882" s="93" t="s">
        <v>277</v>
      </c>
      <c r="C882" s="93" t="s">
        <v>267</v>
      </c>
      <c r="D882" s="93" t="s">
        <v>7</v>
      </c>
      <c r="E882" s="93" t="s">
        <v>163</v>
      </c>
      <c r="F882" s="93" t="s">
        <v>199</v>
      </c>
      <c r="G882" s="94">
        <v>1843</v>
      </c>
      <c r="H882" s="94">
        <v>1654</v>
      </c>
      <c r="I882" s="94">
        <v>189</v>
      </c>
      <c r="J882" s="94">
        <v>6</v>
      </c>
      <c r="L882" s="94" t="s">
        <v>258</v>
      </c>
    </row>
    <row r="883" spans="1:12" ht="12" customHeight="1">
      <c r="A883" s="104">
        <v>42519</v>
      </c>
      <c r="B883" s="93" t="s">
        <v>277</v>
      </c>
      <c r="C883" s="93" t="s">
        <v>267</v>
      </c>
      <c r="D883" s="93" t="s">
        <v>7</v>
      </c>
      <c r="E883" s="93" t="s">
        <v>161</v>
      </c>
      <c r="F883" s="93" t="s">
        <v>197</v>
      </c>
      <c r="G883" s="94">
        <v>662</v>
      </c>
      <c r="H883" s="94">
        <v>641</v>
      </c>
      <c r="I883" s="94">
        <v>21</v>
      </c>
      <c r="J883" s="94">
        <v>1</v>
      </c>
      <c r="L883" s="94" t="s">
        <v>258</v>
      </c>
    </row>
    <row r="884" spans="1:12" ht="12" customHeight="1">
      <c r="A884" s="104">
        <v>42519</v>
      </c>
      <c r="B884" s="93" t="s">
        <v>277</v>
      </c>
      <c r="C884" s="93" t="s">
        <v>267</v>
      </c>
      <c r="D884" s="93" t="s">
        <v>7</v>
      </c>
      <c r="E884" s="93" t="s">
        <v>164</v>
      </c>
      <c r="F884" s="93" t="s">
        <v>200</v>
      </c>
      <c r="G884" s="94">
        <v>1856</v>
      </c>
      <c r="H884" s="94">
        <v>1636</v>
      </c>
      <c r="I884" s="94">
        <v>220</v>
      </c>
      <c r="J884" s="94">
        <v>10</v>
      </c>
      <c r="L884" s="94" t="s">
        <v>258</v>
      </c>
    </row>
    <row r="885" spans="1:12" ht="12" customHeight="1">
      <c r="A885" s="104">
        <v>42519</v>
      </c>
      <c r="B885" s="93" t="s">
        <v>277</v>
      </c>
      <c r="C885" s="93" t="s">
        <v>267</v>
      </c>
      <c r="D885" s="93" t="s">
        <v>7</v>
      </c>
      <c r="E885" s="93" t="s">
        <v>162</v>
      </c>
      <c r="F885" s="93" t="s">
        <v>198</v>
      </c>
      <c r="G885" s="94">
        <v>1438</v>
      </c>
      <c r="H885" s="94">
        <v>1290</v>
      </c>
      <c r="I885" s="94">
        <v>148</v>
      </c>
      <c r="J885" s="94">
        <v>10</v>
      </c>
      <c r="L885" s="94" t="s">
        <v>258</v>
      </c>
    </row>
    <row r="886" spans="1:12" ht="12" customHeight="1">
      <c r="A886" s="104">
        <v>42519</v>
      </c>
      <c r="B886" s="93" t="s">
        <v>277</v>
      </c>
      <c r="C886" s="93" t="s">
        <v>267</v>
      </c>
      <c r="D886" s="93" t="s">
        <v>7</v>
      </c>
      <c r="E886" s="93" t="s">
        <v>165</v>
      </c>
      <c r="F886" s="93" t="s">
        <v>201</v>
      </c>
      <c r="G886" s="94">
        <v>1108</v>
      </c>
      <c r="H886" s="94">
        <v>1105</v>
      </c>
      <c r="I886" s="94">
        <v>3</v>
      </c>
      <c r="L886" s="94" t="s">
        <v>258</v>
      </c>
    </row>
    <row r="887" spans="1:12" ht="12" customHeight="1">
      <c r="A887" s="104">
        <v>42519</v>
      </c>
      <c r="B887" s="93" t="s">
        <v>277</v>
      </c>
      <c r="C887" s="93" t="s">
        <v>268</v>
      </c>
      <c r="D887" s="93" t="s">
        <v>8</v>
      </c>
      <c r="E887" s="93" t="s">
        <v>169</v>
      </c>
      <c r="F887" s="93" t="s">
        <v>205</v>
      </c>
      <c r="G887" s="94">
        <v>238</v>
      </c>
      <c r="H887" s="94">
        <v>227</v>
      </c>
      <c r="I887" s="94">
        <v>11</v>
      </c>
      <c r="J887" s="94">
        <v>1</v>
      </c>
      <c r="L887" s="94" t="s">
        <v>258</v>
      </c>
    </row>
    <row r="888" spans="1:12" ht="12" customHeight="1">
      <c r="A888" s="104">
        <v>42519</v>
      </c>
      <c r="B888" s="93" t="s">
        <v>277</v>
      </c>
      <c r="C888" s="93" t="s">
        <v>268</v>
      </c>
      <c r="D888" s="93" t="s">
        <v>8</v>
      </c>
      <c r="E888" s="93" t="s">
        <v>167</v>
      </c>
      <c r="F888" s="93" t="s">
        <v>203</v>
      </c>
      <c r="G888" s="94">
        <v>140</v>
      </c>
      <c r="H888" s="94">
        <v>135</v>
      </c>
      <c r="I888" s="94">
        <v>5</v>
      </c>
      <c r="L888" s="94" t="s">
        <v>258</v>
      </c>
    </row>
    <row r="889" spans="1:12" ht="12" customHeight="1">
      <c r="A889" s="104">
        <v>42519</v>
      </c>
      <c r="B889" s="93" t="s">
        <v>277</v>
      </c>
      <c r="C889" s="93" t="s">
        <v>268</v>
      </c>
      <c r="D889" s="93" t="s">
        <v>8</v>
      </c>
      <c r="E889" s="93" t="s">
        <v>166</v>
      </c>
      <c r="F889" s="93" t="s">
        <v>202</v>
      </c>
      <c r="G889" s="94">
        <v>199</v>
      </c>
      <c r="H889" s="94">
        <v>195</v>
      </c>
      <c r="I889" s="94">
        <v>4</v>
      </c>
      <c r="L889" s="94" t="s">
        <v>258</v>
      </c>
    </row>
    <row r="890" spans="1:12" ht="12" customHeight="1">
      <c r="A890" s="104">
        <v>42519</v>
      </c>
      <c r="B890" s="93" t="s">
        <v>277</v>
      </c>
      <c r="C890" s="93" t="s">
        <v>268</v>
      </c>
      <c r="D890" s="93" t="s">
        <v>8</v>
      </c>
      <c r="E890" s="93" t="s">
        <v>168</v>
      </c>
      <c r="F890" s="93" t="s">
        <v>204</v>
      </c>
      <c r="G890" s="94">
        <v>718</v>
      </c>
      <c r="H890" s="94">
        <v>687</v>
      </c>
      <c r="I890" s="94">
        <v>31</v>
      </c>
      <c r="L890" s="94" t="s">
        <v>258</v>
      </c>
    </row>
    <row r="891" spans="1:12" ht="12" customHeight="1">
      <c r="A891" s="104">
        <v>42519</v>
      </c>
      <c r="B891" s="93" t="s">
        <v>277</v>
      </c>
      <c r="C891" s="93" t="s">
        <v>269</v>
      </c>
      <c r="D891" s="93" t="s">
        <v>9</v>
      </c>
      <c r="E891" s="93" t="s">
        <v>171</v>
      </c>
      <c r="F891" s="93" t="s">
        <v>207</v>
      </c>
      <c r="G891" s="94">
        <v>1291</v>
      </c>
      <c r="H891" s="94">
        <v>1194</v>
      </c>
      <c r="I891" s="94">
        <v>97</v>
      </c>
      <c r="J891" s="94">
        <v>6</v>
      </c>
      <c r="K891" s="94">
        <v>1</v>
      </c>
      <c r="L891" s="94" t="s">
        <v>258</v>
      </c>
    </row>
    <row r="892" spans="1:12" ht="12" customHeight="1">
      <c r="A892" s="104">
        <v>42519</v>
      </c>
      <c r="B892" s="93" t="s">
        <v>277</v>
      </c>
      <c r="C892" s="93" t="s">
        <v>269</v>
      </c>
      <c r="D892" s="93" t="s">
        <v>9</v>
      </c>
      <c r="E892" s="93" t="s">
        <v>170</v>
      </c>
      <c r="F892" s="93" t="s">
        <v>206</v>
      </c>
      <c r="G892" s="94">
        <v>1317</v>
      </c>
      <c r="H892" s="94">
        <v>1276</v>
      </c>
      <c r="I892" s="94">
        <v>41</v>
      </c>
      <c r="L892" s="94" t="s">
        <v>258</v>
      </c>
    </row>
    <row r="893" spans="1:12" ht="12" customHeight="1">
      <c r="A893" s="104">
        <v>42519</v>
      </c>
      <c r="B893" s="93" t="s">
        <v>277</v>
      </c>
      <c r="C893" s="93" t="s">
        <v>269</v>
      </c>
      <c r="D893" s="93" t="s">
        <v>9</v>
      </c>
      <c r="E893" s="93" t="s">
        <v>172</v>
      </c>
      <c r="F893" s="93" t="s">
        <v>208</v>
      </c>
      <c r="G893" s="94">
        <v>1270</v>
      </c>
      <c r="H893" s="94">
        <v>1186</v>
      </c>
      <c r="I893" s="94">
        <v>84</v>
      </c>
      <c r="J893" s="94">
        <v>3</v>
      </c>
      <c r="K893" s="94">
        <v>1</v>
      </c>
      <c r="L893" s="94" t="s">
        <v>258</v>
      </c>
    </row>
    <row r="894" spans="1:12" ht="12" customHeight="1">
      <c r="A894" s="104">
        <v>42519</v>
      </c>
      <c r="B894" s="93" t="s">
        <v>277</v>
      </c>
      <c r="C894" s="93" t="s">
        <v>270</v>
      </c>
      <c r="D894" s="93" t="s">
        <v>10</v>
      </c>
      <c r="E894" s="93" t="s">
        <v>173</v>
      </c>
      <c r="F894" s="93" t="s">
        <v>209</v>
      </c>
      <c r="G894" s="94">
        <v>1015</v>
      </c>
      <c r="H894" s="94">
        <v>1001</v>
      </c>
      <c r="I894" s="94">
        <v>14</v>
      </c>
      <c r="L894" s="94" t="s">
        <v>258</v>
      </c>
    </row>
    <row r="895" spans="1:12" ht="12" customHeight="1">
      <c r="A895" s="104">
        <v>42519</v>
      </c>
      <c r="B895" s="93" t="s">
        <v>277</v>
      </c>
      <c r="C895" s="93" t="s">
        <v>270</v>
      </c>
      <c r="D895" s="93" t="s">
        <v>10</v>
      </c>
      <c r="E895" s="93" t="s">
        <v>175</v>
      </c>
      <c r="F895" s="93" t="s">
        <v>211</v>
      </c>
      <c r="G895" s="94">
        <v>2308</v>
      </c>
      <c r="H895" s="94">
        <v>2098</v>
      </c>
      <c r="I895" s="94">
        <v>210</v>
      </c>
      <c r="J895" s="94">
        <v>18</v>
      </c>
      <c r="L895" s="94" t="s">
        <v>258</v>
      </c>
    </row>
    <row r="896" spans="1:12" ht="12" customHeight="1">
      <c r="A896" s="104">
        <v>42519</v>
      </c>
      <c r="B896" s="93" t="s">
        <v>277</v>
      </c>
      <c r="C896" s="93" t="s">
        <v>270</v>
      </c>
      <c r="D896" s="93" t="s">
        <v>10</v>
      </c>
      <c r="E896" s="93" t="s">
        <v>174</v>
      </c>
      <c r="F896" s="93" t="s">
        <v>210</v>
      </c>
      <c r="G896" s="94">
        <v>1111</v>
      </c>
      <c r="H896" s="94">
        <v>1080</v>
      </c>
      <c r="I896" s="94">
        <v>31</v>
      </c>
      <c r="J896" s="94">
        <v>1</v>
      </c>
      <c r="L896" s="94" t="s">
        <v>258</v>
      </c>
    </row>
    <row r="897" spans="1:12" ht="12" customHeight="1">
      <c r="A897" s="104">
        <v>42519</v>
      </c>
      <c r="B897" s="93" t="s">
        <v>277</v>
      </c>
      <c r="C897" s="93" t="s">
        <v>271</v>
      </c>
      <c r="D897" s="93" t="s">
        <v>11</v>
      </c>
      <c r="E897" s="93" t="s">
        <v>176</v>
      </c>
      <c r="F897" s="93" t="s">
        <v>212</v>
      </c>
      <c r="G897" s="94">
        <v>147</v>
      </c>
      <c r="H897" s="94">
        <v>146</v>
      </c>
      <c r="I897" s="94">
        <v>1</v>
      </c>
      <c r="L897" s="94" t="s">
        <v>258</v>
      </c>
    </row>
    <row r="898" spans="1:12" ht="12" customHeight="1">
      <c r="A898" s="104">
        <v>42519</v>
      </c>
      <c r="B898" s="93" t="s">
        <v>277</v>
      </c>
      <c r="C898" s="93" t="s">
        <v>272</v>
      </c>
      <c r="D898" s="93" t="s">
        <v>12</v>
      </c>
      <c r="E898" s="93" t="s">
        <v>177</v>
      </c>
      <c r="F898" s="93" t="s">
        <v>213</v>
      </c>
      <c r="G898" s="94">
        <v>163</v>
      </c>
      <c r="H898" s="94">
        <v>162</v>
      </c>
      <c r="I898" s="94">
        <v>1</v>
      </c>
      <c r="L898" s="94" t="s">
        <v>258</v>
      </c>
    </row>
    <row r="899" spans="1:12" ht="12" customHeight="1">
      <c r="A899" s="104">
        <v>42519</v>
      </c>
      <c r="B899" s="93" t="s">
        <v>277</v>
      </c>
      <c r="C899" s="93" t="s">
        <v>273</v>
      </c>
      <c r="D899" s="93" t="s">
        <v>13</v>
      </c>
      <c r="E899" s="93" t="s">
        <v>178</v>
      </c>
      <c r="F899" s="93" t="s">
        <v>214</v>
      </c>
      <c r="G899" s="94">
        <v>938</v>
      </c>
      <c r="H899" s="94">
        <v>924</v>
      </c>
      <c r="I899" s="94">
        <v>14</v>
      </c>
      <c r="L899" s="94" t="s">
        <v>258</v>
      </c>
    </row>
    <row r="900" spans="1:12" ht="12" customHeight="1">
      <c r="A900" s="104">
        <v>42519</v>
      </c>
      <c r="B900" s="93" t="s">
        <v>277</v>
      </c>
      <c r="C900" s="93" t="s">
        <v>273</v>
      </c>
      <c r="D900" s="93" t="s">
        <v>13</v>
      </c>
      <c r="E900" s="93" t="s">
        <v>179</v>
      </c>
      <c r="F900" s="93" t="s">
        <v>215</v>
      </c>
      <c r="G900" s="94">
        <v>494</v>
      </c>
      <c r="H900" s="94">
        <v>487</v>
      </c>
      <c r="I900" s="94">
        <v>7</v>
      </c>
      <c r="L900" s="94" t="s">
        <v>258</v>
      </c>
    </row>
    <row r="901" spans="1:12" ht="12" customHeight="1">
      <c r="A901" s="104">
        <v>42519</v>
      </c>
      <c r="B901" s="93" t="s">
        <v>277</v>
      </c>
      <c r="C901" s="93" t="s">
        <v>274</v>
      </c>
      <c r="D901" s="93" t="s">
        <v>14</v>
      </c>
      <c r="E901" s="93" t="s">
        <v>180</v>
      </c>
      <c r="F901" s="93" t="s">
        <v>216</v>
      </c>
      <c r="G901" s="94">
        <v>134</v>
      </c>
      <c r="H901" s="94">
        <v>134</v>
      </c>
      <c r="I901" s="94">
        <v>0</v>
      </c>
      <c r="L901" s="94" t="s">
        <v>258</v>
      </c>
    </row>
    <row r="902" spans="1:12" ht="12" customHeight="1">
      <c r="A902" s="104">
        <v>42526</v>
      </c>
      <c r="B902" s="93" t="s">
        <v>277</v>
      </c>
      <c r="C902" s="93" t="s">
        <v>261</v>
      </c>
      <c r="D902" s="93" t="s">
        <v>1</v>
      </c>
      <c r="E902" s="93" t="s">
        <v>152</v>
      </c>
      <c r="F902" s="93" t="s">
        <v>188</v>
      </c>
      <c r="G902" s="94">
        <v>951</v>
      </c>
      <c r="H902" s="94">
        <v>926</v>
      </c>
      <c r="I902" s="94">
        <v>25</v>
      </c>
      <c r="L902" s="94" t="s">
        <v>258</v>
      </c>
    </row>
    <row r="903" spans="1:12" ht="12" customHeight="1">
      <c r="A903" s="104">
        <v>42526</v>
      </c>
      <c r="B903" s="93" t="s">
        <v>277</v>
      </c>
      <c r="C903" s="93" t="s">
        <v>261</v>
      </c>
      <c r="D903" s="93" t="s">
        <v>1</v>
      </c>
      <c r="E903" s="93" t="s">
        <v>151</v>
      </c>
      <c r="F903" s="93" t="s">
        <v>187</v>
      </c>
      <c r="G903" s="94">
        <v>1480</v>
      </c>
      <c r="H903" s="94">
        <v>1445</v>
      </c>
      <c r="I903" s="94">
        <v>35</v>
      </c>
      <c r="J903" s="94">
        <v>1</v>
      </c>
      <c r="L903" s="94" t="s">
        <v>258</v>
      </c>
    </row>
    <row r="904" spans="1:12" ht="12" customHeight="1">
      <c r="A904" s="104">
        <v>42526</v>
      </c>
      <c r="B904" s="93" t="s">
        <v>277</v>
      </c>
      <c r="C904" s="93" t="s">
        <v>262</v>
      </c>
      <c r="D904" s="93" t="s">
        <v>2</v>
      </c>
      <c r="E904" s="93" t="s">
        <v>153</v>
      </c>
      <c r="F904" s="93" t="s">
        <v>189</v>
      </c>
      <c r="G904" s="94">
        <v>594</v>
      </c>
      <c r="H904" s="94">
        <v>541</v>
      </c>
      <c r="I904" s="94">
        <v>53</v>
      </c>
      <c r="J904" s="94">
        <v>1</v>
      </c>
      <c r="L904" s="94" t="s">
        <v>258</v>
      </c>
    </row>
    <row r="905" spans="1:12" ht="12" customHeight="1">
      <c r="A905" s="104">
        <v>42526</v>
      </c>
      <c r="B905" s="93" t="s">
        <v>277</v>
      </c>
      <c r="C905" s="93" t="s">
        <v>263</v>
      </c>
      <c r="D905" s="93" t="s">
        <v>3</v>
      </c>
      <c r="E905" s="93" t="s">
        <v>154</v>
      </c>
      <c r="F905" s="93" t="s">
        <v>190</v>
      </c>
      <c r="G905" s="94">
        <v>792</v>
      </c>
      <c r="H905" s="94">
        <v>762</v>
      </c>
      <c r="I905" s="94">
        <v>30</v>
      </c>
      <c r="L905" s="94" t="s">
        <v>258</v>
      </c>
    </row>
    <row r="906" spans="1:12" ht="12" customHeight="1">
      <c r="A906" s="104">
        <v>42526</v>
      </c>
      <c r="B906" s="93" t="s">
        <v>277</v>
      </c>
      <c r="C906" s="93" t="s">
        <v>263</v>
      </c>
      <c r="D906" s="93" t="s">
        <v>3</v>
      </c>
      <c r="E906" s="93" t="s">
        <v>155</v>
      </c>
      <c r="F906" s="93" t="s">
        <v>191</v>
      </c>
      <c r="G906" s="94">
        <v>263</v>
      </c>
      <c r="H906" s="94">
        <v>258</v>
      </c>
      <c r="I906" s="94">
        <v>5</v>
      </c>
      <c r="J906" s="94">
        <v>1</v>
      </c>
      <c r="L906" s="94" t="s">
        <v>258</v>
      </c>
    </row>
    <row r="907" spans="1:12" ht="12" customHeight="1">
      <c r="A907" s="104">
        <v>42526</v>
      </c>
      <c r="B907" s="93" t="s">
        <v>277</v>
      </c>
      <c r="C907" s="93" t="s">
        <v>264</v>
      </c>
      <c r="D907" s="93" t="s">
        <v>4</v>
      </c>
      <c r="E907" s="93" t="s">
        <v>156</v>
      </c>
      <c r="F907" s="93" t="s">
        <v>192</v>
      </c>
      <c r="G907" s="94">
        <v>1343</v>
      </c>
      <c r="H907" s="94">
        <v>1288</v>
      </c>
      <c r="I907" s="94">
        <v>55</v>
      </c>
      <c r="L907" s="94" t="s">
        <v>258</v>
      </c>
    </row>
    <row r="908" spans="1:12" ht="12" customHeight="1">
      <c r="A908" s="104">
        <v>42526</v>
      </c>
      <c r="B908" s="93" t="s">
        <v>277</v>
      </c>
      <c r="C908" s="93" t="s">
        <v>265</v>
      </c>
      <c r="D908" s="93" t="s">
        <v>5</v>
      </c>
      <c r="E908" s="93" t="s">
        <v>157</v>
      </c>
      <c r="F908" s="93" t="s">
        <v>193</v>
      </c>
      <c r="G908" s="94">
        <v>1429</v>
      </c>
      <c r="H908" s="94">
        <v>1311</v>
      </c>
      <c r="I908" s="94">
        <v>118</v>
      </c>
      <c r="J908" s="94">
        <v>5</v>
      </c>
      <c r="L908" s="94" t="s">
        <v>258</v>
      </c>
    </row>
    <row r="909" spans="1:12" ht="12" customHeight="1">
      <c r="A909" s="104">
        <v>42526</v>
      </c>
      <c r="B909" s="93" t="s">
        <v>277</v>
      </c>
      <c r="C909" s="93" t="s">
        <v>266</v>
      </c>
      <c r="D909" s="93" t="s">
        <v>6</v>
      </c>
      <c r="E909" s="93" t="s">
        <v>158</v>
      </c>
      <c r="F909" s="93" t="s">
        <v>194</v>
      </c>
      <c r="G909" s="94">
        <v>1073</v>
      </c>
      <c r="H909" s="94">
        <v>1005</v>
      </c>
      <c r="I909" s="94">
        <v>68</v>
      </c>
      <c r="J909" s="94">
        <v>1</v>
      </c>
      <c r="L909" s="94" t="s">
        <v>258</v>
      </c>
    </row>
    <row r="910" spans="1:12" ht="12" customHeight="1">
      <c r="A910" s="104">
        <v>42526</v>
      </c>
      <c r="B910" s="93" t="s">
        <v>277</v>
      </c>
      <c r="C910" s="93" t="s">
        <v>266</v>
      </c>
      <c r="D910" s="93" t="s">
        <v>6</v>
      </c>
      <c r="E910" s="93" t="s">
        <v>160</v>
      </c>
      <c r="F910" s="93" t="s">
        <v>196</v>
      </c>
      <c r="G910" s="94">
        <v>496</v>
      </c>
      <c r="H910" s="94">
        <v>489</v>
      </c>
      <c r="I910" s="94">
        <v>7</v>
      </c>
      <c r="L910" s="94" t="s">
        <v>258</v>
      </c>
    </row>
    <row r="911" spans="1:12" ht="12" customHeight="1">
      <c r="A911" s="104">
        <v>42526</v>
      </c>
      <c r="B911" s="93" t="s">
        <v>277</v>
      </c>
      <c r="C911" s="93" t="s">
        <v>266</v>
      </c>
      <c r="D911" s="93" t="s">
        <v>6</v>
      </c>
      <c r="E911" s="93" t="s">
        <v>159</v>
      </c>
      <c r="F911" s="93" t="s">
        <v>195</v>
      </c>
      <c r="G911" s="94">
        <v>354</v>
      </c>
      <c r="H911" s="94">
        <v>350</v>
      </c>
      <c r="I911" s="94">
        <v>4</v>
      </c>
      <c r="L911" s="94" t="s">
        <v>258</v>
      </c>
    </row>
    <row r="912" spans="1:12" ht="12" customHeight="1">
      <c r="A912" s="104">
        <v>42526</v>
      </c>
      <c r="B912" s="93" t="s">
        <v>277</v>
      </c>
      <c r="C912" s="93" t="s">
        <v>267</v>
      </c>
      <c r="D912" s="93" t="s">
        <v>7</v>
      </c>
      <c r="E912" s="93" t="s">
        <v>163</v>
      </c>
      <c r="F912" s="93" t="s">
        <v>199</v>
      </c>
      <c r="G912" s="94">
        <v>1996</v>
      </c>
      <c r="H912" s="94">
        <v>1795</v>
      </c>
      <c r="I912" s="94">
        <v>201</v>
      </c>
      <c r="J912" s="94">
        <v>2</v>
      </c>
      <c r="L912" s="94" t="s">
        <v>258</v>
      </c>
    </row>
    <row r="913" spans="1:12" ht="12" customHeight="1">
      <c r="A913" s="104">
        <v>42526</v>
      </c>
      <c r="B913" s="93" t="s">
        <v>277</v>
      </c>
      <c r="C913" s="93" t="s">
        <v>267</v>
      </c>
      <c r="D913" s="93" t="s">
        <v>7</v>
      </c>
      <c r="E913" s="93" t="s">
        <v>161</v>
      </c>
      <c r="F913" s="93" t="s">
        <v>197</v>
      </c>
      <c r="G913" s="94">
        <v>689</v>
      </c>
      <c r="H913" s="94">
        <v>657</v>
      </c>
      <c r="I913" s="94">
        <v>32</v>
      </c>
      <c r="J913" s="94">
        <v>1</v>
      </c>
      <c r="L913" s="94" t="s">
        <v>258</v>
      </c>
    </row>
    <row r="914" spans="1:12" ht="12" customHeight="1">
      <c r="A914" s="104">
        <v>42526</v>
      </c>
      <c r="B914" s="93" t="s">
        <v>277</v>
      </c>
      <c r="C914" s="93" t="s">
        <v>267</v>
      </c>
      <c r="D914" s="93" t="s">
        <v>7</v>
      </c>
      <c r="E914" s="93" t="s">
        <v>164</v>
      </c>
      <c r="F914" s="93" t="s">
        <v>200</v>
      </c>
      <c r="G914" s="94">
        <v>1910</v>
      </c>
      <c r="H914" s="94">
        <v>1777</v>
      </c>
      <c r="I914" s="94">
        <v>133</v>
      </c>
      <c r="J914" s="94">
        <v>2</v>
      </c>
      <c r="L914" s="94" t="s">
        <v>258</v>
      </c>
    </row>
    <row r="915" spans="1:12" ht="12" customHeight="1">
      <c r="A915" s="104">
        <v>42526</v>
      </c>
      <c r="B915" s="93" t="s">
        <v>277</v>
      </c>
      <c r="C915" s="93" t="s">
        <v>267</v>
      </c>
      <c r="D915" s="93" t="s">
        <v>7</v>
      </c>
      <c r="E915" s="93" t="s">
        <v>162</v>
      </c>
      <c r="F915" s="93" t="s">
        <v>198</v>
      </c>
      <c r="G915" s="94">
        <v>1512</v>
      </c>
      <c r="H915" s="94">
        <v>1340</v>
      </c>
      <c r="I915" s="94">
        <v>172</v>
      </c>
      <c r="J915" s="94">
        <v>14</v>
      </c>
      <c r="L915" s="94" t="s">
        <v>258</v>
      </c>
    </row>
    <row r="916" spans="1:12" ht="12" customHeight="1">
      <c r="A916" s="104">
        <v>42526</v>
      </c>
      <c r="B916" s="93" t="s">
        <v>277</v>
      </c>
      <c r="C916" s="93" t="s">
        <v>267</v>
      </c>
      <c r="D916" s="93" t="s">
        <v>7</v>
      </c>
      <c r="E916" s="93" t="s">
        <v>165</v>
      </c>
      <c r="F916" s="93" t="s">
        <v>201</v>
      </c>
      <c r="G916" s="94">
        <v>1202</v>
      </c>
      <c r="H916" s="94">
        <v>1197</v>
      </c>
      <c r="I916" s="94">
        <v>5</v>
      </c>
      <c r="L916" s="94" t="s">
        <v>258</v>
      </c>
    </row>
    <row r="917" spans="1:12" ht="12" customHeight="1">
      <c r="A917" s="104">
        <v>42526</v>
      </c>
      <c r="B917" s="93" t="s">
        <v>277</v>
      </c>
      <c r="C917" s="93" t="s">
        <v>268</v>
      </c>
      <c r="D917" s="93" t="s">
        <v>8</v>
      </c>
      <c r="E917" s="93" t="s">
        <v>169</v>
      </c>
      <c r="F917" s="93" t="s">
        <v>205</v>
      </c>
      <c r="G917" s="94">
        <v>261</v>
      </c>
      <c r="H917" s="94">
        <v>248</v>
      </c>
      <c r="I917" s="94">
        <v>13</v>
      </c>
      <c r="L917" s="94" t="s">
        <v>258</v>
      </c>
    </row>
    <row r="918" spans="1:12" ht="12" customHeight="1">
      <c r="A918" s="104">
        <v>42526</v>
      </c>
      <c r="B918" s="93" t="s">
        <v>277</v>
      </c>
      <c r="C918" s="93" t="s">
        <v>268</v>
      </c>
      <c r="D918" s="93" t="s">
        <v>8</v>
      </c>
      <c r="E918" s="93" t="s">
        <v>167</v>
      </c>
      <c r="F918" s="93" t="s">
        <v>203</v>
      </c>
      <c r="G918" s="94">
        <v>142</v>
      </c>
      <c r="H918" s="94">
        <v>127</v>
      </c>
      <c r="I918" s="94">
        <v>15</v>
      </c>
      <c r="J918" s="94">
        <v>2</v>
      </c>
      <c r="K918" s="94">
        <v>1</v>
      </c>
      <c r="L918" s="94" t="s">
        <v>258</v>
      </c>
    </row>
    <row r="919" spans="1:12" ht="12" customHeight="1">
      <c r="A919" s="104">
        <v>42526</v>
      </c>
      <c r="B919" s="93" t="s">
        <v>277</v>
      </c>
      <c r="C919" s="93" t="s">
        <v>268</v>
      </c>
      <c r="D919" s="93" t="s">
        <v>8</v>
      </c>
      <c r="E919" s="93" t="s">
        <v>166</v>
      </c>
      <c r="F919" s="93" t="s">
        <v>202</v>
      </c>
      <c r="G919" s="94">
        <v>177</v>
      </c>
      <c r="H919" s="94">
        <v>176</v>
      </c>
      <c r="I919" s="94">
        <v>1</v>
      </c>
      <c r="L919" s="94" t="s">
        <v>258</v>
      </c>
    </row>
    <row r="920" spans="1:12" ht="12" customHeight="1">
      <c r="A920" s="104">
        <v>42526</v>
      </c>
      <c r="B920" s="93" t="s">
        <v>277</v>
      </c>
      <c r="C920" s="93" t="s">
        <v>268</v>
      </c>
      <c r="D920" s="93" t="s">
        <v>8</v>
      </c>
      <c r="E920" s="93" t="s">
        <v>168</v>
      </c>
      <c r="F920" s="93" t="s">
        <v>204</v>
      </c>
      <c r="G920" s="94">
        <v>699</v>
      </c>
      <c r="H920" s="94">
        <v>662</v>
      </c>
      <c r="I920" s="94">
        <v>37</v>
      </c>
      <c r="L920" s="94" t="s">
        <v>258</v>
      </c>
    </row>
    <row r="921" spans="1:12" ht="12" customHeight="1">
      <c r="A921" s="104">
        <v>42526</v>
      </c>
      <c r="B921" s="93" t="s">
        <v>277</v>
      </c>
      <c r="C921" s="93" t="s">
        <v>269</v>
      </c>
      <c r="D921" s="93" t="s">
        <v>9</v>
      </c>
      <c r="E921" s="93" t="s">
        <v>171</v>
      </c>
      <c r="F921" s="93" t="s">
        <v>207</v>
      </c>
      <c r="G921" s="94">
        <v>1324</v>
      </c>
      <c r="H921" s="94">
        <v>1237</v>
      </c>
      <c r="I921" s="94">
        <v>87</v>
      </c>
      <c r="J921" s="94">
        <v>4</v>
      </c>
      <c r="L921" s="94" t="s">
        <v>258</v>
      </c>
    </row>
    <row r="922" spans="1:12" ht="12" customHeight="1">
      <c r="A922" s="104">
        <v>42526</v>
      </c>
      <c r="B922" s="93" t="s">
        <v>277</v>
      </c>
      <c r="C922" s="93" t="s">
        <v>269</v>
      </c>
      <c r="D922" s="93" t="s">
        <v>9</v>
      </c>
      <c r="E922" s="93" t="s">
        <v>170</v>
      </c>
      <c r="F922" s="93" t="s">
        <v>206</v>
      </c>
      <c r="G922" s="94">
        <v>1398</v>
      </c>
      <c r="H922" s="94">
        <v>1349</v>
      </c>
      <c r="I922" s="94">
        <v>49</v>
      </c>
      <c r="L922" s="94" t="s">
        <v>258</v>
      </c>
    </row>
    <row r="923" spans="1:12" ht="12" customHeight="1">
      <c r="A923" s="104">
        <v>42526</v>
      </c>
      <c r="B923" s="93" t="s">
        <v>277</v>
      </c>
      <c r="C923" s="93" t="s">
        <v>269</v>
      </c>
      <c r="D923" s="93" t="s">
        <v>9</v>
      </c>
      <c r="E923" s="93" t="s">
        <v>172</v>
      </c>
      <c r="F923" s="93" t="s">
        <v>208</v>
      </c>
      <c r="G923" s="94">
        <v>1345</v>
      </c>
      <c r="H923" s="94">
        <v>1252</v>
      </c>
      <c r="I923" s="94">
        <v>93</v>
      </c>
      <c r="J923" s="94">
        <v>9</v>
      </c>
      <c r="L923" s="94" t="s">
        <v>258</v>
      </c>
    </row>
    <row r="924" spans="1:12" ht="12" customHeight="1">
      <c r="A924" s="104">
        <v>42526</v>
      </c>
      <c r="B924" s="93" t="s">
        <v>277</v>
      </c>
      <c r="C924" s="93" t="s">
        <v>270</v>
      </c>
      <c r="D924" s="93" t="s">
        <v>10</v>
      </c>
      <c r="E924" s="93" t="s">
        <v>173</v>
      </c>
      <c r="F924" s="93" t="s">
        <v>209</v>
      </c>
      <c r="G924" s="94">
        <v>1059</v>
      </c>
      <c r="H924" s="94">
        <v>1039</v>
      </c>
      <c r="I924" s="94">
        <v>20</v>
      </c>
      <c r="L924" s="94" t="s">
        <v>258</v>
      </c>
    </row>
    <row r="925" spans="1:12" ht="12" customHeight="1">
      <c r="A925" s="104">
        <v>42526</v>
      </c>
      <c r="B925" s="93" t="s">
        <v>277</v>
      </c>
      <c r="C925" s="93" t="s">
        <v>270</v>
      </c>
      <c r="D925" s="93" t="s">
        <v>10</v>
      </c>
      <c r="E925" s="93" t="s">
        <v>175</v>
      </c>
      <c r="F925" s="93" t="s">
        <v>211</v>
      </c>
      <c r="G925" s="94">
        <v>2308</v>
      </c>
      <c r="H925" s="94">
        <v>2113</v>
      </c>
      <c r="I925" s="94">
        <v>195</v>
      </c>
      <c r="J925" s="94">
        <v>20</v>
      </c>
      <c r="L925" s="94" t="s">
        <v>258</v>
      </c>
    </row>
    <row r="926" spans="1:12" ht="12" customHeight="1">
      <c r="A926" s="104">
        <v>42526</v>
      </c>
      <c r="B926" s="93" t="s">
        <v>277</v>
      </c>
      <c r="C926" s="93" t="s">
        <v>270</v>
      </c>
      <c r="D926" s="93" t="s">
        <v>10</v>
      </c>
      <c r="E926" s="93" t="s">
        <v>174</v>
      </c>
      <c r="F926" s="93" t="s">
        <v>210</v>
      </c>
      <c r="G926" s="94">
        <v>1226</v>
      </c>
      <c r="H926" s="94">
        <v>1168</v>
      </c>
      <c r="I926" s="94">
        <v>58</v>
      </c>
      <c r="J926" s="94">
        <v>2</v>
      </c>
      <c r="L926" s="94" t="s">
        <v>258</v>
      </c>
    </row>
    <row r="927" spans="1:12" ht="12" customHeight="1">
      <c r="A927" s="104">
        <v>42526</v>
      </c>
      <c r="B927" s="93" t="s">
        <v>277</v>
      </c>
      <c r="C927" s="93" t="s">
        <v>271</v>
      </c>
      <c r="D927" s="93" t="s">
        <v>11</v>
      </c>
      <c r="E927" s="93" t="s">
        <v>176</v>
      </c>
      <c r="F927" s="93" t="s">
        <v>212</v>
      </c>
      <c r="G927" s="94">
        <v>131</v>
      </c>
      <c r="H927" s="94">
        <v>127</v>
      </c>
      <c r="I927" s="94">
        <v>4</v>
      </c>
      <c r="J927" s="94">
        <v>1</v>
      </c>
      <c r="L927" s="94" t="s">
        <v>258</v>
      </c>
    </row>
    <row r="928" spans="1:12" ht="12" customHeight="1">
      <c r="A928" s="104">
        <v>42526</v>
      </c>
      <c r="B928" s="93" t="s">
        <v>277</v>
      </c>
      <c r="C928" s="93" t="s">
        <v>272</v>
      </c>
      <c r="D928" s="93" t="s">
        <v>12</v>
      </c>
      <c r="E928" s="93" t="s">
        <v>177</v>
      </c>
      <c r="F928" s="93" t="s">
        <v>213</v>
      </c>
      <c r="G928" s="94">
        <v>156</v>
      </c>
      <c r="H928" s="94">
        <v>146</v>
      </c>
      <c r="I928" s="94">
        <v>10</v>
      </c>
      <c r="L928" s="94" t="s">
        <v>258</v>
      </c>
    </row>
    <row r="929" spans="1:12" ht="12" customHeight="1">
      <c r="A929" s="104">
        <v>42526</v>
      </c>
      <c r="B929" s="93" t="s">
        <v>277</v>
      </c>
      <c r="C929" s="93" t="s">
        <v>273</v>
      </c>
      <c r="D929" s="93" t="s">
        <v>13</v>
      </c>
      <c r="E929" s="93" t="s">
        <v>178</v>
      </c>
      <c r="F929" s="93" t="s">
        <v>214</v>
      </c>
      <c r="G929" s="94">
        <v>1019</v>
      </c>
      <c r="H929" s="94">
        <v>1002</v>
      </c>
      <c r="I929" s="94">
        <v>17</v>
      </c>
      <c r="L929" s="94" t="s">
        <v>258</v>
      </c>
    </row>
    <row r="930" spans="1:12" ht="12" customHeight="1">
      <c r="A930" s="104">
        <v>42526</v>
      </c>
      <c r="B930" s="93" t="s">
        <v>277</v>
      </c>
      <c r="C930" s="93" t="s">
        <v>273</v>
      </c>
      <c r="D930" s="93" t="s">
        <v>13</v>
      </c>
      <c r="E930" s="93" t="s">
        <v>179</v>
      </c>
      <c r="F930" s="93" t="s">
        <v>215</v>
      </c>
      <c r="G930" s="94">
        <v>600</v>
      </c>
      <c r="H930" s="94">
        <v>600</v>
      </c>
      <c r="I930" s="94">
        <v>0</v>
      </c>
      <c r="L930" s="94" t="s">
        <v>258</v>
      </c>
    </row>
    <row r="931" spans="1:12" ht="12" customHeight="1">
      <c r="A931" s="104">
        <v>42526</v>
      </c>
      <c r="B931" s="93" t="s">
        <v>277</v>
      </c>
      <c r="C931" s="93" t="s">
        <v>274</v>
      </c>
      <c r="D931" s="93" t="s">
        <v>14</v>
      </c>
      <c r="E931" s="93" t="s">
        <v>180</v>
      </c>
      <c r="F931" s="93" t="s">
        <v>216</v>
      </c>
      <c r="G931" s="94">
        <v>166</v>
      </c>
      <c r="H931" s="94">
        <v>166</v>
      </c>
      <c r="I931" s="94">
        <v>0</v>
      </c>
      <c r="L931" s="94" t="s">
        <v>258</v>
      </c>
    </row>
    <row r="932" spans="1:12" ht="12" customHeight="1">
      <c r="A932" s="104">
        <v>42533</v>
      </c>
      <c r="B932" s="93" t="s">
        <v>277</v>
      </c>
      <c r="C932" s="93" t="s">
        <v>261</v>
      </c>
      <c r="D932" s="93" t="s">
        <v>1</v>
      </c>
      <c r="E932" s="93" t="s">
        <v>152</v>
      </c>
      <c r="F932" s="93" t="s">
        <v>188</v>
      </c>
      <c r="G932" s="94">
        <v>1011</v>
      </c>
      <c r="H932" s="94">
        <v>897</v>
      </c>
      <c r="I932" s="94">
        <v>114</v>
      </c>
      <c r="J932" s="94">
        <v>23</v>
      </c>
      <c r="K932" s="94">
        <v>6</v>
      </c>
      <c r="L932" s="94" t="s">
        <v>258</v>
      </c>
    </row>
    <row r="933" spans="1:12" ht="12" customHeight="1">
      <c r="A933" s="104">
        <v>42533</v>
      </c>
      <c r="B933" s="93" t="s">
        <v>277</v>
      </c>
      <c r="C933" s="93" t="s">
        <v>261</v>
      </c>
      <c r="D933" s="93" t="s">
        <v>1</v>
      </c>
      <c r="E933" s="93" t="s">
        <v>151</v>
      </c>
      <c r="F933" s="93" t="s">
        <v>187</v>
      </c>
      <c r="G933" s="94">
        <v>1489</v>
      </c>
      <c r="H933" s="94">
        <v>1444</v>
      </c>
      <c r="I933" s="94">
        <v>45</v>
      </c>
      <c r="J933" s="94">
        <v>3</v>
      </c>
      <c r="L933" s="94" t="s">
        <v>258</v>
      </c>
    </row>
    <row r="934" spans="1:12" ht="12" customHeight="1">
      <c r="A934" s="104">
        <v>42533</v>
      </c>
      <c r="B934" s="93" t="s">
        <v>277</v>
      </c>
      <c r="C934" s="93" t="s">
        <v>262</v>
      </c>
      <c r="D934" s="93" t="s">
        <v>2</v>
      </c>
      <c r="E934" s="93" t="s">
        <v>153</v>
      </c>
      <c r="F934" s="93" t="s">
        <v>189</v>
      </c>
      <c r="G934" s="94">
        <v>574</v>
      </c>
      <c r="H934" s="94">
        <v>569</v>
      </c>
      <c r="I934" s="94">
        <v>5</v>
      </c>
      <c r="L934" s="94" t="s">
        <v>258</v>
      </c>
    </row>
    <row r="935" spans="1:12" ht="12" customHeight="1">
      <c r="A935" s="104">
        <v>42533</v>
      </c>
      <c r="B935" s="93" t="s">
        <v>277</v>
      </c>
      <c r="C935" s="93" t="s">
        <v>263</v>
      </c>
      <c r="D935" s="93" t="s">
        <v>3</v>
      </c>
      <c r="E935" s="93" t="s">
        <v>154</v>
      </c>
      <c r="F935" s="93" t="s">
        <v>190</v>
      </c>
      <c r="G935" s="94">
        <v>759</v>
      </c>
      <c r="H935" s="94">
        <v>730</v>
      </c>
      <c r="I935" s="94">
        <v>29</v>
      </c>
      <c r="L935" s="94" t="s">
        <v>258</v>
      </c>
    </row>
    <row r="936" spans="1:12" ht="12" customHeight="1">
      <c r="A936" s="104">
        <v>42533</v>
      </c>
      <c r="B936" s="93" t="s">
        <v>277</v>
      </c>
      <c r="C936" s="93" t="s">
        <v>263</v>
      </c>
      <c r="D936" s="93" t="s">
        <v>3</v>
      </c>
      <c r="E936" s="93" t="s">
        <v>155</v>
      </c>
      <c r="F936" s="93" t="s">
        <v>191</v>
      </c>
      <c r="G936" s="94">
        <v>251</v>
      </c>
      <c r="H936" s="94">
        <v>246</v>
      </c>
      <c r="I936" s="94">
        <v>5</v>
      </c>
      <c r="L936" s="94" t="s">
        <v>258</v>
      </c>
    </row>
    <row r="937" spans="1:12" ht="12" customHeight="1">
      <c r="A937" s="104">
        <v>42533</v>
      </c>
      <c r="B937" s="93" t="s">
        <v>277</v>
      </c>
      <c r="C937" s="93" t="s">
        <v>264</v>
      </c>
      <c r="D937" s="93" t="s">
        <v>4</v>
      </c>
      <c r="E937" s="93" t="s">
        <v>156</v>
      </c>
      <c r="F937" s="93" t="s">
        <v>192</v>
      </c>
      <c r="G937" s="94">
        <v>1226</v>
      </c>
      <c r="H937" s="94">
        <v>1185</v>
      </c>
      <c r="I937" s="94">
        <v>41</v>
      </c>
      <c r="L937" s="94" t="s">
        <v>258</v>
      </c>
    </row>
    <row r="938" spans="1:12" ht="12" customHeight="1">
      <c r="A938" s="104">
        <v>42533</v>
      </c>
      <c r="B938" s="93" t="s">
        <v>277</v>
      </c>
      <c r="C938" s="93" t="s">
        <v>265</v>
      </c>
      <c r="D938" s="93" t="s">
        <v>5</v>
      </c>
      <c r="E938" s="93" t="s">
        <v>157</v>
      </c>
      <c r="F938" s="93" t="s">
        <v>193</v>
      </c>
      <c r="G938" s="94">
        <v>1279</v>
      </c>
      <c r="H938" s="94">
        <v>1220</v>
      </c>
      <c r="I938" s="94">
        <v>59</v>
      </c>
      <c r="J938" s="94">
        <v>1</v>
      </c>
      <c r="L938" s="94" t="s">
        <v>258</v>
      </c>
    </row>
    <row r="939" spans="1:12" ht="12" customHeight="1">
      <c r="A939" s="104">
        <v>42533</v>
      </c>
      <c r="B939" s="93" t="s">
        <v>277</v>
      </c>
      <c r="C939" s="93" t="s">
        <v>266</v>
      </c>
      <c r="D939" s="93" t="s">
        <v>6</v>
      </c>
      <c r="E939" s="93" t="s">
        <v>158</v>
      </c>
      <c r="F939" s="93" t="s">
        <v>194</v>
      </c>
      <c r="G939" s="94">
        <v>1121</v>
      </c>
      <c r="H939" s="94">
        <v>1087</v>
      </c>
      <c r="I939" s="94">
        <v>34</v>
      </c>
      <c r="L939" s="94" t="s">
        <v>258</v>
      </c>
    </row>
    <row r="940" spans="1:12" ht="12" customHeight="1">
      <c r="A940" s="104">
        <v>42533</v>
      </c>
      <c r="B940" s="93" t="s">
        <v>277</v>
      </c>
      <c r="C940" s="93" t="s">
        <v>266</v>
      </c>
      <c r="D940" s="93" t="s">
        <v>6</v>
      </c>
      <c r="E940" s="93" t="s">
        <v>160</v>
      </c>
      <c r="F940" s="93" t="s">
        <v>196</v>
      </c>
      <c r="G940" s="94">
        <v>481</v>
      </c>
      <c r="H940" s="94">
        <v>475</v>
      </c>
      <c r="I940" s="94">
        <v>6</v>
      </c>
      <c r="L940" s="94" t="s">
        <v>258</v>
      </c>
    </row>
    <row r="941" spans="1:12" ht="12" customHeight="1">
      <c r="A941" s="104">
        <v>42533</v>
      </c>
      <c r="B941" s="93" t="s">
        <v>277</v>
      </c>
      <c r="C941" s="93" t="s">
        <v>266</v>
      </c>
      <c r="D941" s="93" t="s">
        <v>6</v>
      </c>
      <c r="E941" s="93" t="s">
        <v>159</v>
      </c>
      <c r="F941" s="93" t="s">
        <v>195</v>
      </c>
      <c r="G941" s="94">
        <v>388</v>
      </c>
      <c r="H941" s="94">
        <v>383</v>
      </c>
      <c r="I941" s="94">
        <v>5</v>
      </c>
      <c r="L941" s="94" t="s">
        <v>258</v>
      </c>
    </row>
    <row r="942" spans="1:12" ht="12" customHeight="1">
      <c r="A942" s="104">
        <v>42533</v>
      </c>
      <c r="B942" s="93" t="s">
        <v>277</v>
      </c>
      <c r="C942" s="93" t="s">
        <v>267</v>
      </c>
      <c r="D942" s="93" t="s">
        <v>7</v>
      </c>
      <c r="E942" s="93" t="s">
        <v>163</v>
      </c>
      <c r="F942" s="93" t="s">
        <v>199</v>
      </c>
      <c r="G942" s="94">
        <v>1885</v>
      </c>
      <c r="H942" s="94">
        <v>1723</v>
      </c>
      <c r="I942" s="94">
        <v>162</v>
      </c>
      <c r="J942" s="94">
        <v>7</v>
      </c>
      <c r="L942" s="94" t="s">
        <v>258</v>
      </c>
    </row>
    <row r="943" spans="1:12" ht="12" customHeight="1">
      <c r="A943" s="104">
        <v>42533</v>
      </c>
      <c r="B943" s="93" t="s">
        <v>277</v>
      </c>
      <c r="C943" s="93" t="s">
        <v>267</v>
      </c>
      <c r="D943" s="93" t="s">
        <v>7</v>
      </c>
      <c r="E943" s="93" t="s">
        <v>161</v>
      </c>
      <c r="F943" s="93" t="s">
        <v>197</v>
      </c>
      <c r="G943" s="94">
        <v>673</v>
      </c>
      <c r="H943" s="94">
        <v>660</v>
      </c>
      <c r="I943" s="94">
        <v>13</v>
      </c>
      <c r="J943" s="94">
        <v>1</v>
      </c>
      <c r="L943" s="94" t="s">
        <v>258</v>
      </c>
    </row>
    <row r="944" spans="1:12" ht="12" customHeight="1">
      <c r="A944" s="104">
        <v>42533</v>
      </c>
      <c r="B944" s="93" t="s">
        <v>277</v>
      </c>
      <c r="C944" s="93" t="s">
        <v>267</v>
      </c>
      <c r="D944" s="93" t="s">
        <v>7</v>
      </c>
      <c r="E944" s="93" t="s">
        <v>164</v>
      </c>
      <c r="F944" s="93" t="s">
        <v>200</v>
      </c>
      <c r="G944" s="94">
        <v>1974</v>
      </c>
      <c r="H944" s="94">
        <v>1768</v>
      </c>
      <c r="I944" s="94">
        <v>206</v>
      </c>
      <c r="J944" s="94">
        <v>14</v>
      </c>
      <c r="L944" s="94" t="s">
        <v>258</v>
      </c>
    </row>
    <row r="945" spans="1:12" ht="12" customHeight="1">
      <c r="A945" s="104">
        <v>42533</v>
      </c>
      <c r="B945" s="93" t="s">
        <v>277</v>
      </c>
      <c r="C945" s="93" t="s">
        <v>267</v>
      </c>
      <c r="D945" s="93" t="s">
        <v>7</v>
      </c>
      <c r="E945" s="93" t="s">
        <v>162</v>
      </c>
      <c r="F945" s="93" t="s">
        <v>198</v>
      </c>
      <c r="G945" s="94">
        <v>1460</v>
      </c>
      <c r="H945" s="94">
        <v>1319</v>
      </c>
      <c r="I945" s="94">
        <v>141</v>
      </c>
      <c r="J945" s="94">
        <v>7</v>
      </c>
      <c r="L945" s="94" t="s">
        <v>258</v>
      </c>
    </row>
    <row r="946" spans="1:12" ht="12" customHeight="1">
      <c r="A946" s="104">
        <v>42533</v>
      </c>
      <c r="B946" s="93" t="s">
        <v>277</v>
      </c>
      <c r="C946" s="93" t="s">
        <v>267</v>
      </c>
      <c r="D946" s="93" t="s">
        <v>7</v>
      </c>
      <c r="E946" s="93" t="s">
        <v>165</v>
      </c>
      <c r="F946" s="93" t="s">
        <v>201</v>
      </c>
      <c r="G946" s="94">
        <v>1185</v>
      </c>
      <c r="H946" s="94">
        <v>1178</v>
      </c>
      <c r="I946" s="94">
        <v>7</v>
      </c>
      <c r="L946" s="94" t="s">
        <v>258</v>
      </c>
    </row>
    <row r="947" spans="1:12" ht="12" customHeight="1">
      <c r="A947" s="104">
        <v>42533</v>
      </c>
      <c r="B947" s="93" t="s">
        <v>277</v>
      </c>
      <c r="C947" s="93" t="s">
        <v>268</v>
      </c>
      <c r="D947" s="93" t="s">
        <v>8</v>
      </c>
      <c r="E947" s="93" t="s">
        <v>169</v>
      </c>
      <c r="F947" s="93" t="s">
        <v>205</v>
      </c>
      <c r="G947" s="94">
        <v>256</v>
      </c>
      <c r="H947" s="94">
        <v>242</v>
      </c>
      <c r="I947" s="94">
        <v>14</v>
      </c>
      <c r="J947" s="94">
        <v>2</v>
      </c>
      <c r="L947" s="94" t="s">
        <v>258</v>
      </c>
    </row>
    <row r="948" spans="1:12" ht="12" customHeight="1">
      <c r="A948" s="104">
        <v>42533</v>
      </c>
      <c r="B948" s="93" t="s">
        <v>277</v>
      </c>
      <c r="C948" s="93" t="s">
        <v>268</v>
      </c>
      <c r="D948" s="93" t="s">
        <v>8</v>
      </c>
      <c r="E948" s="93" t="s">
        <v>167</v>
      </c>
      <c r="F948" s="93" t="s">
        <v>203</v>
      </c>
      <c r="G948" s="94">
        <v>151</v>
      </c>
      <c r="H948" s="94">
        <v>142</v>
      </c>
      <c r="I948" s="94">
        <v>9</v>
      </c>
      <c r="L948" s="94" t="s">
        <v>258</v>
      </c>
    </row>
    <row r="949" spans="1:12" ht="12" customHeight="1">
      <c r="A949" s="104">
        <v>42533</v>
      </c>
      <c r="B949" s="93" t="s">
        <v>277</v>
      </c>
      <c r="C949" s="93" t="s">
        <v>268</v>
      </c>
      <c r="D949" s="93" t="s">
        <v>8</v>
      </c>
      <c r="E949" s="93" t="s">
        <v>166</v>
      </c>
      <c r="F949" s="93" t="s">
        <v>202</v>
      </c>
      <c r="G949" s="94">
        <v>206</v>
      </c>
      <c r="H949" s="94">
        <v>204</v>
      </c>
      <c r="I949" s="94">
        <v>2</v>
      </c>
      <c r="L949" s="94" t="s">
        <v>258</v>
      </c>
    </row>
    <row r="950" spans="1:12" ht="12" customHeight="1">
      <c r="A950" s="104">
        <v>42533</v>
      </c>
      <c r="B950" s="93" t="s">
        <v>277</v>
      </c>
      <c r="C950" s="93" t="s">
        <v>268</v>
      </c>
      <c r="D950" s="93" t="s">
        <v>8</v>
      </c>
      <c r="E950" s="93" t="s">
        <v>168</v>
      </c>
      <c r="F950" s="93" t="s">
        <v>204</v>
      </c>
      <c r="G950" s="94">
        <v>659</v>
      </c>
      <c r="H950" s="94">
        <v>630</v>
      </c>
      <c r="I950" s="94">
        <v>29</v>
      </c>
      <c r="L950" s="94" t="s">
        <v>258</v>
      </c>
    </row>
    <row r="951" spans="1:12" ht="12" customHeight="1">
      <c r="A951" s="104">
        <v>42533</v>
      </c>
      <c r="B951" s="93" t="s">
        <v>277</v>
      </c>
      <c r="C951" s="93" t="s">
        <v>269</v>
      </c>
      <c r="D951" s="93" t="s">
        <v>9</v>
      </c>
      <c r="E951" s="93" t="s">
        <v>171</v>
      </c>
      <c r="F951" s="93" t="s">
        <v>207</v>
      </c>
      <c r="G951" s="94">
        <v>1321</v>
      </c>
      <c r="H951" s="94">
        <v>1211</v>
      </c>
      <c r="I951" s="94">
        <v>110</v>
      </c>
      <c r="J951" s="94">
        <v>5</v>
      </c>
      <c r="L951" s="94" t="s">
        <v>258</v>
      </c>
    </row>
    <row r="952" spans="1:12" ht="12" customHeight="1">
      <c r="A952" s="104">
        <v>42533</v>
      </c>
      <c r="B952" s="93" t="s">
        <v>277</v>
      </c>
      <c r="C952" s="93" t="s">
        <v>269</v>
      </c>
      <c r="D952" s="93" t="s">
        <v>9</v>
      </c>
      <c r="E952" s="93" t="s">
        <v>170</v>
      </c>
      <c r="F952" s="93" t="s">
        <v>206</v>
      </c>
      <c r="G952" s="94">
        <v>1440</v>
      </c>
      <c r="H952" s="94">
        <v>1388</v>
      </c>
      <c r="I952" s="94">
        <v>52</v>
      </c>
      <c r="J952" s="94">
        <v>1</v>
      </c>
      <c r="L952" s="94" t="s">
        <v>258</v>
      </c>
    </row>
    <row r="953" spans="1:12" ht="12" customHeight="1">
      <c r="A953" s="104">
        <v>42533</v>
      </c>
      <c r="B953" s="93" t="s">
        <v>277</v>
      </c>
      <c r="C953" s="93" t="s">
        <v>269</v>
      </c>
      <c r="D953" s="93" t="s">
        <v>9</v>
      </c>
      <c r="E953" s="93" t="s">
        <v>172</v>
      </c>
      <c r="F953" s="93" t="s">
        <v>208</v>
      </c>
      <c r="G953" s="94">
        <v>1372</v>
      </c>
      <c r="H953" s="94">
        <v>1218</v>
      </c>
      <c r="I953" s="94">
        <v>154</v>
      </c>
      <c r="J953" s="94">
        <v>13</v>
      </c>
      <c r="L953" s="94" t="s">
        <v>258</v>
      </c>
    </row>
    <row r="954" spans="1:12" ht="12" customHeight="1">
      <c r="A954" s="104">
        <v>42533</v>
      </c>
      <c r="B954" s="93" t="s">
        <v>277</v>
      </c>
      <c r="C954" s="93" t="s">
        <v>270</v>
      </c>
      <c r="D954" s="93" t="s">
        <v>10</v>
      </c>
      <c r="E954" s="93" t="s">
        <v>173</v>
      </c>
      <c r="F954" s="93" t="s">
        <v>209</v>
      </c>
      <c r="G954" s="94">
        <v>914</v>
      </c>
      <c r="H954" s="94">
        <v>896</v>
      </c>
      <c r="I954" s="94">
        <v>18</v>
      </c>
      <c r="L954" s="94" t="s">
        <v>258</v>
      </c>
    </row>
    <row r="955" spans="1:12" ht="12" customHeight="1">
      <c r="A955" s="104">
        <v>42533</v>
      </c>
      <c r="B955" s="93" t="s">
        <v>277</v>
      </c>
      <c r="C955" s="93" t="s">
        <v>270</v>
      </c>
      <c r="D955" s="93" t="s">
        <v>10</v>
      </c>
      <c r="E955" s="93" t="s">
        <v>175</v>
      </c>
      <c r="F955" s="93" t="s">
        <v>211</v>
      </c>
      <c r="G955" s="94">
        <v>2354</v>
      </c>
      <c r="H955" s="94">
        <v>2241</v>
      </c>
      <c r="I955" s="94">
        <v>113</v>
      </c>
      <c r="J955" s="94">
        <v>9</v>
      </c>
      <c r="L955" s="94" t="s">
        <v>258</v>
      </c>
    </row>
    <row r="956" spans="1:12" ht="12" customHeight="1">
      <c r="A956" s="104">
        <v>42533</v>
      </c>
      <c r="B956" s="93" t="s">
        <v>277</v>
      </c>
      <c r="C956" s="93" t="s">
        <v>270</v>
      </c>
      <c r="D956" s="93" t="s">
        <v>10</v>
      </c>
      <c r="E956" s="93" t="s">
        <v>174</v>
      </c>
      <c r="F956" s="93" t="s">
        <v>210</v>
      </c>
      <c r="G956" s="94">
        <v>1142</v>
      </c>
      <c r="H956" s="94">
        <v>1081</v>
      </c>
      <c r="I956" s="94">
        <v>61</v>
      </c>
      <c r="J956" s="94">
        <v>2</v>
      </c>
      <c r="L956" s="94" t="s">
        <v>258</v>
      </c>
    </row>
    <row r="957" spans="1:12" ht="12" customHeight="1">
      <c r="A957" s="104">
        <v>42533</v>
      </c>
      <c r="B957" s="93" t="s">
        <v>277</v>
      </c>
      <c r="C957" s="93" t="s">
        <v>271</v>
      </c>
      <c r="D957" s="93" t="s">
        <v>11</v>
      </c>
      <c r="E957" s="93" t="s">
        <v>176</v>
      </c>
      <c r="F957" s="93" t="s">
        <v>212</v>
      </c>
      <c r="G957" s="94">
        <v>124</v>
      </c>
      <c r="H957" s="94">
        <v>122</v>
      </c>
      <c r="I957" s="94">
        <v>2</v>
      </c>
      <c r="L957" s="94" t="s">
        <v>258</v>
      </c>
    </row>
    <row r="958" spans="1:12" ht="12" customHeight="1">
      <c r="A958" s="104">
        <v>42533</v>
      </c>
      <c r="B958" s="93" t="s">
        <v>277</v>
      </c>
      <c r="C958" s="93" t="s">
        <v>272</v>
      </c>
      <c r="D958" s="93" t="s">
        <v>12</v>
      </c>
      <c r="E958" s="93" t="s">
        <v>177</v>
      </c>
      <c r="F958" s="93" t="s">
        <v>213</v>
      </c>
      <c r="G958" s="94">
        <v>161</v>
      </c>
      <c r="H958" s="94">
        <v>155</v>
      </c>
      <c r="I958" s="94">
        <v>6</v>
      </c>
      <c r="L958" s="94" t="s">
        <v>258</v>
      </c>
    </row>
    <row r="959" spans="1:12" ht="12" customHeight="1">
      <c r="A959" s="104">
        <v>42533</v>
      </c>
      <c r="B959" s="93" t="s">
        <v>277</v>
      </c>
      <c r="C959" s="93" t="s">
        <v>273</v>
      </c>
      <c r="D959" s="93" t="s">
        <v>13</v>
      </c>
      <c r="E959" s="93" t="s">
        <v>178</v>
      </c>
      <c r="F959" s="93" t="s">
        <v>214</v>
      </c>
      <c r="G959" s="94">
        <v>958</v>
      </c>
      <c r="H959" s="94">
        <v>952</v>
      </c>
      <c r="I959" s="94">
        <v>6</v>
      </c>
      <c r="L959" s="94" t="s">
        <v>258</v>
      </c>
    </row>
    <row r="960" spans="1:12" ht="12" customHeight="1">
      <c r="A960" s="104">
        <v>42533</v>
      </c>
      <c r="B960" s="93" t="s">
        <v>277</v>
      </c>
      <c r="C960" s="93" t="s">
        <v>273</v>
      </c>
      <c r="D960" s="93" t="s">
        <v>13</v>
      </c>
      <c r="E960" s="93" t="s">
        <v>179</v>
      </c>
      <c r="F960" s="93" t="s">
        <v>215</v>
      </c>
      <c r="G960" s="94">
        <v>535</v>
      </c>
      <c r="H960" s="94">
        <v>534</v>
      </c>
      <c r="I960" s="94">
        <v>1</v>
      </c>
      <c r="L960" s="94" t="s">
        <v>258</v>
      </c>
    </row>
    <row r="961" spans="1:12" ht="12" customHeight="1">
      <c r="A961" s="104">
        <v>42533</v>
      </c>
      <c r="B961" s="93" t="s">
        <v>277</v>
      </c>
      <c r="C961" s="93" t="s">
        <v>274</v>
      </c>
      <c r="D961" s="93" t="s">
        <v>14</v>
      </c>
      <c r="E961" s="93" t="s">
        <v>180</v>
      </c>
      <c r="F961" s="93" t="s">
        <v>216</v>
      </c>
      <c r="G961" s="94">
        <v>153</v>
      </c>
      <c r="H961" s="94">
        <v>153</v>
      </c>
      <c r="I961" s="94">
        <v>0</v>
      </c>
      <c r="L961" s="94" t="s">
        <v>258</v>
      </c>
    </row>
    <row r="962" spans="1:12" ht="12" customHeight="1">
      <c r="A962" s="104">
        <v>42540</v>
      </c>
      <c r="B962" s="93" t="s">
        <v>277</v>
      </c>
      <c r="C962" s="93" t="s">
        <v>261</v>
      </c>
      <c r="D962" s="93" t="s">
        <v>1</v>
      </c>
      <c r="E962" s="93" t="s">
        <v>152</v>
      </c>
      <c r="F962" s="93" t="s">
        <v>188</v>
      </c>
      <c r="G962" s="94">
        <v>923</v>
      </c>
      <c r="H962" s="94">
        <v>731</v>
      </c>
      <c r="I962" s="94">
        <v>192</v>
      </c>
      <c r="J962" s="94">
        <v>44</v>
      </c>
      <c r="K962" s="94">
        <v>12</v>
      </c>
      <c r="L962" s="94" t="s">
        <v>258</v>
      </c>
    </row>
    <row r="963" spans="1:12" ht="12" customHeight="1">
      <c r="A963" s="104">
        <v>42540</v>
      </c>
      <c r="B963" s="93" t="s">
        <v>277</v>
      </c>
      <c r="C963" s="93" t="s">
        <v>261</v>
      </c>
      <c r="D963" s="93" t="s">
        <v>1</v>
      </c>
      <c r="E963" s="93" t="s">
        <v>151</v>
      </c>
      <c r="F963" s="93" t="s">
        <v>187</v>
      </c>
      <c r="G963" s="94">
        <v>1403</v>
      </c>
      <c r="H963" s="94">
        <v>1322</v>
      </c>
      <c r="I963" s="94">
        <v>81</v>
      </c>
      <c r="J963" s="94">
        <v>1</v>
      </c>
      <c r="L963" s="94" t="s">
        <v>258</v>
      </c>
    </row>
    <row r="964" spans="1:12" ht="12" customHeight="1">
      <c r="A964" s="104">
        <v>42540</v>
      </c>
      <c r="B964" s="93" t="s">
        <v>277</v>
      </c>
      <c r="C964" s="93" t="s">
        <v>262</v>
      </c>
      <c r="D964" s="93" t="s">
        <v>2</v>
      </c>
      <c r="E964" s="93" t="s">
        <v>153</v>
      </c>
      <c r="F964" s="93" t="s">
        <v>189</v>
      </c>
      <c r="G964" s="94">
        <v>551</v>
      </c>
      <c r="H964" s="94">
        <v>538</v>
      </c>
      <c r="I964" s="94">
        <v>13</v>
      </c>
      <c r="L964" s="94" t="s">
        <v>258</v>
      </c>
    </row>
    <row r="965" spans="1:12" ht="12" customHeight="1">
      <c r="A965" s="104">
        <v>42540</v>
      </c>
      <c r="B965" s="93" t="s">
        <v>277</v>
      </c>
      <c r="C965" s="93" t="s">
        <v>263</v>
      </c>
      <c r="D965" s="93" t="s">
        <v>3</v>
      </c>
      <c r="E965" s="93" t="s">
        <v>154</v>
      </c>
      <c r="F965" s="93" t="s">
        <v>190</v>
      </c>
      <c r="G965" s="94">
        <v>716</v>
      </c>
      <c r="H965" s="94">
        <v>692</v>
      </c>
      <c r="I965" s="94">
        <v>24</v>
      </c>
      <c r="L965" s="94" t="s">
        <v>258</v>
      </c>
    </row>
    <row r="966" spans="1:12" ht="12" customHeight="1">
      <c r="A966" s="104">
        <v>42540</v>
      </c>
      <c r="B966" s="93" t="s">
        <v>277</v>
      </c>
      <c r="C966" s="93" t="s">
        <v>263</v>
      </c>
      <c r="D966" s="93" t="s">
        <v>3</v>
      </c>
      <c r="E966" s="93" t="s">
        <v>155</v>
      </c>
      <c r="F966" s="93" t="s">
        <v>191</v>
      </c>
      <c r="G966" s="94">
        <v>236</v>
      </c>
      <c r="H966" s="94">
        <v>227</v>
      </c>
      <c r="I966" s="94">
        <v>9</v>
      </c>
      <c r="L966" s="94" t="s">
        <v>258</v>
      </c>
    </row>
    <row r="967" spans="1:12" ht="12" customHeight="1">
      <c r="A967" s="104">
        <v>42540</v>
      </c>
      <c r="B967" s="93" t="s">
        <v>277</v>
      </c>
      <c r="C967" s="93" t="s">
        <v>264</v>
      </c>
      <c r="D967" s="93" t="s">
        <v>4</v>
      </c>
      <c r="E967" s="93" t="s">
        <v>156</v>
      </c>
      <c r="F967" s="93" t="s">
        <v>192</v>
      </c>
      <c r="G967" s="94">
        <v>1195</v>
      </c>
      <c r="H967" s="94">
        <v>1136</v>
      </c>
      <c r="I967" s="94">
        <v>59</v>
      </c>
      <c r="J967" s="94">
        <v>1</v>
      </c>
      <c r="L967" s="94" t="s">
        <v>258</v>
      </c>
    </row>
    <row r="968" spans="1:12" ht="12" customHeight="1">
      <c r="A968" s="104">
        <v>42540</v>
      </c>
      <c r="B968" s="93" t="s">
        <v>277</v>
      </c>
      <c r="C968" s="93" t="s">
        <v>265</v>
      </c>
      <c r="D968" s="93" t="s">
        <v>5</v>
      </c>
      <c r="E968" s="93" t="s">
        <v>157</v>
      </c>
      <c r="F968" s="93" t="s">
        <v>193</v>
      </c>
      <c r="G968" s="94">
        <v>1218</v>
      </c>
      <c r="H968" s="94">
        <v>1129</v>
      </c>
      <c r="I968" s="94">
        <v>89</v>
      </c>
      <c r="J968" s="94">
        <v>2</v>
      </c>
      <c r="L968" s="94" t="s">
        <v>258</v>
      </c>
    </row>
    <row r="969" spans="1:12" ht="12" customHeight="1">
      <c r="A969" s="104">
        <v>42540</v>
      </c>
      <c r="B969" s="93" t="s">
        <v>277</v>
      </c>
      <c r="C969" s="93" t="s">
        <v>266</v>
      </c>
      <c r="D969" s="93" t="s">
        <v>6</v>
      </c>
      <c r="E969" s="93" t="s">
        <v>158</v>
      </c>
      <c r="F969" s="93" t="s">
        <v>194</v>
      </c>
      <c r="G969" s="94">
        <v>1068</v>
      </c>
      <c r="H969" s="94">
        <v>994</v>
      </c>
      <c r="I969" s="94">
        <v>74</v>
      </c>
      <c r="J969" s="94">
        <v>3</v>
      </c>
      <c r="L969" s="94" t="s">
        <v>258</v>
      </c>
    </row>
    <row r="970" spans="1:12" ht="12" customHeight="1">
      <c r="A970" s="104">
        <v>42540</v>
      </c>
      <c r="B970" s="93" t="s">
        <v>277</v>
      </c>
      <c r="C970" s="93" t="s">
        <v>266</v>
      </c>
      <c r="D970" s="93" t="s">
        <v>6</v>
      </c>
      <c r="E970" s="93" t="s">
        <v>160</v>
      </c>
      <c r="F970" s="93" t="s">
        <v>196</v>
      </c>
      <c r="G970" s="94">
        <v>446</v>
      </c>
      <c r="H970" s="94">
        <v>429</v>
      </c>
      <c r="I970" s="94">
        <v>17</v>
      </c>
      <c r="L970" s="94" t="s">
        <v>258</v>
      </c>
    </row>
    <row r="971" spans="1:12" ht="12" customHeight="1">
      <c r="A971" s="104">
        <v>42540</v>
      </c>
      <c r="B971" s="93" t="s">
        <v>277</v>
      </c>
      <c r="C971" s="93" t="s">
        <v>266</v>
      </c>
      <c r="D971" s="93" t="s">
        <v>6</v>
      </c>
      <c r="E971" s="93" t="s">
        <v>159</v>
      </c>
      <c r="F971" s="93" t="s">
        <v>195</v>
      </c>
      <c r="G971" s="94">
        <v>320</v>
      </c>
      <c r="H971" s="94">
        <v>315</v>
      </c>
      <c r="I971" s="94">
        <v>5</v>
      </c>
      <c r="L971" s="94" t="s">
        <v>258</v>
      </c>
    </row>
    <row r="972" spans="1:12" ht="12" customHeight="1">
      <c r="A972" s="104">
        <v>42540</v>
      </c>
      <c r="B972" s="93" t="s">
        <v>277</v>
      </c>
      <c r="C972" s="93" t="s">
        <v>267</v>
      </c>
      <c r="D972" s="93" t="s">
        <v>7</v>
      </c>
      <c r="E972" s="93" t="s">
        <v>163</v>
      </c>
      <c r="F972" s="93" t="s">
        <v>199</v>
      </c>
      <c r="G972" s="94">
        <v>1684</v>
      </c>
      <c r="H972" s="94">
        <v>1464</v>
      </c>
      <c r="I972" s="94">
        <v>220</v>
      </c>
      <c r="J972" s="94">
        <v>2</v>
      </c>
      <c r="L972" s="94" t="s">
        <v>258</v>
      </c>
    </row>
    <row r="973" spans="1:12" ht="12" customHeight="1">
      <c r="A973" s="104">
        <v>42540</v>
      </c>
      <c r="B973" s="93" t="s">
        <v>277</v>
      </c>
      <c r="C973" s="93" t="s">
        <v>267</v>
      </c>
      <c r="D973" s="93" t="s">
        <v>7</v>
      </c>
      <c r="E973" s="93" t="s">
        <v>161</v>
      </c>
      <c r="F973" s="93" t="s">
        <v>197</v>
      </c>
      <c r="G973" s="94">
        <v>620</v>
      </c>
      <c r="H973" s="94">
        <v>604</v>
      </c>
      <c r="I973" s="94">
        <v>16</v>
      </c>
      <c r="L973" s="94" t="s">
        <v>258</v>
      </c>
    </row>
    <row r="974" spans="1:12" ht="12" customHeight="1">
      <c r="A974" s="104">
        <v>42540</v>
      </c>
      <c r="B974" s="93" t="s">
        <v>277</v>
      </c>
      <c r="C974" s="93" t="s">
        <v>267</v>
      </c>
      <c r="D974" s="93" t="s">
        <v>7</v>
      </c>
      <c r="E974" s="93" t="s">
        <v>164</v>
      </c>
      <c r="F974" s="93" t="s">
        <v>200</v>
      </c>
      <c r="G974" s="94">
        <v>1759</v>
      </c>
      <c r="H974" s="94">
        <v>1600</v>
      </c>
      <c r="I974" s="94">
        <v>159</v>
      </c>
      <c r="J974" s="94">
        <v>1</v>
      </c>
      <c r="L974" s="94" t="s">
        <v>258</v>
      </c>
    </row>
    <row r="975" spans="1:12" ht="12" customHeight="1">
      <c r="A975" s="104">
        <v>42540</v>
      </c>
      <c r="B975" s="93" t="s">
        <v>277</v>
      </c>
      <c r="C975" s="93" t="s">
        <v>267</v>
      </c>
      <c r="D975" s="93" t="s">
        <v>7</v>
      </c>
      <c r="E975" s="93" t="s">
        <v>162</v>
      </c>
      <c r="F975" s="93" t="s">
        <v>198</v>
      </c>
      <c r="G975" s="94">
        <v>1370</v>
      </c>
      <c r="H975" s="94">
        <v>1277</v>
      </c>
      <c r="I975" s="94">
        <v>93</v>
      </c>
      <c r="J975" s="94">
        <v>4</v>
      </c>
      <c r="L975" s="94" t="s">
        <v>258</v>
      </c>
    </row>
    <row r="976" spans="1:12" ht="12" customHeight="1">
      <c r="A976" s="104">
        <v>42540</v>
      </c>
      <c r="B976" s="93" t="s">
        <v>277</v>
      </c>
      <c r="C976" s="93" t="s">
        <v>267</v>
      </c>
      <c r="D976" s="93" t="s">
        <v>7</v>
      </c>
      <c r="E976" s="93" t="s">
        <v>165</v>
      </c>
      <c r="F976" s="93" t="s">
        <v>201</v>
      </c>
      <c r="G976" s="94">
        <v>959</v>
      </c>
      <c r="H976" s="94">
        <v>959</v>
      </c>
      <c r="I976" s="94">
        <v>0</v>
      </c>
      <c r="L976" s="94" t="s">
        <v>258</v>
      </c>
    </row>
    <row r="977" spans="1:12" ht="12" customHeight="1">
      <c r="A977" s="104">
        <v>42540</v>
      </c>
      <c r="B977" s="93" t="s">
        <v>277</v>
      </c>
      <c r="C977" s="93" t="s">
        <v>268</v>
      </c>
      <c r="D977" s="93" t="s">
        <v>8</v>
      </c>
      <c r="E977" s="93" t="s">
        <v>169</v>
      </c>
      <c r="F977" s="93" t="s">
        <v>205</v>
      </c>
      <c r="G977" s="94">
        <v>210</v>
      </c>
      <c r="H977" s="94">
        <v>204</v>
      </c>
      <c r="I977" s="94">
        <v>6</v>
      </c>
      <c r="J977" s="94">
        <v>1</v>
      </c>
      <c r="L977" s="94" t="s">
        <v>258</v>
      </c>
    </row>
    <row r="978" spans="1:12" ht="12" customHeight="1">
      <c r="A978" s="104">
        <v>42540</v>
      </c>
      <c r="B978" s="93" t="s">
        <v>277</v>
      </c>
      <c r="C978" s="93" t="s">
        <v>268</v>
      </c>
      <c r="D978" s="93" t="s">
        <v>8</v>
      </c>
      <c r="E978" s="93" t="s">
        <v>167</v>
      </c>
      <c r="F978" s="93" t="s">
        <v>203</v>
      </c>
      <c r="G978" s="94">
        <v>125</v>
      </c>
      <c r="H978" s="94">
        <v>115</v>
      </c>
      <c r="I978" s="94">
        <v>10</v>
      </c>
      <c r="L978" s="94" t="s">
        <v>258</v>
      </c>
    </row>
    <row r="979" spans="1:12" ht="12" customHeight="1">
      <c r="A979" s="104">
        <v>42540</v>
      </c>
      <c r="B979" s="93" t="s">
        <v>277</v>
      </c>
      <c r="C979" s="93" t="s">
        <v>268</v>
      </c>
      <c r="D979" s="93" t="s">
        <v>8</v>
      </c>
      <c r="E979" s="93" t="s">
        <v>166</v>
      </c>
      <c r="F979" s="93" t="s">
        <v>202</v>
      </c>
      <c r="G979" s="94">
        <v>169</v>
      </c>
      <c r="H979" s="94">
        <v>165</v>
      </c>
      <c r="I979" s="94">
        <v>4</v>
      </c>
      <c r="J979" s="94">
        <v>1</v>
      </c>
      <c r="L979" s="94" t="s">
        <v>258</v>
      </c>
    </row>
    <row r="980" spans="1:12" ht="12" customHeight="1">
      <c r="A980" s="104">
        <v>42540</v>
      </c>
      <c r="B980" s="93" t="s">
        <v>277</v>
      </c>
      <c r="C980" s="93" t="s">
        <v>268</v>
      </c>
      <c r="D980" s="93" t="s">
        <v>8</v>
      </c>
      <c r="E980" s="93" t="s">
        <v>168</v>
      </c>
      <c r="F980" s="93" t="s">
        <v>204</v>
      </c>
      <c r="G980" s="94">
        <v>652</v>
      </c>
      <c r="H980" s="94">
        <v>629</v>
      </c>
      <c r="I980" s="94">
        <v>23</v>
      </c>
      <c r="L980" s="94" t="s">
        <v>258</v>
      </c>
    </row>
    <row r="981" spans="1:12" ht="12" customHeight="1">
      <c r="A981" s="104">
        <v>42540</v>
      </c>
      <c r="B981" s="93" t="s">
        <v>277</v>
      </c>
      <c r="C981" s="93" t="s">
        <v>269</v>
      </c>
      <c r="D981" s="93" t="s">
        <v>9</v>
      </c>
      <c r="E981" s="93" t="s">
        <v>171</v>
      </c>
      <c r="F981" s="93" t="s">
        <v>207</v>
      </c>
      <c r="G981" s="94">
        <v>1246</v>
      </c>
      <c r="H981" s="94">
        <v>1181</v>
      </c>
      <c r="I981" s="94">
        <v>65</v>
      </c>
      <c r="J981" s="94">
        <v>7</v>
      </c>
      <c r="L981" s="94" t="s">
        <v>258</v>
      </c>
    </row>
    <row r="982" spans="1:12" ht="12" customHeight="1">
      <c r="A982" s="104">
        <v>42540</v>
      </c>
      <c r="B982" s="93" t="s">
        <v>277</v>
      </c>
      <c r="C982" s="93" t="s">
        <v>269</v>
      </c>
      <c r="D982" s="93" t="s">
        <v>9</v>
      </c>
      <c r="E982" s="93" t="s">
        <v>170</v>
      </c>
      <c r="F982" s="93" t="s">
        <v>206</v>
      </c>
      <c r="G982" s="94">
        <v>1371</v>
      </c>
      <c r="H982" s="94">
        <v>1332</v>
      </c>
      <c r="I982" s="94">
        <v>39</v>
      </c>
      <c r="L982" s="94" t="s">
        <v>258</v>
      </c>
    </row>
    <row r="983" spans="1:12" ht="12" customHeight="1">
      <c r="A983" s="104">
        <v>42540</v>
      </c>
      <c r="B983" s="93" t="s">
        <v>277</v>
      </c>
      <c r="C983" s="93" t="s">
        <v>269</v>
      </c>
      <c r="D983" s="93" t="s">
        <v>9</v>
      </c>
      <c r="E983" s="93" t="s">
        <v>172</v>
      </c>
      <c r="F983" s="93" t="s">
        <v>208</v>
      </c>
      <c r="G983" s="94">
        <v>1255</v>
      </c>
      <c r="H983" s="94">
        <v>1118</v>
      </c>
      <c r="I983" s="94">
        <v>137</v>
      </c>
      <c r="J983" s="94">
        <v>20</v>
      </c>
      <c r="K983" s="94">
        <v>1</v>
      </c>
      <c r="L983" s="94" t="s">
        <v>258</v>
      </c>
    </row>
    <row r="984" spans="1:12" ht="12" customHeight="1">
      <c r="A984" s="104">
        <v>42540</v>
      </c>
      <c r="B984" s="93" t="s">
        <v>277</v>
      </c>
      <c r="C984" s="93" t="s">
        <v>270</v>
      </c>
      <c r="D984" s="93" t="s">
        <v>10</v>
      </c>
      <c r="E984" s="93" t="s">
        <v>173</v>
      </c>
      <c r="F984" s="93" t="s">
        <v>209</v>
      </c>
      <c r="G984" s="94">
        <v>924</v>
      </c>
      <c r="H984" s="94">
        <v>903</v>
      </c>
      <c r="I984" s="94">
        <v>21</v>
      </c>
      <c r="L984" s="94" t="s">
        <v>258</v>
      </c>
    </row>
    <row r="985" spans="1:12" ht="12" customHeight="1">
      <c r="A985" s="104">
        <v>42540</v>
      </c>
      <c r="B985" s="93" t="s">
        <v>277</v>
      </c>
      <c r="C985" s="93" t="s">
        <v>270</v>
      </c>
      <c r="D985" s="93" t="s">
        <v>10</v>
      </c>
      <c r="E985" s="93" t="s">
        <v>175</v>
      </c>
      <c r="F985" s="93" t="s">
        <v>211</v>
      </c>
      <c r="G985" s="94">
        <v>2240</v>
      </c>
      <c r="H985" s="94">
        <v>2089</v>
      </c>
      <c r="I985" s="94">
        <v>151</v>
      </c>
      <c r="J985" s="94">
        <v>20</v>
      </c>
      <c r="K985" s="94">
        <v>1</v>
      </c>
      <c r="L985" s="94" t="s">
        <v>258</v>
      </c>
    </row>
    <row r="986" spans="1:12" ht="12" customHeight="1">
      <c r="A986" s="104">
        <v>42540</v>
      </c>
      <c r="B986" s="93" t="s">
        <v>277</v>
      </c>
      <c r="C986" s="93" t="s">
        <v>270</v>
      </c>
      <c r="D986" s="93" t="s">
        <v>10</v>
      </c>
      <c r="E986" s="93" t="s">
        <v>174</v>
      </c>
      <c r="F986" s="93" t="s">
        <v>210</v>
      </c>
      <c r="G986" s="94">
        <v>1087</v>
      </c>
      <c r="H986" s="94">
        <v>1074</v>
      </c>
      <c r="I986" s="94">
        <v>13</v>
      </c>
      <c r="L986" s="94" t="s">
        <v>258</v>
      </c>
    </row>
    <row r="987" spans="1:12" ht="12" customHeight="1">
      <c r="A987" s="104">
        <v>42540</v>
      </c>
      <c r="B987" s="93" t="s">
        <v>277</v>
      </c>
      <c r="C987" s="93" t="s">
        <v>271</v>
      </c>
      <c r="D987" s="93" t="s">
        <v>11</v>
      </c>
      <c r="E987" s="93" t="s">
        <v>176</v>
      </c>
      <c r="F987" s="93" t="s">
        <v>212</v>
      </c>
      <c r="G987" s="94">
        <v>133</v>
      </c>
      <c r="H987" s="94">
        <v>130</v>
      </c>
      <c r="I987" s="94">
        <v>3</v>
      </c>
      <c r="L987" s="94" t="s">
        <v>258</v>
      </c>
    </row>
    <row r="988" spans="1:12" ht="12" customHeight="1">
      <c r="A988" s="104">
        <v>42540</v>
      </c>
      <c r="B988" s="93" t="s">
        <v>277</v>
      </c>
      <c r="C988" s="93" t="s">
        <v>272</v>
      </c>
      <c r="D988" s="93" t="s">
        <v>12</v>
      </c>
      <c r="E988" s="93" t="s">
        <v>177</v>
      </c>
      <c r="F988" s="93" t="s">
        <v>213</v>
      </c>
      <c r="G988" s="94">
        <v>177</v>
      </c>
      <c r="H988" s="94">
        <v>167</v>
      </c>
      <c r="I988" s="94">
        <v>10</v>
      </c>
      <c r="L988" s="94" t="s">
        <v>258</v>
      </c>
    </row>
    <row r="989" spans="1:12" ht="12" customHeight="1">
      <c r="A989" s="104">
        <v>42540</v>
      </c>
      <c r="B989" s="93" t="s">
        <v>277</v>
      </c>
      <c r="C989" s="93" t="s">
        <v>273</v>
      </c>
      <c r="D989" s="93" t="s">
        <v>13</v>
      </c>
      <c r="E989" s="93" t="s">
        <v>178</v>
      </c>
      <c r="F989" s="93" t="s">
        <v>214</v>
      </c>
      <c r="G989" s="94">
        <v>908</v>
      </c>
      <c r="H989" s="94">
        <v>901</v>
      </c>
      <c r="I989" s="94">
        <v>7</v>
      </c>
      <c r="L989" s="94" t="s">
        <v>258</v>
      </c>
    </row>
    <row r="990" spans="1:12" ht="12" customHeight="1">
      <c r="A990" s="104">
        <v>42540</v>
      </c>
      <c r="B990" s="93" t="s">
        <v>277</v>
      </c>
      <c r="C990" s="93" t="s">
        <v>273</v>
      </c>
      <c r="D990" s="93" t="s">
        <v>13</v>
      </c>
      <c r="E990" s="93" t="s">
        <v>179</v>
      </c>
      <c r="F990" s="93" t="s">
        <v>215</v>
      </c>
      <c r="G990" s="94">
        <v>456</v>
      </c>
      <c r="H990" s="94">
        <v>455</v>
      </c>
      <c r="I990" s="94">
        <v>1</v>
      </c>
      <c r="L990" s="94" t="s">
        <v>258</v>
      </c>
    </row>
    <row r="991" spans="1:12" ht="12" customHeight="1">
      <c r="A991" s="104">
        <v>42540</v>
      </c>
      <c r="B991" s="93" t="s">
        <v>277</v>
      </c>
      <c r="C991" s="93" t="s">
        <v>274</v>
      </c>
      <c r="D991" s="93" t="s">
        <v>14</v>
      </c>
      <c r="E991" s="93" t="s">
        <v>180</v>
      </c>
      <c r="F991" s="93" t="s">
        <v>216</v>
      </c>
      <c r="G991" s="94">
        <v>135</v>
      </c>
      <c r="H991" s="94">
        <v>133</v>
      </c>
      <c r="I991" s="94">
        <v>2</v>
      </c>
      <c r="L991" s="94" t="s">
        <v>258</v>
      </c>
    </row>
    <row r="992" spans="1:12" ht="12" customHeight="1">
      <c r="A992" s="104">
        <v>42547</v>
      </c>
      <c r="B992" s="93" t="s">
        <v>277</v>
      </c>
      <c r="C992" s="93" t="s">
        <v>261</v>
      </c>
      <c r="D992" s="93" t="s">
        <v>1</v>
      </c>
      <c r="E992" s="93" t="s">
        <v>152</v>
      </c>
      <c r="F992" s="93" t="s">
        <v>188</v>
      </c>
      <c r="G992" s="94">
        <v>955</v>
      </c>
      <c r="H992" s="94">
        <v>851</v>
      </c>
      <c r="I992" s="94">
        <v>104</v>
      </c>
      <c r="J992" s="94">
        <v>18</v>
      </c>
      <c r="K992" s="94">
        <v>3</v>
      </c>
      <c r="L992" s="94" t="s">
        <v>258</v>
      </c>
    </row>
    <row r="993" spans="1:12" ht="12" customHeight="1">
      <c r="A993" s="104">
        <v>42547</v>
      </c>
      <c r="B993" s="93" t="s">
        <v>277</v>
      </c>
      <c r="C993" s="93" t="s">
        <v>261</v>
      </c>
      <c r="D993" s="93" t="s">
        <v>1</v>
      </c>
      <c r="E993" s="93" t="s">
        <v>151</v>
      </c>
      <c r="F993" s="93" t="s">
        <v>187</v>
      </c>
      <c r="G993" s="94">
        <v>1383</v>
      </c>
      <c r="H993" s="94">
        <v>1354</v>
      </c>
      <c r="I993" s="94">
        <v>29</v>
      </c>
      <c r="J993" s="94">
        <v>2</v>
      </c>
      <c r="L993" s="94" t="s">
        <v>258</v>
      </c>
    </row>
    <row r="994" spans="1:12" ht="12" customHeight="1">
      <c r="A994" s="104">
        <v>42547</v>
      </c>
      <c r="B994" s="93" t="s">
        <v>277</v>
      </c>
      <c r="C994" s="93" t="s">
        <v>262</v>
      </c>
      <c r="D994" s="93" t="s">
        <v>2</v>
      </c>
      <c r="E994" s="93" t="s">
        <v>153</v>
      </c>
      <c r="F994" s="93" t="s">
        <v>189</v>
      </c>
      <c r="G994" s="94">
        <v>609</v>
      </c>
      <c r="H994" s="94">
        <v>574</v>
      </c>
      <c r="I994" s="94">
        <v>35</v>
      </c>
      <c r="L994" s="94" t="s">
        <v>258</v>
      </c>
    </row>
    <row r="995" spans="1:12" ht="12" customHeight="1">
      <c r="A995" s="104">
        <v>42547</v>
      </c>
      <c r="B995" s="93" t="s">
        <v>277</v>
      </c>
      <c r="C995" s="93" t="s">
        <v>263</v>
      </c>
      <c r="D995" s="93" t="s">
        <v>3</v>
      </c>
      <c r="E995" s="93" t="s">
        <v>154</v>
      </c>
      <c r="F995" s="93" t="s">
        <v>190</v>
      </c>
      <c r="G995" s="94">
        <v>782</v>
      </c>
      <c r="H995" s="94">
        <v>756</v>
      </c>
      <c r="I995" s="94">
        <v>26</v>
      </c>
      <c r="J995" s="94">
        <v>1</v>
      </c>
      <c r="L995" s="94" t="s">
        <v>258</v>
      </c>
    </row>
    <row r="996" spans="1:12" ht="12" customHeight="1">
      <c r="A996" s="104">
        <v>42547</v>
      </c>
      <c r="B996" s="93" t="s">
        <v>277</v>
      </c>
      <c r="C996" s="93" t="s">
        <v>263</v>
      </c>
      <c r="D996" s="93" t="s">
        <v>3</v>
      </c>
      <c r="E996" s="93" t="s">
        <v>155</v>
      </c>
      <c r="F996" s="93" t="s">
        <v>191</v>
      </c>
      <c r="G996" s="94">
        <v>229</v>
      </c>
      <c r="H996" s="94">
        <v>220</v>
      </c>
      <c r="I996" s="94">
        <v>9</v>
      </c>
      <c r="L996" s="94" t="s">
        <v>258</v>
      </c>
    </row>
    <row r="997" spans="1:12" ht="12" customHeight="1">
      <c r="A997" s="104">
        <v>42547</v>
      </c>
      <c r="B997" s="93" t="s">
        <v>277</v>
      </c>
      <c r="C997" s="93" t="s">
        <v>264</v>
      </c>
      <c r="D997" s="93" t="s">
        <v>4</v>
      </c>
      <c r="E997" s="93" t="s">
        <v>156</v>
      </c>
      <c r="F997" s="93" t="s">
        <v>192</v>
      </c>
      <c r="G997" s="94">
        <v>1285</v>
      </c>
      <c r="H997" s="94">
        <v>1248</v>
      </c>
      <c r="I997" s="94">
        <v>37</v>
      </c>
      <c r="J997" s="94">
        <v>3</v>
      </c>
      <c r="L997" s="94" t="s">
        <v>258</v>
      </c>
    </row>
    <row r="998" spans="1:12" ht="12" customHeight="1">
      <c r="A998" s="104">
        <v>42547</v>
      </c>
      <c r="B998" s="93" t="s">
        <v>277</v>
      </c>
      <c r="C998" s="93" t="s">
        <v>265</v>
      </c>
      <c r="D998" s="93" t="s">
        <v>5</v>
      </c>
      <c r="E998" s="93" t="s">
        <v>157</v>
      </c>
      <c r="F998" s="93" t="s">
        <v>193</v>
      </c>
      <c r="G998" s="94">
        <v>1216</v>
      </c>
      <c r="H998" s="94">
        <v>1162</v>
      </c>
      <c r="I998" s="94">
        <v>54</v>
      </c>
      <c r="J998" s="94">
        <v>3</v>
      </c>
      <c r="L998" s="94" t="s">
        <v>258</v>
      </c>
    </row>
    <row r="999" spans="1:12" ht="12" customHeight="1">
      <c r="A999" s="104">
        <v>42547</v>
      </c>
      <c r="B999" s="93" t="s">
        <v>277</v>
      </c>
      <c r="C999" s="93" t="s">
        <v>266</v>
      </c>
      <c r="D999" s="93" t="s">
        <v>6</v>
      </c>
      <c r="E999" s="93" t="s">
        <v>158</v>
      </c>
      <c r="F999" s="93" t="s">
        <v>194</v>
      </c>
      <c r="G999" s="94">
        <v>1132</v>
      </c>
      <c r="H999" s="94">
        <v>1056</v>
      </c>
      <c r="I999" s="94">
        <v>76</v>
      </c>
      <c r="L999" s="94" t="s">
        <v>258</v>
      </c>
    </row>
    <row r="1000" spans="1:12" ht="12" customHeight="1">
      <c r="A1000" s="104">
        <v>42547</v>
      </c>
      <c r="B1000" s="93" t="s">
        <v>277</v>
      </c>
      <c r="C1000" s="93" t="s">
        <v>266</v>
      </c>
      <c r="D1000" s="93" t="s">
        <v>6</v>
      </c>
      <c r="E1000" s="93" t="s">
        <v>160</v>
      </c>
      <c r="F1000" s="93" t="s">
        <v>196</v>
      </c>
      <c r="G1000" s="94">
        <v>493</v>
      </c>
      <c r="H1000" s="94">
        <v>481</v>
      </c>
      <c r="I1000" s="94">
        <v>12</v>
      </c>
      <c r="L1000" s="94" t="s">
        <v>258</v>
      </c>
    </row>
    <row r="1001" spans="1:12" ht="12" customHeight="1">
      <c r="A1001" s="104">
        <v>42547</v>
      </c>
      <c r="B1001" s="93" t="s">
        <v>277</v>
      </c>
      <c r="C1001" s="93" t="s">
        <v>266</v>
      </c>
      <c r="D1001" s="93" t="s">
        <v>6</v>
      </c>
      <c r="E1001" s="93" t="s">
        <v>159</v>
      </c>
      <c r="F1001" s="93" t="s">
        <v>195</v>
      </c>
      <c r="G1001" s="94">
        <v>355</v>
      </c>
      <c r="H1001" s="94">
        <v>349</v>
      </c>
      <c r="I1001" s="94">
        <v>6</v>
      </c>
      <c r="L1001" s="94" t="s">
        <v>258</v>
      </c>
    </row>
    <row r="1002" spans="1:12" ht="12" customHeight="1">
      <c r="A1002" s="104">
        <v>42547</v>
      </c>
      <c r="B1002" s="93" t="s">
        <v>277</v>
      </c>
      <c r="C1002" s="93" t="s">
        <v>267</v>
      </c>
      <c r="D1002" s="93" t="s">
        <v>7</v>
      </c>
      <c r="E1002" s="93" t="s">
        <v>163</v>
      </c>
      <c r="F1002" s="93" t="s">
        <v>199</v>
      </c>
      <c r="G1002" s="94">
        <v>1662</v>
      </c>
      <c r="H1002" s="94">
        <v>1532</v>
      </c>
      <c r="I1002" s="94">
        <v>130</v>
      </c>
      <c r="L1002" s="94" t="s">
        <v>258</v>
      </c>
    </row>
    <row r="1003" spans="1:12" ht="12" customHeight="1">
      <c r="A1003" s="104">
        <v>42547</v>
      </c>
      <c r="B1003" s="93" t="s">
        <v>277</v>
      </c>
      <c r="C1003" s="93" t="s">
        <v>267</v>
      </c>
      <c r="D1003" s="93" t="s">
        <v>7</v>
      </c>
      <c r="E1003" s="93" t="s">
        <v>161</v>
      </c>
      <c r="F1003" s="93" t="s">
        <v>197</v>
      </c>
      <c r="G1003" s="94">
        <v>623</v>
      </c>
      <c r="H1003" s="94">
        <v>614</v>
      </c>
      <c r="I1003" s="94">
        <v>9</v>
      </c>
      <c r="L1003" s="94" t="s">
        <v>258</v>
      </c>
    </row>
    <row r="1004" spans="1:12" ht="12" customHeight="1">
      <c r="A1004" s="104">
        <v>42547</v>
      </c>
      <c r="B1004" s="93" t="s">
        <v>277</v>
      </c>
      <c r="C1004" s="93" t="s">
        <v>267</v>
      </c>
      <c r="D1004" s="93" t="s">
        <v>7</v>
      </c>
      <c r="E1004" s="93" t="s">
        <v>164</v>
      </c>
      <c r="F1004" s="93" t="s">
        <v>200</v>
      </c>
      <c r="G1004" s="94">
        <v>1796</v>
      </c>
      <c r="H1004" s="94">
        <v>1668</v>
      </c>
      <c r="I1004" s="94">
        <v>128</v>
      </c>
      <c r="J1004" s="94">
        <v>3</v>
      </c>
      <c r="L1004" s="94" t="s">
        <v>258</v>
      </c>
    </row>
    <row r="1005" spans="1:12" ht="12" customHeight="1">
      <c r="A1005" s="104">
        <v>42547</v>
      </c>
      <c r="B1005" s="93" t="s">
        <v>277</v>
      </c>
      <c r="C1005" s="93" t="s">
        <v>267</v>
      </c>
      <c r="D1005" s="93" t="s">
        <v>7</v>
      </c>
      <c r="E1005" s="93" t="s">
        <v>162</v>
      </c>
      <c r="F1005" s="93" t="s">
        <v>198</v>
      </c>
      <c r="G1005" s="94">
        <v>1411</v>
      </c>
      <c r="H1005" s="94">
        <v>1317</v>
      </c>
      <c r="I1005" s="94">
        <v>94</v>
      </c>
      <c r="J1005" s="94">
        <v>3</v>
      </c>
      <c r="L1005" s="94" t="s">
        <v>258</v>
      </c>
    </row>
    <row r="1006" spans="1:12" ht="12" customHeight="1">
      <c r="A1006" s="104">
        <v>42547</v>
      </c>
      <c r="B1006" s="93" t="s">
        <v>277</v>
      </c>
      <c r="C1006" s="93" t="s">
        <v>267</v>
      </c>
      <c r="D1006" s="93" t="s">
        <v>7</v>
      </c>
      <c r="E1006" s="93" t="s">
        <v>165</v>
      </c>
      <c r="F1006" s="93" t="s">
        <v>201</v>
      </c>
      <c r="G1006" s="94">
        <v>1004</v>
      </c>
      <c r="H1006" s="94">
        <v>1000</v>
      </c>
      <c r="I1006" s="94">
        <v>4</v>
      </c>
      <c r="L1006" s="94" t="s">
        <v>258</v>
      </c>
    </row>
    <row r="1007" spans="1:12" ht="12" customHeight="1">
      <c r="A1007" s="104">
        <v>42547</v>
      </c>
      <c r="B1007" s="93" t="s">
        <v>277</v>
      </c>
      <c r="C1007" s="93" t="s">
        <v>268</v>
      </c>
      <c r="D1007" s="93" t="s">
        <v>8</v>
      </c>
      <c r="E1007" s="93" t="s">
        <v>169</v>
      </c>
      <c r="F1007" s="93" t="s">
        <v>205</v>
      </c>
      <c r="G1007" s="94">
        <v>208</v>
      </c>
      <c r="H1007" s="94">
        <v>203</v>
      </c>
      <c r="I1007" s="94">
        <v>5</v>
      </c>
      <c r="L1007" s="94" t="s">
        <v>258</v>
      </c>
    </row>
    <row r="1008" spans="1:12" ht="12" customHeight="1">
      <c r="A1008" s="104">
        <v>42547</v>
      </c>
      <c r="B1008" s="93" t="s">
        <v>277</v>
      </c>
      <c r="C1008" s="93" t="s">
        <v>268</v>
      </c>
      <c r="D1008" s="93" t="s">
        <v>8</v>
      </c>
      <c r="E1008" s="93" t="s">
        <v>167</v>
      </c>
      <c r="F1008" s="93" t="s">
        <v>203</v>
      </c>
      <c r="G1008" s="94">
        <v>155</v>
      </c>
      <c r="H1008" s="94">
        <v>148</v>
      </c>
      <c r="I1008" s="94">
        <v>7</v>
      </c>
      <c r="L1008" s="94" t="s">
        <v>258</v>
      </c>
    </row>
    <row r="1009" spans="1:12" ht="12" customHeight="1">
      <c r="A1009" s="104">
        <v>42547</v>
      </c>
      <c r="B1009" s="93" t="s">
        <v>277</v>
      </c>
      <c r="C1009" s="93" t="s">
        <v>268</v>
      </c>
      <c r="D1009" s="93" t="s">
        <v>8</v>
      </c>
      <c r="E1009" s="93" t="s">
        <v>166</v>
      </c>
      <c r="F1009" s="93" t="s">
        <v>202</v>
      </c>
      <c r="G1009" s="94">
        <v>167</v>
      </c>
      <c r="H1009" s="94">
        <v>164</v>
      </c>
      <c r="I1009" s="94">
        <v>3</v>
      </c>
      <c r="L1009" s="94" t="s">
        <v>258</v>
      </c>
    </row>
    <row r="1010" spans="1:12" ht="12" customHeight="1">
      <c r="A1010" s="104">
        <v>42547</v>
      </c>
      <c r="B1010" s="93" t="s">
        <v>277</v>
      </c>
      <c r="C1010" s="93" t="s">
        <v>268</v>
      </c>
      <c r="D1010" s="93" t="s">
        <v>8</v>
      </c>
      <c r="E1010" s="93" t="s">
        <v>168</v>
      </c>
      <c r="F1010" s="93" t="s">
        <v>204</v>
      </c>
      <c r="G1010" s="94">
        <v>655</v>
      </c>
      <c r="H1010" s="94">
        <v>638</v>
      </c>
      <c r="I1010" s="94">
        <v>17</v>
      </c>
      <c r="L1010" s="94" t="s">
        <v>258</v>
      </c>
    </row>
    <row r="1011" spans="1:12" ht="12" customHeight="1">
      <c r="A1011" s="104">
        <v>42547</v>
      </c>
      <c r="B1011" s="93" t="s">
        <v>277</v>
      </c>
      <c r="C1011" s="93" t="s">
        <v>269</v>
      </c>
      <c r="D1011" s="93" t="s">
        <v>9</v>
      </c>
      <c r="E1011" s="93" t="s">
        <v>171</v>
      </c>
      <c r="F1011" s="93" t="s">
        <v>207</v>
      </c>
      <c r="G1011" s="94">
        <v>1219</v>
      </c>
      <c r="H1011" s="94">
        <v>1159</v>
      </c>
      <c r="I1011" s="94">
        <v>60</v>
      </c>
      <c r="J1011" s="94">
        <v>8</v>
      </c>
      <c r="L1011" s="94" t="s">
        <v>258</v>
      </c>
    </row>
    <row r="1012" spans="1:12" ht="12" customHeight="1">
      <c r="A1012" s="104">
        <v>42547</v>
      </c>
      <c r="B1012" s="93" t="s">
        <v>277</v>
      </c>
      <c r="C1012" s="93" t="s">
        <v>269</v>
      </c>
      <c r="D1012" s="93" t="s">
        <v>9</v>
      </c>
      <c r="E1012" s="93" t="s">
        <v>170</v>
      </c>
      <c r="F1012" s="93" t="s">
        <v>206</v>
      </c>
      <c r="G1012" s="94">
        <v>1371</v>
      </c>
      <c r="H1012" s="94">
        <v>1333</v>
      </c>
      <c r="I1012" s="94">
        <v>38</v>
      </c>
      <c r="L1012" s="94" t="s">
        <v>258</v>
      </c>
    </row>
    <row r="1013" spans="1:12" ht="12" customHeight="1">
      <c r="A1013" s="104">
        <v>42547</v>
      </c>
      <c r="B1013" s="93" t="s">
        <v>277</v>
      </c>
      <c r="C1013" s="93" t="s">
        <v>269</v>
      </c>
      <c r="D1013" s="93" t="s">
        <v>9</v>
      </c>
      <c r="E1013" s="93" t="s">
        <v>172</v>
      </c>
      <c r="F1013" s="93" t="s">
        <v>208</v>
      </c>
      <c r="G1013" s="94">
        <v>1243</v>
      </c>
      <c r="H1013" s="94">
        <v>1151</v>
      </c>
      <c r="I1013" s="94">
        <v>92</v>
      </c>
      <c r="J1013" s="94">
        <v>4</v>
      </c>
      <c r="L1013" s="94" t="s">
        <v>258</v>
      </c>
    </row>
    <row r="1014" spans="1:12" ht="12" customHeight="1">
      <c r="A1014" s="104">
        <v>42547</v>
      </c>
      <c r="B1014" s="93" t="s">
        <v>277</v>
      </c>
      <c r="C1014" s="93" t="s">
        <v>270</v>
      </c>
      <c r="D1014" s="93" t="s">
        <v>10</v>
      </c>
      <c r="E1014" s="93" t="s">
        <v>173</v>
      </c>
      <c r="F1014" s="93" t="s">
        <v>209</v>
      </c>
      <c r="G1014" s="94">
        <v>908</v>
      </c>
      <c r="H1014" s="94">
        <v>899</v>
      </c>
      <c r="I1014" s="94">
        <v>9</v>
      </c>
      <c r="L1014" s="94" t="s">
        <v>258</v>
      </c>
    </row>
    <row r="1015" spans="1:12" ht="12" customHeight="1">
      <c r="A1015" s="104">
        <v>42547</v>
      </c>
      <c r="B1015" s="93" t="s">
        <v>277</v>
      </c>
      <c r="C1015" s="93" t="s">
        <v>270</v>
      </c>
      <c r="D1015" s="93" t="s">
        <v>10</v>
      </c>
      <c r="E1015" s="93" t="s">
        <v>175</v>
      </c>
      <c r="F1015" s="93" t="s">
        <v>211</v>
      </c>
      <c r="G1015" s="94">
        <v>2251</v>
      </c>
      <c r="H1015" s="94">
        <v>2189</v>
      </c>
      <c r="I1015" s="94">
        <v>62</v>
      </c>
      <c r="J1015" s="94">
        <v>1</v>
      </c>
      <c r="L1015" s="94" t="s">
        <v>258</v>
      </c>
    </row>
    <row r="1016" spans="1:12" ht="12" customHeight="1">
      <c r="A1016" s="104">
        <v>42547</v>
      </c>
      <c r="B1016" s="93" t="s">
        <v>277</v>
      </c>
      <c r="C1016" s="93" t="s">
        <v>270</v>
      </c>
      <c r="D1016" s="93" t="s">
        <v>10</v>
      </c>
      <c r="E1016" s="93" t="s">
        <v>174</v>
      </c>
      <c r="F1016" s="93" t="s">
        <v>210</v>
      </c>
      <c r="G1016" s="94">
        <v>1123</v>
      </c>
      <c r="H1016" s="94">
        <v>1103</v>
      </c>
      <c r="I1016" s="94">
        <v>20</v>
      </c>
      <c r="L1016" s="94" t="s">
        <v>258</v>
      </c>
    </row>
    <row r="1017" spans="1:12" ht="12" customHeight="1">
      <c r="A1017" s="104">
        <v>42547</v>
      </c>
      <c r="B1017" s="93" t="s">
        <v>277</v>
      </c>
      <c r="C1017" s="93" t="s">
        <v>271</v>
      </c>
      <c r="D1017" s="93" t="s">
        <v>11</v>
      </c>
      <c r="E1017" s="93" t="s">
        <v>176</v>
      </c>
      <c r="F1017" s="93" t="s">
        <v>212</v>
      </c>
      <c r="G1017" s="94">
        <v>110</v>
      </c>
      <c r="H1017" s="94">
        <v>105</v>
      </c>
      <c r="I1017" s="94">
        <v>5</v>
      </c>
      <c r="L1017" s="94" t="s">
        <v>258</v>
      </c>
    </row>
    <row r="1018" spans="1:12" ht="12" customHeight="1">
      <c r="A1018" s="104">
        <v>42547</v>
      </c>
      <c r="B1018" s="93" t="s">
        <v>277</v>
      </c>
      <c r="C1018" s="93" t="s">
        <v>272</v>
      </c>
      <c r="D1018" s="93" t="s">
        <v>12</v>
      </c>
      <c r="E1018" s="93" t="s">
        <v>177</v>
      </c>
      <c r="F1018" s="93" t="s">
        <v>213</v>
      </c>
      <c r="G1018" s="94">
        <v>168</v>
      </c>
      <c r="H1018" s="94">
        <v>162</v>
      </c>
      <c r="I1018" s="94">
        <v>6</v>
      </c>
      <c r="L1018" s="94" t="s">
        <v>258</v>
      </c>
    </row>
    <row r="1019" spans="1:12" ht="12" customHeight="1">
      <c r="A1019" s="104">
        <v>42547</v>
      </c>
      <c r="B1019" s="93" t="s">
        <v>277</v>
      </c>
      <c r="C1019" s="93" t="s">
        <v>273</v>
      </c>
      <c r="D1019" s="93" t="s">
        <v>13</v>
      </c>
      <c r="E1019" s="93" t="s">
        <v>178</v>
      </c>
      <c r="F1019" s="93" t="s">
        <v>214</v>
      </c>
      <c r="G1019" s="94">
        <v>967</v>
      </c>
      <c r="H1019" s="94">
        <v>948</v>
      </c>
      <c r="I1019" s="94">
        <v>19</v>
      </c>
      <c r="L1019" s="94" t="s">
        <v>258</v>
      </c>
    </row>
    <row r="1020" spans="1:12" ht="12" customHeight="1">
      <c r="A1020" s="104">
        <v>42547</v>
      </c>
      <c r="B1020" s="93" t="s">
        <v>277</v>
      </c>
      <c r="C1020" s="93" t="s">
        <v>273</v>
      </c>
      <c r="D1020" s="93" t="s">
        <v>13</v>
      </c>
      <c r="E1020" s="93" t="s">
        <v>179</v>
      </c>
      <c r="F1020" s="93" t="s">
        <v>215</v>
      </c>
      <c r="G1020" s="94">
        <v>491</v>
      </c>
      <c r="H1020" s="94">
        <v>481</v>
      </c>
      <c r="I1020" s="94">
        <v>10</v>
      </c>
      <c r="J1020" s="94">
        <v>1</v>
      </c>
      <c r="L1020" s="94" t="s">
        <v>258</v>
      </c>
    </row>
    <row r="1021" spans="1:12" ht="12" customHeight="1">
      <c r="A1021" s="104">
        <v>42547</v>
      </c>
      <c r="B1021" s="93" t="s">
        <v>277</v>
      </c>
      <c r="C1021" s="93" t="s">
        <v>274</v>
      </c>
      <c r="D1021" s="93" t="s">
        <v>14</v>
      </c>
      <c r="E1021" s="93" t="s">
        <v>180</v>
      </c>
      <c r="F1021" s="93" t="s">
        <v>216</v>
      </c>
      <c r="G1021" s="94">
        <v>139</v>
      </c>
      <c r="H1021" s="94">
        <v>136</v>
      </c>
      <c r="I1021" s="94">
        <v>3</v>
      </c>
      <c r="L1021" s="94" t="s">
        <v>258</v>
      </c>
    </row>
    <row r="1022" spans="1:12" ht="12" customHeight="1">
      <c r="A1022" s="104">
        <v>42554</v>
      </c>
      <c r="B1022" s="93" t="s">
        <v>277</v>
      </c>
      <c r="C1022" s="93" t="s">
        <v>261</v>
      </c>
      <c r="D1022" s="93" t="s">
        <v>1</v>
      </c>
      <c r="E1022" s="93" t="s">
        <v>152</v>
      </c>
      <c r="F1022" s="93" t="s">
        <v>188</v>
      </c>
      <c r="G1022" s="94">
        <v>907</v>
      </c>
      <c r="H1022" s="94">
        <v>892</v>
      </c>
      <c r="I1022" s="94">
        <v>15</v>
      </c>
      <c r="L1022" s="94" t="s">
        <v>258</v>
      </c>
    </row>
    <row r="1023" spans="1:12" ht="12" customHeight="1">
      <c r="A1023" s="104">
        <v>42554</v>
      </c>
      <c r="B1023" s="93" t="s">
        <v>277</v>
      </c>
      <c r="C1023" s="93" t="s">
        <v>261</v>
      </c>
      <c r="D1023" s="93" t="s">
        <v>1</v>
      </c>
      <c r="E1023" s="93" t="s">
        <v>151</v>
      </c>
      <c r="F1023" s="93" t="s">
        <v>187</v>
      </c>
      <c r="G1023" s="94">
        <v>1222</v>
      </c>
      <c r="H1023" s="94">
        <v>1205</v>
      </c>
      <c r="I1023" s="94">
        <v>17</v>
      </c>
      <c r="L1023" s="94" t="s">
        <v>258</v>
      </c>
    </row>
    <row r="1024" spans="1:12" ht="12" customHeight="1">
      <c r="A1024" s="104">
        <v>42554</v>
      </c>
      <c r="B1024" s="93" t="s">
        <v>277</v>
      </c>
      <c r="C1024" s="93" t="s">
        <v>262</v>
      </c>
      <c r="D1024" s="93" t="s">
        <v>2</v>
      </c>
      <c r="E1024" s="93" t="s">
        <v>153</v>
      </c>
      <c r="F1024" s="93" t="s">
        <v>189</v>
      </c>
      <c r="G1024" s="94">
        <v>535</v>
      </c>
      <c r="H1024" s="94">
        <v>520</v>
      </c>
      <c r="I1024" s="94">
        <v>15</v>
      </c>
      <c r="L1024" s="94" t="s">
        <v>258</v>
      </c>
    </row>
    <row r="1025" spans="1:12" ht="12" customHeight="1">
      <c r="A1025" s="104">
        <v>42554</v>
      </c>
      <c r="B1025" s="93" t="s">
        <v>277</v>
      </c>
      <c r="C1025" s="93" t="s">
        <v>263</v>
      </c>
      <c r="D1025" s="93" t="s">
        <v>3</v>
      </c>
      <c r="E1025" s="93" t="s">
        <v>154</v>
      </c>
      <c r="F1025" s="93" t="s">
        <v>190</v>
      </c>
      <c r="G1025" s="94">
        <v>728</v>
      </c>
      <c r="H1025" s="94">
        <v>713</v>
      </c>
      <c r="I1025" s="94">
        <v>15</v>
      </c>
      <c r="L1025" s="94" t="s">
        <v>258</v>
      </c>
    </row>
    <row r="1026" spans="1:12" ht="12" customHeight="1">
      <c r="A1026" s="104">
        <v>42554</v>
      </c>
      <c r="B1026" s="93" t="s">
        <v>277</v>
      </c>
      <c r="C1026" s="93" t="s">
        <v>263</v>
      </c>
      <c r="D1026" s="93" t="s">
        <v>3</v>
      </c>
      <c r="E1026" s="93" t="s">
        <v>155</v>
      </c>
      <c r="F1026" s="93" t="s">
        <v>191</v>
      </c>
      <c r="G1026" s="94">
        <v>235</v>
      </c>
      <c r="H1026" s="94">
        <v>223</v>
      </c>
      <c r="I1026" s="94">
        <v>12</v>
      </c>
      <c r="J1026" s="94">
        <v>1</v>
      </c>
      <c r="L1026" s="94" t="s">
        <v>258</v>
      </c>
    </row>
    <row r="1027" spans="1:12" ht="12" customHeight="1">
      <c r="A1027" s="104">
        <v>42554</v>
      </c>
      <c r="B1027" s="93" t="s">
        <v>277</v>
      </c>
      <c r="C1027" s="93" t="s">
        <v>264</v>
      </c>
      <c r="D1027" s="93" t="s">
        <v>4</v>
      </c>
      <c r="E1027" s="93" t="s">
        <v>156</v>
      </c>
      <c r="F1027" s="93" t="s">
        <v>192</v>
      </c>
      <c r="G1027" s="94">
        <v>1283</v>
      </c>
      <c r="H1027" s="94">
        <v>1206</v>
      </c>
      <c r="I1027" s="94">
        <v>77</v>
      </c>
      <c r="J1027" s="94">
        <v>6</v>
      </c>
      <c r="L1027" s="94" t="s">
        <v>258</v>
      </c>
    </row>
    <row r="1028" spans="1:12" ht="12" customHeight="1">
      <c r="A1028" s="104">
        <v>42554</v>
      </c>
      <c r="B1028" s="93" t="s">
        <v>277</v>
      </c>
      <c r="C1028" s="93" t="s">
        <v>265</v>
      </c>
      <c r="D1028" s="93" t="s">
        <v>5</v>
      </c>
      <c r="E1028" s="93" t="s">
        <v>157</v>
      </c>
      <c r="F1028" s="93" t="s">
        <v>193</v>
      </c>
      <c r="G1028" s="94">
        <v>1215</v>
      </c>
      <c r="H1028" s="94">
        <v>1160</v>
      </c>
      <c r="I1028" s="94">
        <v>55</v>
      </c>
      <c r="L1028" s="94" t="s">
        <v>258</v>
      </c>
    </row>
    <row r="1029" spans="1:12" ht="12" customHeight="1">
      <c r="A1029" s="104">
        <v>42554</v>
      </c>
      <c r="B1029" s="93" t="s">
        <v>277</v>
      </c>
      <c r="C1029" s="93" t="s">
        <v>266</v>
      </c>
      <c r="D1029" s="93" t="s">
        <v>6</v>
      </c>
      <c r="E1029" s="93" t="s">
        <v>158</v>
      </c>
      <c r="F1029" s="93" t="s">
        <v>194</v>
      </c>
      <c r="G1029" s="94">
        <v>1071</v>
      </c>
      <c r="H1029" s="94">
        <v>1040</v>
      </c>
      <c r="I1029" s="94">
        <v>31</v>
      </c>
      <c r="J1029" s="94">
        <v>1</v>
      </c>
      <c r="L1029" s="94" t="s">
        <v>258</v>
      </c>
    </row>
    <row r="1030" spans="1:12" ht="12" customHeight="1">
      <c r="A1030" s="104">
        <v>42554</v>
      </c>
      <c r="B1030" s="93" t="s">
        <v>277</v>
      </c>
      <c r="C1030" s="93" t="s">
        <v>266</v>
      </c>
      <c r="D1030" s="93" t="s">
        <v>6</v>
      </c>
      <c r="E1030" s="93" t="s">
        <v>160</v>
      </c>
      <c r="F1030" s="93" t="s">
        <v>196</v>
      </c>
      <c r="G1030" s="94">
        <v>481</v>
      </c>
      <c r="H1030" s="94">
        <v>474</v>
      </c>
      <c r="I1030" s="94">
        <v>7</v>
      </c>
      <c r="L1030" s="94" t="s">
        <v>258</v>
      </c>
    </row>
    <row r="1031" spans="1:12" ht="12" customHeight="1">
      <c r="A1031" s="104">
        <v>42554</v>
      </c>
      <c r="B1031" s="93" t="s">
        <v>277</v>
      </c>
      <c r="C1031" s="93" t="s">
        <v>266</v>
      </c>
      <c r="D1031" s="93" t="s">
        <v>6</v>
      </c>
      <c r="E1031" s="93" t="s">
        <v>159</v>
      </c>
      <c r="F1031" s="93" t="s">
        <v>195</v>
      </c>
      <c r="G1031" s="94">
        <v>307</v>
      </c>
      <c r="H1031" s="94">
        <v>299</v>
      </c>
      <c r="I1031" s="94">
        <v>8</v>
      </c>
      <c r="L1031" s="94" t="s">
        <v>258</v>
      </c>
    </row>
    <row r="1032" spans="1:12" ht="12" customHeight="1">
      <c r="A1032" s="104">
        <v>42554</v>
      </c>
      <c r="B1032" s="93" t="s">
        <v>277</v>
      </c>
      <c r="C1032" s="93" t="s">
        <v>267</v>
      </c>
      <c r="D1032" s="93" t="s">
        <v>7</v>
      </c>
      <c r="E1032" s="93" t="s">
        <v>163</v>
      </c>
      <c r="F1032" s="93" t="s">
        <v>199</v>
      </c>
      <c r="G1032" s="94">
        <v>1671</v>
      </c>
      <c r="H1032" s="94">
        <v>1448</v>
      </c>
      <c r="I1032" s="94">
        <v>223</v>
      </c>
      <c r="J1032" s="94">
        <v>3</v>
      </c>
      <c r="L1032" s="94" t="s">
        <v>258</v>
      </c>
    </row>
    <row r="1033" spans="1:12" ht="12" customHeight="1">
      <c r="A1033" s="104">
        <v>42554</v>
      </c>
      <c r="B1033" s="93" t="s">
        <v>277</v>
      </c>
      <c r="C1033" s="93" t="s">
        <v>267</v>
      </c>
      <c r="D1033" s="93" t="s">
        <v>7</v>
      </c>
      <c r="E1033" s="93" t="s">
        <v>161</v>
      </c>
      <c r="F1033" s="93" t="s">
        <v>197</v>
      </c>
      <c r="G1033" s="94">
        <v>611</v>
      </c>
      <c r="H1033" s="94">
        <v>600</v>
      </c>
      <c r="I1033" s="94">
        <v>11</v>
      </c>
      <c r="L1033" s="94" t="s">
        <v>258</v>
      </c>
    </row>
    <row r="1034" spans="1:12" ht="12" customHeight="1">
      <c r="A1034" s="104">
        <v>42554</v>
      </c>
      <c r="B1034" s="93" t="s">
        <v>277</v>
      </c>
      <c r="C1034" s="93" t="s">
        <v>267</v>
      </c>
      <c r="D1034" s="93" t="s">
        <v>7</v>
      </c>
      <c r="E1034" s="93" t="s">
        <v>164</v>
      </c>
      <c r="F1034" s="93" t="s">
        <v>200</v>
      </c>
      <c r="G1034" s="94">
        <v>1756</v>
      </c>
      <c r="H1034" s="94">
        <v>1672</v>
      </c>
      <c r="I1034" s="94">
        <v>84</v>
      </c>
      <c r="J1034" s="94">
        <v>2</v>
      </c>
      <c r="L1034" s="94" t="s">
        <v>258</v>
      </c>
    </row>
    <row r="1035" spans="1:12" ht="12" customHeight="1">
      <c r="A1035" s="104">
        <v>42554</v>
      </c>
      <c r="B1035" s="93" t="s">
        <v>277</v>
      </c>
      <c r="C1035" s="93" t="s">
        <v>267</v>
      </c>
      <c r="D1035" s="93" t="s">
        <v>7</v>
      </c>
      <c r="E1035" s="93" t="s">
        <v>162</v>
      </c>
      <c r="F1035" s="93" t="s">
        <v>198</v>
      </c>
      <c r="G1035" s="94">
        <v>1297</v>
      </c>
      <c r="H1035" s="94">
        <v>1205</v>
      </c>
      <c r="I1035" s="94">
        <v>92</v>
      </c>
      <c r="J1035" s="94">
        <v>3</v>
      </c>
      <c r="L1035" s="94" t="s">
        <v>258</v>
      </c>
    </row>
    <row r="1036" spans="1:12" ht="12" customHeight="1">
      <c r="A1036" s="104">
        <v>42554</v>
      </c>
      <c r="B1036" s="93" t="s">
        <v>277</v>
      </c>
      <c r="C1036" s="93" t="s">
        <v>267</v>
      </c>
      <c r="D1036" s="93" t="s">
        <v>7</v>
      </c>
      <c r="E1036" s="93" t="s">
        <v>165</v>
      </c>
      <c r="F1036" s="93" t="s">
        <v>201</v>
      </c>
      <c r="G1036" s="94">
        <v>845</v>
      </c>
      <c r="H1036" s="94">
        <v>844</v>
      </c>
      <c r="I1036" s="94">
        <v>1</v>
      </c>
      <c r="L1036" s="94" t="s">
        <v>258</v>
      </c>
    </row>
    <row r="1037" spans="1:12" ht="12" customHeight="1">
      <c r="A1037" s="104">
        <v>42554</v>
      </c>
      <c r="B1037" s="93" t="s">
        <v>277</v>
      </c>
      <c r="C1037" s="93" t="s">
        <v>268</v>
      </c>
      <c r="D1037" s="93" t="s">
        <v>8</v>
      </c>
      <c r="E1037" s="93" t="s">
        <v>169</v>
      </c>
      <c r="F1037" s="93" t="s">
        <v>205</v>
      </c>
      <c r="G1037" s="94">
        <v>189</v>
      </c>
      <c r="H1037" s="94">
        <v>183</v>
      </c>
      <c r="I1037" s="94">
        <v>6</v>
      </c>
      <c r="L1037" s="94" t="s">
        <v>258</v>
      </c>
    </row>
    <row r="1038" spans="1:12" ht="12" customHeight="1">
      <c r="A1038" s="104">
        <v>42554</v>
      </c>
      <c r="B1038" s="93" t="s">
        <v>277</v>
      </c>
      <c r="C1038" s="93" t="s">
        <v>268</v>
      </c>
      <c r="D1038" s="93" t="s">
        <v>8</v>
      </c>
      <c r="E1038" s="93" t="s">
        <v>167</v>
      </c>
      <c r="F1038" s="93" t="s">
        <v>203</v>
      </c>
      <c r="G1038" s="94">
        <v>156</v>
      </c>
      <c r="H1038" s="94">
        <v>146</v>
      </c>
      <c r="I1038" s="94">
        <v>10</v>
      </c>
      <c r="L1038" s="94" t="s">
        <v>258</v>
      </c>
    </row>
    <row r="1039" spans="1:12" ht="12" customHeight="1">
      <c r="A1039" s="104">
        <v>42554</v>
      </c>
      <c r="B1039" s="93" t="s">
        <v>277</v>
      </c>
      <c r="C1039" s="93" t="s">
        <v>268</v>
      </c>
      <c r="D1039" s="93" t="s">
        <v>8</v>
      </c>
      <c r="E1039" s="93" t="s">
        <v>166</v>
      </c>
      <c r="F1039" s="93" t="s">
        <v>202</v>
      </c>
      <c r="G1039" s="94">
        <v>164</v>
      </c>
      <c r="H1039" s="94">
        <v>161</v>
      </c>
      <c r="I1039" s="94">
        <v>3</v>
      </c>
      <c r="L1039" s="94" t="s">
        <v>258</v>
      </c>
    </row>
    <row r="1040" spans="1:12" ht="12" customHeight="1">
      <c r="A1040" s="104">
        <v>42554</v>
      </c>
      <c r="B1040" s="93" t="s">
        <v>277</v>
      </c>
      <c r="C1040" s="93" t="s">
        <v>268</v>
      </c>
      <c r="D1040" s="93" t="s">
        <v>8</v>
      </c>
      <c r="E1040" s="93" t="s">
        <v>168</v>
      </c>
      <c r="F1040" s="93" t="s">
        <v>204</v>
      </c>
      <c r="G1040" s="94">
        <v>678</v>
      </c>
      <c r="H1040" s="94">
        <v>645</v>
      </c>
      <c r="I1040" s="94">
        <v>33</v>
      </c>
      <c r="L1040" s="94" t="s">
        <v>258</v>
      </c>
    </row>
    <row r="1041" spans="1:12" ht="12" customHeight="1">
      <c r="A1041" s="104">
        <v>42554</v>
      </c>
      <c r="B1041" s="93" t="s">
        <v>277</v>
      </c>
      <c r="C1041" s="93" t="s">
        <v>269</v>
      </c>
      <c r="D1041" s="93" t="s">
        <v>9</v>
      </c>
      <c r="E1041" s="93" t="s">
        <v>171</v>
      </c>
      <c r="F1041" s="93" t="s">
        <v>207</v>
      </c>
      <c r="G1041" s="94">
        <v>1128</v>
      </c>
      <c r="H1041" s="94">
        <v>1100</v>
      </c>
      <c r="I1041" s="94">
        <v>28</v>
      </c>
      <c r="L1041" s="94" t="s">
        <v>258</v>
      </c>
    </row>
    <row r="1042" spans="1:12" ht="12" customHeight="1">
      <c r="A1042" s="104">
        <v>42554</v>
      </c>
      <c r="B1042" s="93" t="s">
        <v>277</v>
      </c>
      <c r="C1042" s="93" t="s">
        <v>269</v>
      </c>
      <c r="D1042" s="93" t="s">
        <v>9</v>
      </c>
      <c r="E1042" s="93" t="s">
        <v>170</v>
      </c>
      <c r="F1042" s="93" t="s">
        <v>206</v>
      </c>
      <c r="G1042" s="94">
        <v>1256</v>
      </c>
      <c r="H1042" s="94">
        <v>1216</v>
      </c>
      <c r="I1042" s="94">
        <v>40</v>
      </c>
      <c r="L1042" s="94" t="s">
        <v>258</v>
      </c>
    </row>
    <row r="1043" spans="1:12" ht="12" customHeight="1">
      <c r="A1043" s="104">
        <v>42554</v>
      </c>
      <c r="B1043" s="93" t="s">
        <v>277</v>
      </c>
      <c r="C1043" s="93" t="s">
        <v>269</v>
      </c>
      <c r="D1043" s="93" t="s">
        <v>9</v>
      </c>
      <c r="E1043" s="93" t="s">
        <v>172</v>
      </c>
      <c r="F1043" s="93" t="s">
        <v>208</v>
      </c>
      <c r="G1043" s="94">
        <v>1114</v>
      </c>
      <c r="H1043" s="94">
        <v>1042</v>
      </c>
      <c r="I1043" s="94">
        <v>72</v>
      </c>
      <c r="J1043" s="94">
        <v>4</v>
      </c>
      <c r="L1043" s="94" t="s">
        <v>258</v>
      </c>
    </row>
    <row r="1044" spans="1:12" ht="12" customHeight="1">
      <c r="A1044" s="104">
        <v>42554</v>
      </c>
      <c r="B1044" s="93" t="s">
        <v>277</v>
      </c>
      <c r="C1044" s="93" t="s">
        <v>270</v>
      </c>
      <c r="D1044" s="93" t="s">
        <v>10</v>
      </c>
      <c r="E1044" s="93" t="s">
        <v>173</v>
      </c>
      <c r="F1044" s="93" t="s">
        <v>209</v>
      </c>
      <c r="G1044" s="94">
        <v>837</v>
      </c>
      <c r="H1044" s="94">
        <v>825</v>
      </c>
      <c r="I1044" s="94">
        <v>12</v>
      </c>
      <c r="L1044" s="94" t="s">
        <v>258</v>
      </c>
    </row>
    <row r="1045" spans="1:12" ht="12" customHeight="1">
      <c r="A1045" s="104">
        <v>42554</v>
      </c>
      <c r="B1045" s="93" t="s">
        <v>277</v>
      </c>
      <c r="C1045" s="93" t="s">
        <v>270</v>
      </c>
      <c r="D1045" s="93" t="s">
        <v>10</v>
      </c>
      <c r="E1045" s="93" t="s">
        <v>175</v>
      </c>
      <c r="F1045" s="93" t="s">
        <v>211</v>
      </c>
      <c r="G1045" s="94">
        <v>2178</v>
      </c>
      <c r="H1045" s="94">
        <v>2031</v>
      </c>
      <c r="I1045" s="94">
        <v>147</v>
      </c>
      <c r="J1045" s="94">
        <v>14</v>
      </c>
      <c r="L1045" s="94" t="s">
        <v>258</v>
      </c>
    </row>
    <row r="1046" spans="1:12" ht="12" customHeight="1">
      <c r="A1046" s="104">
        <v>42554</v>
      </c>
      <c r="B1046" s="93" t="s">
        <v>277</v>
      </c>
      <c r="C1046" s="93" t="s">
        <v>270</v>
      </c>
      <c r="D1046" s="93" t="s">
        <v>10</v>
      </c>
      <c r="E1046" s="93" t="s">
        <v>174</v>
      </c>
      <c r="F1046" s="93" t="s">
        <v>210</v>
      </c>
      <c r="G1046" s="94">
        <v>1051</v>
      </c>
      <c r="H1046" s="94">
        <v>1016</v>
      </c>
      <c r="I1046" s="94">
        <v>35</v>
      </c>
      <c r="J1046" s="94">
        <v>7</v>
      </c>
      <c r="L1046" s="94" t="s">
        <v>258</v>
      </c>
    </row>
    <row r="1047" spans="1:12" ht="12" customHeight="1">
      <c r="A1047" s="104">
        <v>42554</v>
      </c>
      <c r="B1047" s="93" t="s">
        <v>277</v>
      </c>
      <c r="C1047" s="93" t="s">
        <v>271</v>
      </c>
      <c r="D1047" s="93" t="s">
        <v>11</v>
      </c>
      <c r="E1047" s="93" t="s">
        <v>176</v>
      </c>
      <c r="F1047" s="93" t="s">
        <v>212</v>
      </c>
      <c r="G1047" s="94">
        <v>104</v>
      </c>
      <c r="H1047" s="94">
        <v>102</v>
      </c>
      <c r="I1047" s="94">
        <v>2</v>
      </c>
      <c r="L1047" s="94" t="s">
        <v>258</v>
      </c>
    </row>
    <row r="1048" spans="1:12" ht="12" customHeight="1">
      <c r="A1048" s="104">
        <v>42554</v>
      </c>
      <c r="B1048" s="93" t="s">
        <v>277</v>
      </c>
      <c r="C1048" s="93" t="s">
        <v>272</v>
      </c>
      <c r="D1048" s="93" t="s">
        <v>12</v>
      </c>
      <c r="E1048" s="93" t="s">
        <v>177</v>
      </c>
      <c r="F1048" s="93" t="s">
        <v>213</v>
      </c>
      <c r="G1048" s="94">
        <v>139</v>
      </c>
      <c r="H1048" s="94">
        <v>127</v>
      </c>
      <c r="I1048" s="94">
        <v>12</v>
      </c>
      <c r="L1048" s="94" t="s">
        <v>258</v>
      </c>
    </row>
    <row r="1049" spans="1:12" ht="12" customHeight="1">
      <c r="A1049" s="104">
        <v>42554</v>
      </c>
      <c r="B1049" s="93" t="s">
        <v>277</v>
      </c>
      <c r="C1049" s="93" t="s">
        <v>273</v>
      </c>
      <c r="D1049" s="93" t="s">
        <v>13</v>
      </c>
      <c r="E1049" s="93" t="s">
        <v>178</v>
      </c>
      <c r="F1049" s="93" t="s">
        <v>214</v>
      </c>
      <c r="G1049" s="94">
        <v>951</v>
      </c>
      <c r="H1049" s="94">
        <v>936</v>
      </c>
      <c r="I1049" s="94">
        <v>15</v>
      </c>
      <c r="L1049" s="94" t="s">
        <v>258</v>
      </c>
    </row>
    <row r="1050" spans="1:12" ht="12" customHeight="1">
      <c r="A1050" s="104">
        <v>42554</v>
      </c>
      <c r="B1050" s="93" t="s">
        <v>277</v>
      </c>
      <c r="C1050" s="93" t="s">
        <v>273</v>
      </c>
      <c r="D1050" s="93" t="s">
        <v>13</v>
      </c>
      <c r="E1050" s="93" t="s">
        <v>179</v>
      </c>
      <c r="F1050" s="93" t="s">
        <v>215</v>
      </c>
      <c r="G1050" s="94">
        <v>486</v>
      </c>
      <c r="H1050" s="94">
        <v>485</v>
      </c>
      <c r="I1050" s="94">
        <v>1</v>
      </c>
      <c r="L1050" s="94" t="s">
        <v>258</v>
      </c>
    </row>
    <row r="1051" spans="1:12" ht="12" customHeight="1">
      <c r="A1051" s="104">
        <v>42554</v>
      </c>
      <c r="B1051" s="93" t="s">
        <v>277</v>
      </c>
      <c r="C1051" s="93" t="s">
        <v>274</v>
      </c>
      <c r="D1051" s="93" t="s">
        <v>14</v>
      </c>
      <c r="E1051" s="93" t="s">
        <v>180</v>
      </c>
      <c r="F1051" s="93" t="s">
        <v>216</v>
      </c>
      <c r="G1051" s="94">
        <v>135</v>
      </c>
      <c r="H1051" s="94">
        <v>135</v>
      </c>
      <c r="I1051" s="94">
        <v>0</v>
      </c>
      <c r="L1051" s="94" t="s">
        <v>258</v>
      </c>
    </row>
    <row r="1052" spans="1:12" ht="12" customHeight="1">
      <c r="A1052" s="104">
        <v>42561</v>
      </c>
      <c r="B1052" s="93" t="s">
        <v>277</v>
      </c>
      <c r="C1052" s="93" t="s">
        <v>261</v>
      </c>
      <c r="D1052" s="93" t="s">
        <v>1</v>
      </c>
      <c r="E1052" s="93" t="s">
        <v>152</v>
      </c>
      <c r="F1052" s="93" t="s">
        <v>188</v>
      </c>
      <c r="G1052" s="94">
        <v>869</v>
      </c>
      <c r="H1052" s="94">
        <v>728</v>
      </c>
      <c r="I1052" s="94">
        <v>141</v>
      </c>
      <c r="J1052" s="94">
        <v>24</v>
      </c>
      <c r="K1052" s="94">
        <v>4</v>
      </c>
      <c r="L1052" s="94" t="s">
        <v>258</v>
      </c>
    </row>
    <row r="1053" spans="1:12" ht="12" customHeight="1">
      <c r="A1053" s="104">
        <v>42561</v>
      </c>
      <c r="B1053" s="93" t="s">
        <v>277</v>
      </c>
      <c r="C1053" s="93" t="s">
        <v>261</v>
      </c>
      <c r="D1053" s="93" t="s">
        <v>1</v>
      </c>
      <c r="E1053" s="93" t="s">
        <v>151</v>
      </c>
      <c r="F1053" s="93" t="s">
        <v>187</v>
      </c>
      <c r="G1053" s="94">
        <v>1236</v>
      </c>
      <c r="H1053" s="94">
        <v>1220</v>
      </c>
      <c r="I1053" s="94">
        <v>16</v>
      </c>
      <c r="L1053" s="94" t="s">
        <v>258</v>
      </c>
    </row>
    <row r="1054" spans="1:12" ht="12" customHeight="1">
      <c r="A1054" s="104">
        <v>42561</v>
      </c>
      <c r="B1054" s="93" t="s">
        <v>277</v>
      </c>
      <c r="C1054" s="93" t="s">
        <v>262</v>
      </c>
      <c r="D1054" s="93" t="s">
        <v>2</v>
      </c>
      <c r="E1054" s="93" t="s">
        <v>153</v>
      </c>
      <c r="F1054" s="93" t="s">
        <v>189</v>
      </c>
      <c r="G1054" s="94">
        <v>532</v>
      </c>
      <c r="H1054" s="94">
        <v>518</v>
      </c>
      <c r="I1054" s="94">
        <v>14</v>
      </c>
      <c r="J1054" s="94">
        <v>2</v>
      </c>
      <c r="L1054" s="94" t="s">
        <v>258</v>
      </c>
    </row>
    <row r="1055" spans="1:12" ht="12" customHeight="1">
      <c r="A1055" s="104">
        <v>42561</v>
      </c>
      <c r="B1055" s="93" t="s">
        <v>277</v>
      </c>
      <c r="C1055" s="93" t="s">
        <v>263</v>
      </c>
      <c r="D1055" s="93" t="s">
        <v>3</v>
      </c>
      <c r="E1055" s="93" t="s">
        <v>154</v>
      </c>
      <c r="F1055" s="93" t="s">
        <v>190</v>
      </c>
      <c r="G1055" s="94">
        <v>725</v>
      </c>
      <c r="H1055" s="94">
        <v>705</v>
      </c>
      <c r="I1055" s="94">
        <v>20</v>
      </c>
      <c r="L1055" s="94" t="s">
        <v>258</v>
      </c>
    </row>
    <row r="1056" spans="1:12" ht="12" customHeight="1">
      <c r="A1056" s="104">
        <v>42561</v>
      </c>
      <c r="B1056" s="93" t="s">
        <v>277</v>
      </c>
      <c r="C1056" s="93" t="s">
        <v>263</v>
      </c>
      <c r="D1056" s="93" t="s">
        <v>3</v>
      </c>
      <c r="E1056" s="93" t="s">
        <v>155</v>
      </c>
      <c r="F1056" s="93" t="s">
        <v>191</v>
      </c>
      <c r="G1056" s="94">
        <v>268</v>
      </c>
      <c r="H1056" s="94">
        <v>261</v>
      </c>
      <c r="I1056" s="94">
        <v>7</v>
      </c>
      <c r="J1056" s="94">
        <v>2</v>
      </c>
      <c r="L1056" s="94" t="s">
        <v>258</v>
      </c>
    </row>
    <row r="1057" spans="1:12" ht="12" customHeight="1">
      <c r="A1057" s="104">
        <v>42561</v>
      </c>
      <c r="B1057" s="93" t="s">
        <v>277</v>
      </c>
      <c r="C1057" s="93" t="s">
        <v>264</v>
      </c>
      <c r="D1057" s="93" t="s">
        <v>4</v>
      </c>
      <c r="E1057" s="93" t="s">
        <v>156</v>
      </c>
      <c r="F1057" s="93" t="s">
        <v>192</v>
      </c>
      <c r="G1057" s="94">
        <v>1151</v>
      </c>
      <c r="H1057" s="94">
        <v>1134</v>
      </c>
      <c r="I1057" s="94">
        <v>17</v>
      </c>
      <c r="J1057" s="94">
        <v>1</v>
      </c>
      <c r="L1057" s="94" t="s">
        <v>258</v>
      </c>
    </row>
    <row r="1058" spans="1:12" ht="12" customHeight="1">
      <c r="A1058" s="104">
        <v>42561</v>
      </c>
      <c r="B1058" s="93" t="s">
        <v>277</v>
      </c>
      <c r="C1058" s="93" t="s">
        <v>265</v>
      </c>
      <c r="D1058" s="93" t="s">
        <v>5</v>
      </c>
      <c r="E1058" s="93" t="s">
        <v>157</v>
      </c>
      <c r="F1058" s="93" t="s">
        <v>193</v>
      </c>
      <c r="G1058" s="94">
        <v>1119</v>
      </c>
      <c r="H1058" s="94">
        <v>1080</v>
      </c>
      <c r="I1058" s="94">
        <v>39</v>
      </c>
      <c r="L1058" s="94" t="s">
        <v>258</v>
      </c>
    </row>
    <row r="1059" spans="1:12" ht="12" customHeight="1">
      <c r="A1059" s="104">
        <v>42561</v>
      </c>
      <c r="B1059" s="93" t="s">
        <v>277</v>
      </c>
      <c r="C1059" s="93" t="s">
        <v>266</v>
      </c>
      <c r="D1059" s="93" t="s">
        <v>6</v>
      </c>
      <c r="E1059" s="93" t="s">
        <v>158</v>
      </c>
      <c r="F1059" s="93" t="s">
        <v>194</v>
      </c>
      <c r="G1059" s="94">
        <v>1111</v>
      </c>
      <c r="H1059" s="94">
        <v>1044</v>
      </c>
      <c r="I1059" s="94">
        <v>67</v>
      </c>
      <c r="J1059" s="94">
        <v>1</v>
      </c>
      <c r="L1059" s="94" t="s">
        <v>258</v>
      </c>
    </row>
    <row r="1060" spans="1:12" ht="12" customHeight="1">
      <c r="A1060" s="104">
        <v>42561</v>
      </c>
      <c r="B1060" s="93" t="s">
        <v>277</v>
      </c>
      <c r="C1060" s="93" t="s">
        <v>266</v>
      </c>
      <c r="D1060" s="93" t="s">
        <v>6</v>
      </c>
      <c r="E1060" s="93" t="s">
        <v>160</v>
      </c>
      <c r="F1060" s="93" t="s">
        <v>196</v>
      </c>
      <c r="G1060" s="94">
        <v>507</v>
      </c>
      <c r="H1060" s="94">
        <v>490</v>
      </c>
      <c r="I1060" s="94">
        <v>17</v>
      </c>
      <c r="J1060" s="94">
        <v>3</v>
      </c>
      <c r="L1060" s="94" t="s">
        <v>258</v>
      </c>
    </row>
    <row r="1061" spans="1:12" ht="12" customHeight="1">
      <c r="A1061" s="104">
        <v>42561</v>
      </c>
      <c r="B1061" s="93" t="s">
        <v>277</v>
      </c>
      <c r="C1061" s="93" t="s">
        <v>266</v>
      </c>
      <c r="D1061" s="93" t="s">
        <v>6</v>
      </c>
      <c r="E1061" s="93" t="s">
        <v>159</v>
      </c>
      <c r="F1061" s="93" t="s">
        <v>195</v>
      </c>
      <c r="G1061" s="94">
        <v>258</v>
      </c>
      <c r="H1061" s="94">
        <v>254</v>
      </c>
      <c r="I1061" s="94">
        <v>4</v>
      </c>
      <c r="L1061" s="94" t="s">
        <v>258</v>
      </c>
    </row>
    <row r="1062" spans="1:12" ht="12" customHeight="1">
      <c r="A1062" s="104">
        <v>42561</v>
      </c>
      <c r="B1062" s="93" t="s">
        <v>277</v>
      </c>
      <c r="C1062" s="93" t="s">
        <v>267</v>
      </c>
      <c r="D1062" s="93" t="s">
        <v>7</v>
      </c>
      <c r="E1062" s="93" t="s">
        <v>163</v>
      </c>
      <c r="F1062" s="93" t="s">
        <v>199</v>
      </c>
      <c r="G1062" s="94">
        <v>1632</v>
      </c>
      <c r="H1062" s="94">
        <v>1403</v>
      </c>
      <c r="I1062" s="94">
        <v>229</v>
      </c>
      <c r="J1062" s="94">
        <v>3</v>
      </c>
      <c r="L1062" s="94" t="s">
        <v>258</v>
      </c>
    </row>
    <row r="1063" spans="1:12" ht="12" customHeight="1">
      <c r="A1063" s="104">
        <v>42561</v>
      </c>
      <c r="B1063" s="93" t="s">
        <v>277</v>
      </c>
      <c r="C1063" s="93" t="s">
        <v>267</v>
      </c>
      <c r="D1063" s="93" t="s">
        <v>7</v>
      </c>
      <c r="E1063" s="93" t="s">
        <v>161</v>
      </c>
      <c r="F1063" s="93" t="s">
        <v>197</v>
      </c>
      <c r="G1063" s="94">
        <v>578</v>
      </c>
      <c r="H1063" s="94">
        <v>554</v>
      </c>
      <c r="I1063" s="94">
        <v>24</v>
      </c>
      <c r="L1063" s="94" t="s">
        <v>258</v>
      </c>
    </row>
    <row r="1064" spans="1:12" ht="12" customHeight="1">
      <c r="A1064" s="104">
        <v>42561</v>
      </c>
      <c r="B1064" s="93" t="s">
        <v>277</v>
      </c>
      <c r="C1064" s="93" t="s">
        <v>267</v>
      </c>
      <c r="D1064" s="93" t="s">
        <v>7</v>
      </c>
      <c r="E1064" s="93" t="s">
        <v>164</v>
      </c>
      <c r="F1064" s="93" t="s">
        <v>200</v>
      </c>
      <c r="G1064" s="94">
        <v>1740</v>
      </c>
      <c r="H1064" s="94">
        <v>1629</v>
      </c>
      <c r="I1064" s="94">
        <v>111</v>
      </c>
      <c r="J1064" s="94">
        <v>4</v>
      </c>
      <c r="L1064" s="94" t="s">
        <v>258</v>
      </c>
    </row>
    <row r="1065" spans="1:12" ht="12" customHeight="1">
      <c r="A1065" s="104">
        <v>42561</v>
      </c>
      <c r="B1065" s="93" t="s">
        <v>277</v>
      </c>
      <c r="C1065" s="93" t="s">
        <v>267</v>
      </c>
      <c r="D1065" s="93" t="s">
        <v>7</v>
      </c>
      <c r="E1065" s="93" t="s">
        <v>162</v>
      </c>
      <c r="F1065" s="93" t="s">
        <v>198</v>
      </c>
      <c r="G1065" s="94">
        <v>1275</v>
      </c>
      <c r="H1065" s="94">
        <v>1129</v>
      </c>
      <c r="I1065" s="94">
        <v>146</v>
      </c>
      <c r="J1065" s="94">
        <v>3</v>
      </c>
      <c r="L1065" s="94" t="s">
        <v>258</v>
      </c>
    </row>
    <row r="1066" spans="1:12" ht="12" customHeight="1">
      <c r="A1066" s="104">
        <v>42561</v>
      </c>
      <c r="B1066" s="93" t="s">
        <v>277</v>
      </c>
      <c r="C1066" s="93" t="s">
        <v>267</v>
      </c>
      <c r="D1066" s="93" t="s">
        <v>7</v>
      </c>
      <c r="E1066" s="93" t="s">
        <v>165</v>
      </c>
      <c r="F1066" s="93" t="s">
        <v>201</v>
      </c>
      <c r="G1066" s="94">
        <v>823</v>
      </c>
      <c r="H1066" s="94">
        <v>823</v>
      </c>
      <c r="I1066" s="94">
        <v>0</v>
      </c>
      <c r="L1066" s="94" t="s">
        <v>258</v>
      </c>
    </row>
    <row r="1067" spans="1:12" ht="12" customHeight="1">
      <c r="A1067" s="104">
        <v>42561</v>
      </c>
      <c r="B1067" s="93" t="s">
        <v>277</v>
      </c>
      <c r="C1067" s="93" t="s">
        <v>268</v>
      </c>
      <c r="D1067" s="93" t="s">
        <v>8</v>
      </c>
      <c r="E1067" s="93" t="s">
        <v>169</v>
      </c>
      <c r="F1067" s="93" t="s">
        <v>205</v>
      </c>
      <c r="G1067" s="94">
        <v>188</v>
      </c>
      <c r="H1067" s="94">
        <v>183</v>
      </c>
      <c r="I1067" s="94">
        <v>5</v>
      </c>
      <c r="L1067" s="94" t="s">
        <v>258</v>
      </c>
    </row>
    <row r="1068" spans="1:12" ht="12" customHeight="1">
      <c r="A1068" s="104">
        <v>42561</v>
      </c>
      <c r="B1068" s="93" t="s">
        <v>277</v>
      </c>
      <c r="C1068" s="93" t="s">
        <v>268</v>
      </c>
      <c r="D1068" s="93" t="s">
        <v>8</v>
      </c>
      <c r="E1068" s="93" t="s">
        <v>167</v>
      </c>
      <c r="F1068" s="93" t="s">
        <v>203</v>
      </c>
      <c r="G1068" s="94">
        <v>155</v>
      </c>
      <c r="H1068" s="94">
        <v>152</v>
      </c>
      <c r="I1068" s="94">
        <v>3</v>
      </c>
      <c r="L1068" s="94" t="s">
        <v>258</v>
      </c>
    </row>
    <row r="1069" spans="1:12" ht="12" customHeight="1">
      <c r="A1069" s="104">
        <v>42561</v>
      </c>
      <c r="B1069" s="93" t="s">
        <v>277</v>
      </c>
      <c r="C1069" s="93" t="s">
        <v>268</v>
      </c>
      <c r="D1069" s="93" t="s">
        <v>8</v>
      </c>
      <c r="E1069" s="93" t="s">
        <v>166</v>
      </c>
      <c r="F1069" s="93" t="s">
        <v>202</v>
      </c>
      <c r="G1069" s="94">
        <v>150</v>
      </c>
      <c r="H1069" s="94">
        <v>148</v>
      </c>
      <c r="I1069" s="94">
        <v>2</v>
      </c>
      <c r="L1069" s="94" t="s">
        <v>258</v>
      </c>
    </row>
    <row r="1070" spans="1:12" ht="12" customHeight="1">
      <c r="A1070" s="104">
        <v>42561</v>
      </c>
      <c r="B1070" s="93" t="s">
        <v>277</v>
      </c>
      <c r="C1070" s="93" t="s">
        <v>268</v>
      </c>
      <c r="D1070" s="93" t="s">
        <v>8</v>
      </c>
      <c r="E1070" s="93" t="s">
        <v>168</v>
      </c>
      <c r="F1070" s="93" t="s">
        <v>204</v>
      </c>
      <c r="G1070" s="94">
        <v>642</v>
      </c>
      <c r="H1070" s="94">
        <v>597</v>
      </c>
      <c r="I1070" s="94">
        <v>45</v>
      </c>
      <c r="J1070" s="94">
        <v>1</v>
      </c>
      <c r="L1070" s="94" t="s">
        <v>258</v>
      </c>
    </row>
    <row r="1071" spans="1:12" ht="12" customHeight="1">
      <c r="A1071" s="104">
        <v>42561</v>
      </c>
      <c r="B1071" s="93" t="s">
        <v>277</v>
      </c>
      <c r="C1071" s="93" t="s">
        <v>269</v>
      </c>
      <c r="D1071" s="93" t="s">
        <v>9</v>
      </c>
      <c r="E1071" s="93" t="s">
        <v>171</v>
      </c>
      <c r="F1071" s="93" t="s">
        <v>207</v>
      </c>
      <c r="G1071" s="94">
        <v>1150</v>
      </c>
      <c r="H1071" s="94">
        <v>1118</v>
      </c>
      <c r="I1071" s="94">
        <v>32</v>
      </c>
      <c r="J1071" s="94">
        <v>2</v>
      </c>
      <c r="L1071" s="94" t="s">
        <v>258</v>
      </c>
    </row>
    <row r="1072" spans="1:12" ht="12" customHeight="1">
      <c r="A1072" s="104">
        <v>42561</v>
      </c>
      <c r="B1072" s="93" t="s">
        <v>277</v>
      </c>
      <c r="C1072" s="93" t="s">
        <v>269</v>
      </c>
      <c r="D1072" s="93" t="s">
        <v>9</v>
      </c>
      <c r="E1072" s="93" t="s">
        <v>170</v>
      </c>
      <c r="F1072" s="93" t="s">
        <v>206</v>
      </c>
      <c r="G1072" s="94">
        <v>1252</v>
      </c>
      <c r="H1072" s="94">
        <v>1205</v>
      </c>
      <c r="I1072" s="94">
        <v>47</v>
      </c>
      <c r="L1072" s="94" t="s">
        <v>258</v>
      </c>
    </row>
    <row r="1073" spans="1:12" ht="12" customHeight="1">
      <c r="A1073" s="104">
        <v>42561</v>
      </c>
      <c r="B1073" s="93" t="s">
        <v>277</v>
      </c>
      <c r="C1073" s="93" t="s">
        <v>269</v>
      </c>
      <c r="D1073" s="93" t="s">
        <v>9</v>
      </c>
      <c r="E1073" s="93" t="s">
        <v>172</v>
      </c>
      <c r="F1073" s="93" t="s">
        <v>208</v>
      </c>
      <c r="G1073" s="94">
        <v>1089</v>
      </c>
      <c r="H1073" s="94">
        <v>1027</v>
      </c>
      <c r="I1073" s="94">
        <v>62</v>
      </c>
      <c r="L1073" s="94" t="s">
        <v>258</v>
      </c>
    </row>
    <row r="1074" spans="1:12" ht="12" customHeight="1">
      <c r="A1074" s="104">
        <v>42561</v>
      </c>
      <c r="B1074" s="93" t="s">
        <v>277</v>
      </c>
      <c r="C1074" s="93" t="s">
        <v>270</v>
      </c>
      <c r="D1074" s="93" t="s">
        <v>10</v>
      </c>
      <c r="E1074" s="93" t="s">
        <v>173</v>
      </c>
      <c r="F1074" s="93" t="s">
        <v>209</v>
      </c>
      <c r="G1074" s="94">
        <v>780</v>
      </c>
      <c r="H1074" s="94">
        <v>770</v>
      </c>
      <c r="I1074" s="94">
        <v>10</v>
      </c>
      <c r="J1074" s="94">
        <v>1</v>
      </c>
      <c r="L1074" s="94" t="s">
        <v>258</v>
      </c>
    </row>
    <row r="1075" spans="1:12" ht="12" customHeight="1">
      <c r="A1075" s="104">
        <v>42561</v>
      </c>
      <c r="B1075" s="93" t="s">
        <v>277</v>
      </c>
      <c r="C1075" s="93" t="s">
        <v>270</v>
      </c>
      <c r="D1075" s="93" t="s">
        <v>10</v>
      </c>
      <c r="E1075" s="93" t="s">
        <v>175</v>
      </c>
      <c r="F1075" s="93" t="s">
        <v>211</v>
      </c>
      <c r="G1075" s="94">
        <v>2148</v>
      </c>
      <c r="H1075" s="94">
        <v>2079</v>
      </c>
      <c r="I1075" s="94">
        <v>69</v>
      </c>
      <c r="J1075" s="94">
        <v>2</v>
      </c>
      <c r="L1075" s="94" t="s">
        <v>258</v>
      </c>
    </row>
    <row r="1076" spans="1:12" ht="12" customHeight="1">
      <c r="A1076" s="104">
        <v>42561</v>
      </c>
      <c r="B1076" s="93" t="s">
        <v>277</v>
      </c>
      <c r="C1076" s="93" t="s">
        <v>270</v>
      </c>
      <c r="D1076" s="93" t="s">
        <v>10</v>
      </c>
      <c r="E1076" s="93" t="s">
        <v>174</v>
      </c>
      <c r="F1076" s="93" t="s">
        <v>210</v>
      </c>
      <c r="G1076" s="94">
        <v>973</v>
      </c>
      <c r="H1076" s="94">
        <v>937</v>
      </c>
      <c r="I1076" s="94">
        <v>36</v>
      </c>
      <c r="J1076" s="94">
        <v>2</v>
      </c>
      <c r="L1076" s="94" t="s">
        <v>258</v>
      </c>
    </row>
    <row r="1077" spans="1:12" ht="12" customHeight="1">
      <c r="A1077" s="104">
        <v>42561</v>
      </c>
      <c r="B1077" s="93" t="s">
        <v>277</v>
      </c>
      <c r="C1077" s="93" t="s">
        <v>271</v>
      </c>
      <c r="D1077" s="93" t="s">
        <v>11</v>
      </c>
      <c r="E1077" s="93" t="s">
        <v>176</v>
      </c>
      <c r="F1077" s="93" t="s">
        <v>212</v>
      </c>
      <c r="G1077" s="94">
        <v>118</v>
      </c>
      <c r="H1077" s="94">
        <v>113</v>
      </c>
      <c r="I1077" s="94">
        <v>5</v>
      </c>
      <c r="L1077" s="94" t="s">
        <v>258</v>
      </c>
    </row>
    <row r="1078" spans="1:12" ht="12" customHeight="1">
      <c r="A1078" s="104">
        <v>42561</v>
      </c>
      <c r="B1078" s="93" t="s">
        <v>277</v>
      </c>
      <c r="C1078" s="93" t="s">
        <v>272</v>
      </c>
      <c r="D1078" s="93" t="s">
        <v>12</v>
      </c>
      <c r="E1078" s="93" t="s">
        <v>177</v>
      </c>
      <c r="F1078" s="93" t="s">
        <v>213</v>
      </c>
      <c r="G1078" s="94">
        <v>157</v>
      </c>
      <c r="H1078" s="94">
        <v>149</v>
      </c>
      <c r="I1078" s="94">
        <v>8</v>
      </c>
      <c r="L1078" s="94" t="s">
        <v>258</v>
      </c>
    </row>
    <row r="1079" spans="1:12" ht="12" customHeight="1">
      <c r="A1079" s="104">
        <v>42561</v>
      </c>
      <c r="B1079" s="93" t="s">
        <v>277</v>
      </c>
      <c r="C1079" s="93" t="s">
        <v>273</v>
      </c>
      <c r="D1079" s="93" t="s">
        <v>13</v>
      </c>
      <c r="E1079" s="93" t="s">
        <v>178</v>
      </c>
      <c r="F1079" s="93" t="s">
        <v>214</v>
      </c>
      <c r="G1079" s="94">
        <v>852</v>
      </c>
      <c r="H1079" s="94">
        <v>851</v>
      </c>
      <c r="I1079" s="94">
        <v>1</v>
      </c>
      <c r="L1079" s="94" t="s">
        <v>258</v>
      </c>
    </row>
    <row r="1080" spans="1:12" ht="12" customHeight="1">
      <c r="A1080" s="104">
        <v>42561</v>
      </c>
      <c r="B1080" s="93" t="s">
        <v>277</v>
      </c>
      <c r="C1080" s="93" t="s">
        <v>273</v>
      </c>
      <c r="D1080" s="93" t="s">
        <v>13</v>
      </c>
      <c r="E1080" s="93" t="s">
        <v>179</v>
      </c>
      <c r="F1080" s="93" t="s">
        <v>215</v>
      </c>
      <c r="G1080" s="94">
        <v>471</v>
      </c>
      <c r="H1080" s="94">
        <v>463</v>
      </c>
      <c r="I1080" s="94">
        <v>8</v>
      </c>
      <c r="L1080" s="94" t="s">
        <v>258</v>
      </c>
    </row>
    <row r="1081" spans="1:12" ht="12" customHeight="1">
      <c r="A1081" s="104">
        <v>42561</v>
      </c>
      <c r="B1081" s="93" t="s">
        <v>277</v>
      </c>
      <c r="C1081" s="93" t="s">
        <v>274</v>
      </c>
      <c r="D1081" s="93" t="s">
        <v>14</v>
      </c>
      <c r="E1081" s="93" t="s">
        <v>180</v>
      </c>
      <c r="F1081" s="93" t="s">
        <v>216</v>
      </c>
      <c r="G1081" s="94">
        <v>146</v>
      </c>
      <c r="H1081" s="94">
        <v>146</v>
      </c>
      <c r="I1081" s="94">
        <v>0</v>
      </c>
      <c r="L1081" s="94" t="s">
        <v>258</v>
      </c>
    </row>
    <row r="1082" spans="1:12" ht="12" customHeight="1">
      <c r="A1082" s="104">
        <v>42568</v>
      </c>
      <c r="B1082" s="93" t="s">
        <v>277</v>
      </c>
      <c r="C1082" s="93" t="s">
        <v>261</v>
      </c>
      <c r="D1082" s="93" t="s">
        <v>1</v>
      </c>
      <c r="E1082" s="93" t="s">
        <v>152</v>
      </c>
      <c r="F1082" s="93" t="s">
        <v>188</v>
      </c>
      <c r="G1082" s="94">
        <v>873</v>
      </c>
      <c r="H1082" s="94">
        <v>781</v>
      </c>
      <c r="I1082" s="94">
        <v>92</v>
      </c>
      <c r="J1082" s="94">
        <v>18</v>
      </c>
      <c r="K1082" s="94">
        <v>1</v>
      </c>
      <c r="L1082" s="94" t="s">
        <v>258</v>
      </c>
    </row>
    <row r="1083" spans="1:12" ht="12" customHeight="1">
      <c r="A1083" s="104">
        <v>42568</v>
      </c>
      <c r="B1083" s="93" t="s">
        <v>277</v>
      </c>
      <c r="C1083" s="93" t="s">
        <v>261</v>
      </c>
      <c r="D1083" s="93" t="s">
        <v>1</v>
      </c>
      <c r="E1083" s="93" t="s">
        <v>151</v>
      </c>
      <c r="F1083" s="93" t="s">
        <v>187</v>
      </c>
      <c r="G1083" s="94">
        <v>1237</v>
      </c>
      <c r="H1083" s="94">
        <v>1220</v>
      </c>
      <c r="I1083" s="94">
        <v>17</v>
      </c>
      <c r="J1083" s="94">
        <v>1</v>
      </c>
      <c r="L1083" s="94" t="s">
        <v>258</v>
      </c>
    </row>
    <row r="1084" spans="1:12" ht="12" customHeight="1">
      <c r="A1084" s="104">
        <v>42568</v>
      </c>
      <c r="B1084" s="93" t="s">
        <v>277</v>
      </c>
      <c r="C1084" s="93" t="s">
        <v>262</v>
      </c>
      <c r="D1084" s="93" t="s">
        <v>2</v>
      </c>
      <c r="E1084" s="93" t="s">
        <v>153</v>
      </c>
      <c r="F1084" s="93" t="s">
        <v>189</v>
      </c>
      <c r="G1084" s="94">
        <v>506</v>
      </c>
      <c r="H1084" s="94">
        <v>488</v>
      </c>
      <c r="I1084" s="94">
        <v>18</v>
      </c>
      <c r="L1084" s="94" t="s">
        <v>258</v>
      </c>
    </row>
    <row r="1085" spans="1:12" ht="12" customHeight="1">
      <c r="A1085" s="104">
        <v>42568</v>
      </c>
      <c r="B1085" s="93" t="s">
        <v>277</v>
      </c>
      <c r="C1085" s="93" t="s">
        <v>263</v>
      </c>
      <c r="D1085" s="93" t="s">
        <v>3</v>
      </c>
      <c r="E1085" s="93" t="s">
        <v>154</v>
      </c>
      <c r="F1085" s="93" t="s">
        <v>190</v>
      </c>
      <c r="G1085" s="94">
        <v>673</v>
      </c>
      <c r="H1085" s="94">
        <v>656</v>
      </c>
      <c r="I1085" s="94">
        <v>17</v>
      </c>
      <c r="J1085" s="94">
        <v>1</v>
      </c>
      <c r="L1085" s="94" t="s">
        <v>258</v>
      </c>
    </row>
    <row r="1086" spans="1:12" ht="12" customHeight="1">
      <c r="A1086" s="104">
        <v>42568</v>
      </c>
      <c r="B1086" s="93" t="s">
        <v>277</v>
      </c>
      <c r="C1086" s="93" t="s">
        <v>263</v>
      </c>
      <c r="D1086" s="93" t="s">
        <v>3</v>
      </c>
      <c r="E1086" s="93" t="s">
        <v>155</v>
      </c>
      <c r="F1086" s="93" t="s">
        <v>191</v>
      </c>
      <c r="G1086" s="94">
        <v>246</v>
      </c>
      <c r="H1086" s="94">
        <v>240</v>
      </c>
      <c r="I1086" s="94">
        <v>6</v>
      </c>
      <c r="L1086" s="94" t="s">
        <v>258</v>
      </c>
    </row>
    <row r="1087" spans="1:12" ht="12" customHeight="1">
      <c r="A1087" s="104">
        <v>42568</v>
      </c>
      <c r="B1087" s="93" t="s">
        <v>277</v>
      </c>
      <c r="C1087" s="93" t="s">
        <v>264</v>
      </c>
      <c r="D1087" s="93" t="s">
        <v>4</v>
      </c>
      <c r="E1087" s="93" t="s">
        <v>156</v>
      </c>
      <c r="F1087" s="93" t="s">
        <v>192</v>
      </c>
      <c r="G1087" s="94">
        <v>1218</v>
      </c>
      <c r="H1087" s="94">
        <v>1145</v>
      </c>
      <c r="I1087" s="94">
        <v>73</v>
      </c>
      <c r="L1087" s="94" t="s">
        <v>258</v>
      </c>
    </row>
    <row r="1088" spans="1:12" ht="12" customHeight="1">
      <c r="A1088" s="104">
        <v>42568</v>
      </c>
      <c r="B1088" s="93" t="s">
        <v>277</v>
      </c>
      <c r="C1088" s="93" t="s">
        <v>265</v>
      </c>
      <c r="D1088" s="93" t="s">
        <v>5</v>
      </c>
      <c r="E1088" s="93" t="s">
        <v>157</v>
      </c>
      <c r="F1088" s="93" t="s">
        <v>193</v>
      </c>
      <c r="G1088" s="94">
        <v>1142</v>
      </c>
      <c r="H1088" s="94">
        <v>1111</v>
      </c>
      <c r="I1088" s="94">
        <v>31</v>
      </c>
      <c r="L1088" s="94" t="s">
        <v>258</v>
      </c>
    </row>
    <row r="1089" spans="1:12" ht="12" customHeight="1">
      <c r="A1089" s="104">
        <v>42568</v>
      </c>
      <c r="B1089" s="93" t="s">
        <v>277</v>
      </c>
      <c r="C1089" s="93" t="s">
        <v>266</v>
      </c>
      <c r="D1089" s="93" t="s">
        <v>6</v>
      </c>
      <c r="E1089" s="93" t="s">
        <v>158</v>
      </c>
      <c r="F1089" s="93" t="s">
        <v>194</v>
      </c>
      <c r="G1089" s="94">
        <v>1175</v>
      </c>
      <c r="H1089" s="94">
        <v>1125</v>
      </c>
      <c r="I1089" s="94">
        <v>50</v>
      </c>
      <c r="J1089" s="94">
        <v>2</v>
      </c>
      <c r="L1089" s="94" t="s">
        <v>258</v>
      </c>
    </row>
    <row r="1090" spans="1:12" ht="12" customHeight="1">
      <c r="A1090" s="104">
        <v>42568</v>
      </c>
      <c r="B1090" s="93" t="s">
        <v>277</v>
      </c>
      <c r="C1090" s="93" t="s">
        <v>266</v>
      </c>
      <c r="D1090" s="93" t="s">
        <v>6</v>
      </c>
      <c r="E1090" s="93" t="s">
        <v>160</v>
      </c>
      <c r="F1090" s="93" t="s">
        <v>196</v>
      </c>
      <c r="G1090" s="94">
        <v>541</v>
      </c>
      <c r="H1090" s="94">
        <v>533</v>
      </c>
      <c r="I1090" s="94">
        <v>8</v>
      </c>
      <c r="L1090" s="94" t="s">
        <v>258</v>
      </c>
    </row>
    <row r="1091" spans="1:12" ht="12" customHeight="1">
      <c r="A1091" s="104">
        <v>42568</v>
      </c>
      <c r="B1091" s="93" t="s">
        <v>277</v>
      </c>
      <c r="C1091" s="93" t="s">
        <v>266</v>
      </c>
      <c r="D1091" s="93" t="s">
        <v>6</v>
      </c>
      <c r="E1091" s="93" t="s">
        <v>159</v>
      </c>
      <c r="F1091" s="93" t="s">
        <v>195</v>
      </c>
      <c r="G1091" s="94">
        <v>245</v>
      </c>
      <c r="H1091" s="94">
        <v>243</v>
      </c>
      <c r="I1091" s="94">
        <v>2</v>
      </c>
      <c r="L1091" s="94" t="s">
        <v>258</v>
      </c>
    </row>
    <row r="1092" spans="1:12" ht="12" customHeight="1">
      <c r="A1092" s="104">
        <v>42568</v>
      </c>
      <c r="B1092" s="93" t="s">
        <v>277</v>
      </c>
      <c r="C1092" s="93" t="s">
        <v>267</v>
      </c>
      <c r="D1092" s="93" t="s">
        <v>7</v>
      </c>
      <c r="E1092" s="93" t="s">
        <v>163</v>
      </c>
      <c r="F1092" s="93" t="s">
        <v>199</v>
      </c>
      <c r="G1092" s="94">
        <v>1774</v>
      </c>
      <c r="H1092" s="94">
        <v>1435</v>
      </c>
      <c r="I1092" s="94">
        <v>339</v>
      </c>
      <c r="J1092" s="94">
        <v>9</v>
      </c>
      <c r="L1092" s="94" t="s">
        <v>258</v>
      </c>
    </row>
    <row r="1093" spans="1:12" ht="12" customHeight="1">
      <c r="A1093" s="104">
        <v>42568</v>
      </c>
      <c r="B1093" s="93" t="s">
        <v>277</v>
      </c>
      <c r="C1093" s="93" t="s">
        <v>267</v>
      </c>
      <c r="D1093" s="93" t="s">
        <v>7</v>
      </c>
      <c r="E1093" s="93" t="s">
        <v>161</v>
      </c>
      <c r="F1093" s="93" t="s">
        <v>197</v>
      </c>
      <c r="G1093" s="94">
        <v>606</v>
      </c>
      <c r="H1093" s="94">
        <v>578</v>
      </c>
      <c r="I1093" s="94">
        <v>28</v>
      </c>
      <c r="L1093" s="94" t="s">
        <v>258</v>
      </c>
    </row>
    <row r="1094" spans="1:12" ht="12" customHeight="1">
      <c r="A1094" s="104">
        <v>42568</v>
      </c>
      <c r="B1094" s="93" t="s">
        <v>277</v>
      </c>
      <c r="C1094" s="93" t="s">
        <v>267</v>
      </c>
      <c r="D1094" s="93" t="s">
        <v>7</v>
      </c>
      <c r="E1094" s="93" t="s">
        <v>164</v>
      </c>
      <c r="F1094" s="93" t="s">
        <v>200</v>
      </c>
      <c r="G1094" s="94">
        <v>1802</v>
      </c>
      <c r="H1094" s="94">
        <v>1613</v>
      </c>
      <c r="I1094" s="94">
        <v>189</v>
      </c>
      <c r="J1094" s="94">
        <v>9</v>
      </c>
      <c r="K1094" s="94">
        <v>1</v>
      </c>
      <c r="L1094" s="94" t="s">
        <v>258</v>
      </c>
    </row>
    <row r="1095" spans="1:12" ht="12" customHeight="1">
      <c r="A1095" s="104">
        <v>42568</v>
      </c>
      <c r="B1095" s="93" t="s">
        <v>277</v>
      </c>
      <c r="C1095" s="93" t="s">
        <v>267</v>
      </c>
      <c r="D1095" s="93" t="s">
        <v>7</v>
      </c>
      <c r="E1095" s="93" t="s">
        <v>162</v>
      </c>
      <c r="F1095" s="93" t="s">
        <v>198</v>
      </c>
      <c r="G1095" s="94">
        <v>1282</v>
      </c>
      <c r="H1095" s="94">
        <v>1170</v>
      </c>
      <c r="I1095" s="94">
        <v>112</v>
      </c>
      <c r="J1095" s="94">
        <v>8</v>
      </c>
      <c r="L1095" s="94" t="s">
        <v>258</v>
      </c>
    </row>
    <row r="1096" spans="1:12" ht="12" customHeight="1">
      <c r="A1096" s="104">
        <v>42568</v>
      </c>
      <c r="B1096" s="93" t="s">
        <v>277</v>
      </c>
      <c r="C1096" s="93" t="s">
        <v>267</v>
      </c>
      <c r="D1096" s="93" t="s">
        <v>7</v>
      </c>
      <c r="E1096" s="93" t="s">
        <v>165</v>
      </c>
      <c r="F1096" s="93" t="s">
        <v>201</v>
      </c>
      <c r="G1096" s="94">
        <v>876</v>
      </c>
      <c r="H1096" s="94">
        <v>871</v>
      </c>
      <c r="I1096" s="94">
        <v>5</v>
      </c>
      <c r="L1096" s="94" t="s">
        <v>258</v>
      </c>
    </row>
    <row r="1097" spans="1:12" ht="12" customHeight="1">
      <c r="A1097" s="104">
        <v>42568</v>
      </c>
      <c r="B1097" s="93" t="s">
        <v>277</v>
      </c>
      <c r="C1097" s="93" t="s">
        <v>268</v>
      </c>
      <c r="D1097" s="93" t="s">
        <v>8</v>
      </c>
      <c r="E1097" s="93" t="s">
        <v>169</v>
      </c>
      <c r="F1097" s="93" t="s">
        <v>205</v>
      </c>
      <c r="G1097" s="94">
        <v>219</v>
      </c>
      <c r="H1097" s="94">
        <v>215</v>
      </c>
      <c r="I1097" s="94">
        <v>4</v>
      </c>
      <c r="L1097" s="94" t="s">
        <v>258</v>
      </c>
    </row>
    <row r="1098" spans="1:12" ht="12" customHeight="1">
      <c r="A1098" s="104">
        <v>42568</v>
      </c>
      <c r="B1098" s="93" t="s">
        <v>277</v>
      </c>
      <c r="C1098" s="93" t="s">
        <v>268</v>
      </c>
      <c r="D1098" s="93" t="s">
        <v>8</v>
      </c>
      <c r="E1098" s="93" t="s">
        <v>167</v>
      </c>
      <c r="F1098" s="93" t="s">
        <v>203</v>
      </c>
      <c r="G1098" s="94">
        <v>130</v>
      </c>
      <c r="H1098" s="94">
        <v>128</v>
      </c>
      <c r="I1098" s="94">
        <v>2</v>
      </c>
      <c r="L1098" s="94" t="s">
        <v>258</v>
      </c>
    </row>
    <row r="1099" spans="1:12" ht="12" customHeight="1">
      <c r="A1099" s="104">
        <v>42568</v>
      </c>
      <c r="B1099" s="93" t="s">
        <v>277</v>
      </c>
      <c r="C1099" s="93" t="s">
        <v>268</v>
      </c>
      <c r="D1099" s="93" t="s">
        <v>8</v>
      </c>
      <c r="E1099" s="93" t="s">
        <v>166</v>
      </c>
      <c r="F1099" s="93" t="s">
        <v>202</v>
      </c>
      <c r="G1099" s="94">
        <v>181</v>
      </c>
      <c r="H1099" s="94">
        <v>180</v>
      </c>
      <c r="I1099" s="94">
        <v>1</v>
      </c>
      <c r="L1099" s="94" t="s">
        <v>258</v>
      </c>
    </row>
    <row r="1100" spans="1:12" ht="12" customHeight="1">
      <c r="A1100" s="104">
        <v>42568</v>
      </c>
      <c r="B1100" s="93" t="s">
        <v>277</v>
      </c>
      <c r="C1100" s="93" t="s">
        <v>268</v>
      </c>
      <c r="D1100" s="93" t="s">
        <v>8</v>
      </c>
      <c r="E1100" s="93" t="s">
        <v>168</v>
      </c>
      <c r="F1100" s="93" t="s">
        <v>204</v>
      </c>
      <c r="G1100" s="94">
        <v>637</v>
      </c>
      <c r="H1100" s="94">
        <v>600</v>
      </c>
      <c r="I1100" s="94">
        <v>37</v>
      </c>
      <c r="L1100" s="94" t="s">
        <v>258</v>
      </c>
    </row>
    <row r="1101" spans="1:12" ht="12" customHeight="1">
      <c r="A1101" s="104">
        <v>42568</v>
      </c>
      <c r="B1101" s="93" t="s">
        <v>277</v>
      </c>
      <c r="C1101" s="93" t="s">
        <v>269</v>
      </c>
      <c r="D1101" s="93" t="s">
        <v>9</v>
      </c>
      <c r="E1101" s="93" t="s">
        <v>171</v>
      </c>
      <c r="F1101" s="93" t="s">
        <v>207</v>
      </c>
      <c r="G1101" s="94">
        <v>1242</v>
      </c>
      <c r="H1101" s="94">
        <v>1196</v>
      </c>
      <c r="I1101" s="94">
        <v>46</v>
      </c>
      <c r="J1101" s="94">
        <v>4</v>
      </c>
      <c r="L1101" s="94" t="s">
        <v>258</v>
      </c>
    </row>
    <row r="1102" spans="1:12" ht="12" customHeight="1">
      <c r="A1102" s="104">
        <v>42568</v>
      </c>
      <c r="B1102" s="93" t="s">
        <v>277</v>
      </c>
      <c r="C1102" s="93" t="s">
        <v>269</v>
      </c>
      <c r="D1102" s="93" t="s">
        <v>9</v>
      </c>
      <c r="E1102" s="93" t="s">
        <v>170</v>
      </c>
      <c r="F1102" s="93" t="s">
        <v>206</v>
      </c>
      <c r="G1102" s="94">
        <v>1301</v>
      </c>
      <c r="H1102" s="94">
        <v>1231</v>
      </c>
      <c r="I1102" s="94">
        <v>70</v>
      </c>
      <c r="J1102" s="94">
        <v>2</v>
      </c>
      <c r="L1102" s="94" t="s">
        <v>258</v>
      </c>
    </row>
    <row r="1103" spans="1:12" ht="12" customHeight="1">
      <c r="A1103" s="104">
        <v>42568</v>
      </c>
      <c r="B1103" s="93" t="s">
        <v>277</v>
      </c>
      <c r="C1103" s="93" t="s">
        <v>269</v>
      </c>
      <c r="D1103" s="93" t="s">
        <v>9</v>
      </c>
      <c r="E1103" s="93" t="s">
        <v>172</v>
      </c>
      <c r="F1103" s="93" t="s">
        <v>208</v>
      </c>
      <c r="G1103" s="94">
        <v>1173</v>
      </c>
      <c r="H1103" s="94">
        <v>1097</v>
      </c>
      <c r="I1103" s="94">
        <v>76</v>
      </c>
      <c r="J1103" s="94">
        <v>3</v>
      </c>
      <c r="L1103" s="94" t="s">
        <v>258</v>
      </c>
    </row>
    <row r="1104" spans="1:12" ht="12" customHeight="1">
      <c r="A1104" s="104">
        <v>42568</v>
      </c>
      <c r="B1104" s="93" t="s">
        <v>277</v>
      </c>
      <c r="C1104" s="93" t="s">
        <v>270</v>
      </c>
      <c r="D1104" s="93" t="s">
        <v>10</v>
      </c>
      <c r="E1104" s="93" t="s">
        <v>173</v>
      </c>
      <c r="F1104" s="93" t="s">
        <v>209</v>
      </c>
      <c r="G1104" s="94">
        <v>750</v>
      </c>
      <c r="H1104" s="94">
        <v>742</v>
      </c>
      <c r="I1104" s="94">
        <v>8</v>
      </c>
      <c r="L1104" s="94" t="s">
        <v>258</v>
      </c>
    </row>
    <row r="1105" spans="1:12" ht="12" customHeight="1">
      <c r="A1105" s="104">
        <v>42568</v>
      </c>
      <c r="B1105" s="93" t="s">
        <v>277</v>
      </c>
      <c r="C1105" s="93" t="s">
        <v>270</v>
      </c>
      <c r="D1105" s="93" t="s">
        <v>10</v>
      </c>
      <c r="E1105" s="93" t="s">
        <v>175</v>
      </c>
      <c r="F1105" s="93" t="s">
        <v>211</v>
      </c>
      <c r="G1105" s="94">
        <v>2292</v>
      </c>
      <c r="H1105" s="94">
        <v>2228</v>
      </c>
      <c r="I1105" s="94">
        <v>64</v>
      </c>
      <c r="J1105" s="94">
        <v>4</v>
      </c>
      <c r="K1105" s="94">
        <v>1</v>
      </c>
      <c r="L1105" s="94" t="s">
        <v>258</v>
      </c>
    </row>
    <row r="1106" spans="1:12" ht="12" customHeight="1">
      <c r="A1106" s="104">
        <v>42568</v>
      </c>
      <c r="B1106" s="93" t="s">
        <v>277</v>
      </c>
      <c r="C1106" s="93" t="s">
        <v>270</v>
      </c>
      <c r="D1106" s="93" t="s">
        <v>10</v>
      </c>
      <c r="E1106" s="93" t="s">
        <v>174</v>
      </c>
      <c r="F1106" s="93" t="s">
        <v>210</v>
      </c>
      <c r="G1106" s="94">
        <v>980</v>
      </c>
      <c r="H1106" s="94">
        <v>950</v>
      </c>
      <c r="I1106" s="94">
        <v>30</v>
      </c>
      <c r="J1106" s="94">
        <v>3</v>
      </c>
      <c r="L1106" s="94" t="s">
        <v>258</v>
      </c>
    </row>
    <row r="1107" spans="1:12" ht="12" customHeight="1">
      <c r="A1107" s="104">
        <v>42568</v>
      </c>
      <c r="B1107" s="93" t="s">
        <v>277</v>
      </c>
      <c r="C1107" s="93" t="s">
        <v>271</v>
      </c>
      <c r="D1107" s="93" t="s">
        <v>11</v>
      </c>
      <c r="E1107" s="93" t="s">
        <v>176</v>
      </c>
      <c r="F1107" s="93" t="s">
        <v>212</v>
      </c>
      <c r="G1107" s="94">
        <v>110</v>
      </c>
      <c r="H1107" s="94">
        <v>108</v>
      </c>
      <c r="I1107" s="94">
        <v>2</v>
      </c>
      <c r="L1107" s="94" t="s">
        <v>258</v>
      </c>
    </row>
    <row r="1108" spans="1:12" ht="12" customHeight="1">
      <c r="A1108" s="104">
        <v>42568</v>
      </c>
      <c r="B1108" s="93" t="s">
        <v>277</v>
      </c>
      <c r="C1108" s="93" t="s">
        <v>272</v>
      </c>
      <c r="D1108" s="93" t="s">
        <v>12</v>
      </c>
      <c r="E1108" s="93" t="s">
        <v>177</v>
      </c>
      <c r="F1108" s="93" t="s">
        <v>213</v>
      </c>
      <c r="G1108" s="94">
        <v>165</v>
      </c>
      <c r="H1108" s="94">
        <v>157</v>
      </c>
      <c r="I1108" s="94">
        <v>8</v>
      </c>
      <c r="L1108" s="94" t="s">
        <v>258</v>
      </c>
    </row>
    <row r="1109" spans="1:12" ht="12" customHeight="1">
      <c r="A1109" s="104">
        <v>42568</v>
      </c>
      <c r="B1109" s="93" t="s">
        <v>277</v>
      </c>
      <c r="C1109" s="93" t="s">
        <v>273</v>
      </c>
      <c r="D1109" s="93" t="s">
        <v>13</v>
      </c>
      <c r="E1109" s="93" t="s">
        <v>178</v>
      </c>
      <c r="F1109" s="93" t="s">
        <v>214</v>
      </c>
      <c r="G1109" s="94">
        <v>863</v>
      </c>
      <c r="H1109" s="94">
        <v>857</v>
      </c>
      <c r="I1109" s="94">
        <v>6</v>
      </c>
      <c r="L1109" s="94" t="s">
        <v>258</v>
      </c>
    </row>
    <row r="1110" spans="1:12" ht="12" customHeight="1">
      <c r="A1110" s="104">
        <v>42568</v>
      </c>
      <c r="B1110" s="93" t="s">
        <v>277</v>
      </c>
      <c r="C1110" s="93" t="s">
        <v>273</v>
      </c>
      <c r="D1110" s="93" t="s">
        <v>13</v>
      </c>
      <c r="E1110" s="93" t="s">
        <v>179</v>
      </c>
      <c r="F1110" s="93" t="s">
        <v>215</v>
      </c>
      <c r="G1110" s="94">
        <v>524</v>
      </c>
      <c r="H1110" s="94">
        <v>523</v>
      </c>
      <c r="I1110" s="94">
        <v>1</v>
      </c>
      <c r="L1110" s="94" t="s">
        <v>258</v>
      </c>
    </row>
    <row r="1111" spans="1:12" ht="12" customHeight="1">
      <c r="A1111" s="104">
        <v>42568</v>
      </c>
      <c r="B1111" s="93" t="s">
        <v>277</v>
      </c>
      <c r="C1111" s="93" t="s">
        <v>274</v>
      </c>
      <c r="D1111" s="93" t="s">
        <v>14</v>
      </c>
      <c r="E1111" s="93" t="s">
        <v>180</v>
      </c>
      <c r="F1111" s="93" t="s">
        <v>216</v>
      </c>
      <c r="G1111" s="94">
        <v>177</v>
      </c>
      <c r="H1111" s="94">
        <v>177</v>
      </c>
      <c r="I1111" s="94">
        <v>0</v>
      </c>
      <c r="L1111" s="94" t="s">
        <v>258</v>
      </c>
    </row>
    <row r="1112" spans="1:12" ht="12" customHeight="1">
      <c r="A1112" s="104">
        <v>42575</v>
      </c>
      <c r="B1112" s="93" t="s">
        <v>277</v>
      </c>
      <c r="C1112" s="93" t="s">
        <v>261</v>
      </c>
      <c r="D1112" s="93" t="s">
        <v>1</v>
      </c>
      <c r="E1112" s="93" t="s">
        <v>152</v>
      </c>
      <c r="F1112" s="93" t="s">
        <v>188</v>
      </c>
      <c r="G1112" s="94">
        <v>907</v>
      </c>
      <c r="H1112" s="94">
        <v>820</v>
      </c>
      <c r="I1112" s="94">
        <v>87</v>
      </c>
      <c r="J1112" s="94">
        <v>12</v>
      </c>
      <c r="L1112" s="94" t="s">
        <v>258</v>
      </c>
    </row>
    <row r="1113" spans="1:12" ht="12" customHeight="1">
      <c r="A1113" s="104">
        <v>42575</v>
      </c>
      <c r="B1113" s="93" t="s">
        <v>277</v>
      </c>
      <c r="C1113" s="93" t="s">
        <v>261</v>
      </c>
      <c r="D1113" s="93" t="s">
        <v>1</v>
      </c>
      <c r="E1113" s="93" t="s">
        <v>151</v>
      </c>
      <c r="F1113" s="93" t="s">
        <v>187</v>
      </c>
      <c r="G1113" s="94">
        <v>1280</v>
      </c>
      <c r="H1113" s="94">
        <v>1208</v>
      </c>
      <c r="I1113" s="94">
        <v>72</v>
      </c>
      <c r="J1113" s="94">
        <v>10</v>
      </c>
      <c r="K1113" s="94">
        <v>1</v>
      </c>
      <c r="L1113" s="94" t="s">
        <v>258</v>
      </c>
    </row>
    <row r="1114" spans="1:12" ht="12" customHeight="1">
      <c r="A1114" s="104">
        <v>42575</v>
      </c>
      <c r="B1114" s="93" t="s">
        <v>277</v>
      </c>
      <c r="C1114" s="93" t="s">
        <v>262</v>
      </c>
      <c r="D1114" s="93" t="s">
        <v>2</v>
      </c>
      <c r="E1114" s="93" t="s">
        <v>153</v>
      </c>
      <c r="F1114" s="93" t="s">
        <v>189</v>
      </c>
      <c r="G1114" s="94">
        <v>585</v>
      </c>
      <c r="H1114" s="94">
        <v>547</v>
      </c>
      <c r="I1114" s="94">
        <v>38</v>
      </c>
      <c r="L1114" s="94" t="s">
        <v>258</v>
      </c>
    </row>
    <row r="1115" spans="1:12" ht="12" customHeight="1">
      <c r="A1115" s="104">
        <v>42575</v>
      </c>
      <c r="B1115" s="93" t="s">
        <v>277</v>
      </c>
      <c r="C1115" s="93" t="s">
        <v>263</v>
      </c>
      <c r="D1115" s="93" t="s">
        <v>3</v>
      </c>
      <c r="E1115" s="93" t="s">
        <v>154</v>
      </c>
      <c r="F1115" s="93" t="s">
        <v>190</v>
      </c>
      <c r="G1115" s="94">
        <v>697</v>
      </c>
      <c r="H1115" s="94">
        <v>688</v>
      </c>
      <c r="I1115" s="94">
        <v>9</v>
      </c>
      <c r="L1115" s="94" t="s">
        <v>258</v>
      </c>
    </row>
    <row r="1116" spans="1:12" ht="12" customHeight="1">
      <c r="A1116" s="104">
        <v>42575</v>
      </c>
      <c r="B1116" s="93" t="s">
        <v>277</v>
      </c>
      <c r="C1116" s="93" t="s">
        <v>263</v>
      </c>
      <c r="D1116" s="93" t="s">
        <v>3</v>
      </c>
      <c r="E1116" s="93" t="s">
        <v>155</v>
      </c>
      <c r="F1116" s="93" t="s">
        <v>191</v>
      </c>
      <c r="G1116" s="94">
        <v>241</v>
      </c>
      <c r="H1116" s="94">
        <v>235</v>
      </c>
      <c r="I1116" s="94">
        <v>6</v>
      </c>
      <c r="J1116" s="94">
        <v>1</v>
      </c>
      <c r="L1116" s="94" t="s">
        <v>258</v>
      </c>
    </row>
    <row r="1117" spans="1:12" ht="12" customHeight="1">
      <c r="A1117" s="104">
        <v>42575</v>
      </c>
      <c r="B1117" s="93" t="s">
        <v>277</v>
      </c>
      <c r="C1117" s="93" t="s">
        <v>264</v>
      </c>
      <c r="D1117" s="93" t="s">
        <v>4</v>
      </c>
      <c r="E1117" s="93" t="s">
        <v>156</v>
      </c>
      <c r="F1117" s="93" t="s">
        <v>192</v>
      </c>
      <c r="G1117" s="94">
        <v>1255</v>
      </c>
      <c r="H1117" s="94">
        <v>1214</v>
      </c>
      <c r="I1117" s="94">
        <v>41</v>
      </c>
      <c r="L1117" s="94" t="s">
        <v>258</v>
      </c>
    </row>
    <row r="1118" spans="1:12" ht="12" customHeight="1">
      <c r="A1118" s="104">
        <v>42575</v>
      </c>
      <c r="B1118" s="93" t="s">
        <v>277</v>
      </c>
      <c r="C1118" s="93" t="s">
        <v>265</v>
      </c>
      <c r="D1118" s="93" t="s">
        <v>5</v>
      </c>
      <c r="E1118" s="93" t="s">
        <v>157</v>
      </c>
      <c r="F1118" s="93" t="s">
        <v>193</v>
      </c>
      <c r="G1118" s="94">
        <v>1259</v>
      </c>
      <c r="H1118" s="94">
        <v>1215</v>
      </c>
      <c r="I1118" s="94">
        <v>44</v>
      </c>
      <c r="J1118" s="94">
        <v>1</v>
      </c>
      <c r="L1118" s="94" t="s">
        <v>258</v>
      </c>
    </row>
    <row r="1119" spans="1:12" ht="12" customHeight="1">
      <c r="A1119" s="104">
        <v>42575</v>
      </c>
      <c r="B1119" s="93" t="s">
        <v>277</v>
      </c>
      <c r="C1119" s="93" t="s">
        <v>266</v>
      </c>
      <c r="D1119" s="93" t="s">
        <v>6</v>
      </c>
      <c r="E1119" s="93" t="s">
        <v>158</v>
      </c>
      <c r="F1119" s="93" t="s">
        <v>194</v>
      </c>
      <c r="G1119" s="94">
        <v>1178</v>
      </c>
      <c r="H1119" s="94">
        <v>1113</v>
      </c>
      <c r="I1119" s="94">
        <v>65</v>
      </c>
      <c r="L1119" s="94" t="s">
        <v>258</v>
      </c>
    </row>
    <row r="1120" spans="1:12" ht="12" customHeight="1">
      <c r="A1120" s="104">
        <v>42575</v>
      </c>
      <c r="B1120" s="93" t="s">
        <v>277</v>
      </c>
      <c r="C1120" s="93" t="s">
        <v>266</v>
      </c>
      <c r="D1120" s="93" t="s">
        <v>6</v>
      </c>
      <c r="E1120" s="93" t="s">
        <v>160</v>
      </c>
      <c r="F1120" s="93" t="s">
        <v>196</v>
      </c>
      <c r="G1120" s="94">
        <v>492</v>
      </c>
      <c r="H1120" s="94">
        <v>476</v>
      </c>
      <c r="I1120" s="94">
        <v>16</v>
      </c>
      <c r="L1120" s="94" t="s">
        <v>258</v>
      </c>
    </row>
    <row r="1121" spans="1:12" ht="12" customHeight="1">
      <c r="A1121" s="104">
        <v>42575</v>
      </c>
      <c r="B1121" s="93" t="s">
        <v>277</v>
      </c>
      <c r="C1121" s="93" t="s">
        <v>266</v>
      </c>
      <c r="D1121" s="93" t="s">
        <v>6</v>
      </c>
      <c r="E1121" s="93" t="s">
        <v>159</v>
      </c>
      <c r="F1121" s="93" t="s">
        <v>195</v>
      </c>
      <c r="G1121" s="94">
        <v>248</v>
      </c>
      <c r="H1121" s="94">
        <v>245</v>
      </c>
      <c r="I1121" s="94">
        <v>3</v>
      </c>
      <c r="L1121" s="94" t="s">
        <v>258</v>
      </c>
    </row>
    <row r="1122" spans="1:12" ht="12" customHeight="1">
      <c r="A1122" s="104">
        <v>42575</v>
      </c>
      <c r="B1122" s="93" t="s">
        <v>277</v>
      </c>
      <c r="C1122" s="93" t="s">
        <v>267</v>
      </c>
      <c r="D1122" s="93" t="s">
        <v>7</v>
      </c>
      <c r="E1122" s="93" t="s">
        <v>163</v>
      </c>
      <c r="F1122" s="93" t="s">
        <v>199</v>
      </c>
      <c r="G1122" s="94">
        <v>1841</v>
      </c>
      <c r="H1122" s="94">
        <v>1562</v>
      </c>
      <c r="I1122" s="94">
        <v>279</v>
      </c>
      <c r="J1122" s="94">
        <v>14</v>
      </c>
      <c r="L1122" s="94" t="s">
        <v>258</v>
      </c>
    </row>
    <row r="1123" spans="1:12" ht="12" customHeight="1">
      <c r="A1123" s="104">
        <v>42575</v>
      </c>
      <c r="B1123" s="93" t="s">
        <v>277</v>
      </c>
      <c r="C1123" s="93" t="s">
        <v>267</v>
      </c>
      <c r="D1123" s="93" t="s">
        <v>7</v>
      </c>
      <c r="E1123" s="93" t="s">
        <v>161</v>
      </c>
      <c r="F1123" s="93" t="s">
        <v>197</v>
      </c>
      <c r="G1123" s="94">
        <v>631</v>
      </c>
      <c r="H1123" s="94">
        <v>614</v>
      </c>
      <c r="I1123" s="94">
        <v>17</v>
      </c>
      <c r="J1123" s="94">
        <v>1</v>
      </c>
      <c r="L1123" s="94" t="s">
        <v>258</v>
      </c>
    </row>
    <row r="1124" spans="1:12" ht="12" customHeight="1">
      <c r="A1124" s="104">
        <v>42575</v>
      </c>
      <c r="B1124" s="93" t="s">
        <v>277</v>
      </c>
      <c r="C1124" s="93" t="s">
        <v>267</v>
      </c>
      <c r="D1124" s="93" t="s">
        <v>7</v>
      </c>
      <c r="E1124" s="93" t="s">
        <v>164</v>
      </c>
      <c r="F1124" s="93" t="s">
        <v>200</v>
      </c>
      <c r="G1124" s="94">
        <v>1933</v>
      </c>
      <c r="H1124" s="94">
        <v>1798</v>
      </c>
      <c r="I1124" s="94">
        <v>135</v>
      </c>
      <c r="J1124" s="94">
        <v>1</v>
      </c>
      <c r="L1124" s="94" t="s">
        <v>258</v>
      </c>
    </row>
    <row r="1125" spans="1:12" ht="12" customHeight="1">
      <c r="A1125" s="104">
        <v>42575</v>
      </c>
      <c r="B1125" s="93" t="s">
        <v>277</v>
      </c>
      <c r="C1125" s="93" t="s">
        <v>267</v>
      </c>
      <c r="D1125" s="93" t="s">
        <v>7</v>
      </c>
      <c r="E1125" s="93" t="s">
        <v>162</v>
      </c>
      <c r="F1125" s="93" t="s">
        <v>198</v>
      </c>
      <c r="G1125" s="94">
        <v>1320</v>
      </c>
      <c r="H1125" s="94">
        <v>1146</v>
      </c>
      <c r="I1125" s="94">
        <v>174</v>
      </c>
      <c r="J1125" s="94">
        <v>23</v>
      </c>
      <c r="K1125" s="94">
        <v>1</v>
      </c>
      <c r="L1125" s="94" t="s">
        <v>258</v>
      </c>
    </row>
    <row r="1126" spans="1:12" ht="12" customHeight="1">
      <c r="A1126" s="104">
        <v>42575</v>
      </c>
      <c r="B1126" s="93" t="s">
        <v>277</v>
      </c>
      <c r="C1126" s="93" t="s">
        <v>267</v>
      </c>
      <c r="D1126" s="93" t="s">
        <v>7</v>
      </c>
      <c r="E1126" s="93" t="s">
        <v>165</v>
      </c>
      <c r="F1126" s="93" t="s">
        <v>201</v>
      </c>
      <c r="G1126" s="94">
        <v>868</v>
      </c>
      <c r="H1126" s="94">
        <v>865</v>
      </c>
      <c r="I1126" s="94">
        <v>3</v>
      </c>
      <c r="L1126" s="94" t="s">
        <v>258</v>
      </c>
    </row>
    <row r="1127" spans="1:12" ht="12" customHeight="1">
      <c r="A1127" s="104">
        <v>42575</v>
      </c>
      <c r="B1127" s="93" t="s">
        <v>277</v>
      </c>
      <c r="C1127" s="93" t="s">
        <v>268</v>
      </c>
      <c r="D1127" s="93" t="s">
        <v>8</v>
      </c>
      <c r="E1127" s="93" t="s">
        <v>169</v>
      </c>
      <c r="F1127" s="93" t="s">
        <v>205</v>
      </c>
      <c r="G1127" s="94">
        <v>198</v>
      </c>
      <c r="H1127" s="94">
        <v>191</v>
      </c>
      <c r="I1127" s="94">
        <v>7</v>
      </c>
      <c r="L1127" s="94" t="s">
        <v>258</v>
      </c>
    </row>
    <row r="1128" spans="1:12" ht="12" customHeight="1">
      <c r="A1128" s="104">
        <v>42575</v>
      </c>
      <c r="B1128" s="93" t="s">
        <v>277</v>
      </c>
      <c r="C1128" s="93" t="s">
        <v>268</v>
      </c>
      <c r="D1128" s="93" t="s">
        <v>8</v>
      </c>
      <c r="E1128" s="93" t="s">
        <v>167</v>
      </c>
      <c r="F1128" s="93" t="s">
        <v>203</v>
      </c>
      <c r="G1128" s="94">
        <v>141</v>
      </c>
      <c r="H1128" s="94">
        <v>139</v>
      </c>
      <c r="I1128" s="94">
        <v>2</v>
      </c>
      <c r="L1128" s="94" t="s">
        <v>258</v>
      </c>
    </row>
    <row r="1129" spans="1:12" ht="12" customHeight="1">
      <c r="A1129" s="104">
        <v>42575</v>
      </c>
      <c r="B1129" s="93" t="s">
        <v>277</v>
      </c>
      <c r="C1129" s="93" t="s">
        <v>268</v>
      </c>
      <c r="D1129" s="93" t="s">
        <v>8</v>
      </c>
      <c r="E1129" s="93" t="s">
        <v>166</v>
      </c>
      <c r="F1129" s="93" t="s">
        <v>202</v>
      </c>
      <c r="G1129" s="94">
        <v>155</v>
      </c>
      <c r="H1129" s="94">
        <v>150</v>
      </c>
      <c r="I1129" s="94">
        <v>5</v>
      </c>
      <c r="L1129" s="94" t="s">
        <v>258</v>
      </c>
    </row>
    <row r="1130" spans="1:12" ht="12" customHeight="1">
      <c r="A1130" s="104">
        <v>42575</v>
      </c>
      <c r="B1130" s="93" t="s">
        <v>277</v>
      </c>
      <c r="C1130" s="93" t="s">
        <v>268</v>
      </c>
      <c r="D1130" s="93" t="s">
        <v>8</v>
      </c>
      <c r="E1130" s="93" t="s">
        <v>168</v>
      </c>
      <c r="F1130" s="93" t="s">
        <v>204</v>
      </c>
      <c r="G1130" s="94">
        <v>729</v>
      </c>
      <c r="H1130" s="94">
        <v>697</v>
      </c>
      <c r="I1130" s="94">
        <v>32</v>
      </c>
      <c r="L1130" s="94" t="s">
        <v>258</v>
      </c>
    </row>
    <row r="1131" spans="1:12" ht="12" customHeight="1">
      <c r="A1131" s="104">
        <v>42575</v>
      </c>
      <c r="B1131" s="93" t="s">
        <v>277</v>
      </c>
      <c r="C1131" s="93" t="s">
        <v>269</v>
      </c>
      <c r="D1131" s="93" t="s">
        <v>9</v>
      </c>
      <c r="E1131" s="93" t="s">
        <v>171</v>
      </c>
      <c r="F1131" s="93" t="s">
        <v>207</v>
      </c>
      <c r="G1131" s="94">
        <v>1295</v>
      </c>
      <c r="H1131" s="94">
        <v>1135</v>
      </c>
      <c r="I1131" s="94">
        <v>160</v>
      </c>
      <c r="J1131" s="94">
        <v>21</v>
      </c>
      <c r="K1131" s="94">
        <v>3</v>
      </c>
      <c r="L1131" s="94" t="s">
        <v>258</v>
      </c>
    </row>
    <row r="1132" spans="1:12" ht="12" customHeight="1">
      <c r="A1132" s="104">
        <v>42575</v>
      </c>
      <c r="B1132" s="93" t="s">
        <v>277</v>
      </c>
      <c r="C1132" s="93" t="s">
        <v>269</v>
      </c>
      <c r="D1132" s="93" t="s">
        <v>9</v>
      </c>
      <c r="E1132" s="93" t="s">
        <v>170</v>
      </c>
      <c r="F1132" s="93" t="s">
        <v>206</v>
      </c>
      <c r="G1132" s="94">
        <v>1244</v>
      </c>
      <c r="H1132" s="94">
        <v>1213</v>
      </c>
      <c r="I1132" s="94">
        <v>31</v>
      </c>
      <c r="L1132" s="94" t="s">
        <v>258</v>
      </c>
    </row>
    <row r="1133" spans="1:12" ht="12" customHeight="1">
      <c r="A1133" s="104">
        <v>42575</v>
      </c>
      <c r="B1133" s="93" t="s">
        <v>277</v>
      </c>
      <c r="C1133" s="93" t="s">
        <v>269</v>
      </c>
      <c r="D1133" s="93" t="s">
        <v>9</v>
      </c>
      <c r="E1133" s="93" t="s">
        <v>172</v>
      </c>
      <c r="F1133" s="93" t="s">
        <v>208</v>
      </c>
      <c r="G1133" s="94">
        <v>1269</v>
      </c>
      <c r="H1133" s="94">
        <v>1172</v>
      </c>
      <c r="I1133" s="94">
        <v>97</v>
      </c>
      <c r="J1133" s="94">
        <v>3</v>
      </c>
      <c r="L1133" s="94" t="s">
        <v>258</v>
      </c>
    </row>
    <row r="1134" spans="1:12" ht="12" customHeight="1">
      <c r="A1134" s="104">
        <v>42575</v>
      </c>
      <c r="B1134" s="93" t="s">
        <v>277</v>
      </c>
      <c r="C1134" s="93" t="s">
        <v>270</v>
      </c>
      <c r="D1134" s="93" t="s">
        <v>10</v>
      </c>
      <c r="E1134" s="93" t="s">
        <v>173</v>
      </c>
      <c r="F1134" s="93" t="s">
        <v>209</v>
      </c>
      <c r="G1134" s="94">
        <v>740</v>
      </c>
      <c r="H1134" s="94">
        <v>735</v>
      </c>
      <c r="I1134" s="94">
        <v>5</v>
      </c>
      <c r="L1134" s="94" t="s">
        <v>258</v>
      </c>
    </row>
    <row r="1135" spans="1:12" ht="12" customHeight="1">
      <c r="A1135" s="104">
        <v>42575</v>
      </c>
      <c r="B1135" s="93" t="s">
        <v>277</v>
      </c>
      <c r="C1135" s="93" t="s">
        <v>270</v>
      </c>
      <c r="D1135" s="93" t="s">
        <v>10</v>
      </c>
      <c r="E1135" s="93" t="s">
        <v>175</v>
      </c>
      <c r="F1135" s="93" t="s">
        <v>211</v>
      </c>
      <c r="G1135" s="94">
        <v>2297</v>
      </c>
      <c r="H1135" s="94">
        <v>2251</v>
      </c>
      <c r="I1135" s="94">
        <v>46</v>
      </c>
      <c r="J1135" s="94">
        <v>2</v>
      </c>
      <c r="L1135" s="94" t="s">
        <v>258</v>
      </c>
    </row>
    <row r="1136" spans="1:12" ht="12" customHeight="1">
      <c r="A1136" s="104">
        <v>42575</v>
      </c>
      <c r="B1136" s="93" t="s">
        <v>277</v>
      </c>
      <c r="C1136" s="93" t="s">
        <v>270</v>
      </c>
      <c r="D1136" s="93" t="s">
        <v>10</v>
      </c>
      <c r="E1136" s="93" t="s">
        <v>174</v>
      </c>
      <c r="F1136" s="93" t="s">
        <v>210</v>
      </c>
      <c r="G1136" s="94">
        <v>1027</v>
      </c>
      <c r="H1136" s="94">
        <v>992</v>
      </c>
      <c r="I1136" s="94">
        <v>35</v>
      </c>
      <c r="L1136" s="94" t="s">
        <v>258</v>
      </c>
    </row>
    <row r="1137" spans="1:12" ht="12" customHeight="1">
      <c r="A1137" s="104">
        <v>42575</v>
      </c>
      <c r="B1137" s="93" t="s">
        <v>277</v>
      </c>
      <c r="C1137" s="93" t="s">
        <v>271</v>
      </c>
      <c r="D1137" s="93" t="s">
        <v>11</v>
      </c>
      <c r="E1137" s="93" t="s">
        <v>176</v>
      </c>
      <c r="F1137" s="93" t="s">
        <v>212</v>
      </c>
      <c r="G1137" s="94">
        <v>143</v>
      </c>
      <c r="H1137" s="94">
        <v>142</v>
      </c>
      <c r="I1137" s="94">
        <v>1</v>
      </c>
      <c r="L1137" s="94" t="s">
        <v>258</v>
      </c>
    </row>
    <row r="1138" spans="1:12" ht="12" customHeight="1">
      <c r="A1138" s="104">
        <v>42575</v>
      </c>
      <c r="B1138" s="93" t="s">
        <v>277</v>
      </c>
      <c r="C1138" s="93" t="s">
        <v>272</v>
      </c>
      <c r="D1138" s="93" t="s">
        <v>12</v>
      </c>
      <c r="E1138" s="93" t="s">
        <v>177</v>
      </c>
      <c r="F1138" s="93" t="s">
        <v>213</v>
      </c>
      <c r="G1138" s="94">
        <v>151</v>
      </c>
      <c r="H1138" s="94">
        <v>146</v>
      </c>
      <c r="I1138" s="94">
        <v>5</v>
      </c>
      <c r="L1138" s="94" t="s">
        <v>258</v>
      </c>
    </row>
    <row r="1139" spans="1:12" ht="12" customHeight="1">
      <c r="A1139" s="104">
        <v>42575</v>
      </c>
      <c r="B1139" s="93" t="s">
        <v>277</v>
      </c>
      <c r="C1139" s="93" t="s">
        <v>273</v>
      </c>
      <c r="D1139" s="93" t="s">
        <v>13</v>
      </c>
      <c r="E1139" s="93" t="s">
        <v>178</v>
      </c>
      <c r="F1139" s="93" t="s">
        <v>214</v>
      </c>
      <c r="G1139" s="94">
        <v>960</v>
      </c>
      <c r="H1139" s="94">
        <v>955</v>
      </c>
      <c r="I1139" s="94">
        <v>5</v>
      </c>
      <c r="L1139" s="94" t="s">
        <v>258</v>
      </c>
    </row>
    <row r="1140" spans="1:12" ht="12" customHeight="1">
      <c r="A1140" s="104">
        <v>42575</v>
      </c>
      <c r="B1140" s="93" t="s">
        <v>277</v>
      </c>
      <c r="C1140" s="93" t="s">
        <v>273</v>
      </c>
      <c r="D1140" s="93" t="s">
        <v>13</v>
      </c>
      <c r="E1140" s="93" t="s">
        <v>179</v>
      </c>
      <c r="F1140" s="93" t="s">
        <v>215</v>
      </c>
      <c r="G1140" s="94">
        <v>527</v>
      </c>
      <c r="H1140" s="94">
        <v>524</v>
      </c>
      <c r="I1140" s="94">
        <v>3</v>
      </c>
      <c r="L1140" s="94" t="s">
        <v>258</v>
      </c>
    </row>
    <row r="1141" spans="1:12" ht="12" customHeight="1">
      <c r="A1141" s="104">
        <v>42575</v>
      </c>
      <c r="B1141" s="93" t="s">
        <v>277</v>
      </c>
      <c r="C1141" s="93" t="s">
        <v>274</v>
      </c>
      <c r="D1141" s="93" t="s">
        <v>14</v>
      </c>
      <c r="E1141" s="93" t="s">
        <v>180</v>
      </c>
      <c r="F1141" s="93" t="s">
        <v>216</v>
      </c>
      <c r="G1141" s="94">
        <v>146</v>
      </c>
      <c r="H1141" s="94">
        <v>146</v>
      </c>
      <c r="I1141" s="94">
        <v>0</v>
      </c>
      <c r="L1141" s="94" t="s">
        <v>258</v>
      </c>
    </row>
    <row r="1142" spans="1:12" ht="12" customHeight="1">
      <c r="A1142" s="104">
        <v>42582</v>
      </c>
      <c r="B1142" s="93" t="s">
        <v>277</v>
      </c>
      <c r="C1142" s="93" t="s">
        <v>261</v>
      </c>
      <c r="D1142" s="93" t="s">
        <v>1</v>
      </c>
      <c r="E1142" s="93" t="s">
        <v>152</v>
      </c>
      <c r="F1142" s="93" t="s">
        <v>188</v>
      </c>
      <c r="G1142" s="94">
        <v>859</v>
      </c>
      <c r="H1142" s="94">
        <v>791</v>
      </c>
      <c r="I1142" s="94">
        <v>68</v>
      </c>
      <c r="J1142" s="94">
        <v>8</v>
      </c>
      <c r="L1142" s="94" t="s">
        <v>258</v>
      </c>
    </row>
    <row r="1143" spans="1:12" ht="12" customHeight="1">
      <c r="A1143" s="104">
        <v>42582</v>
      </c>
      <c r="B1143" s="93" t="s">
        <v>277</v>
      </c>
      <c r="C1143" s="93" t="s">
        <v>261</v>
      </c>
      <c r="D1143" s="93" t="s">
        <v>1</v>
      </c>
      <c r="E1143" s="93" t="s">
        <v>151</v>
      </c>
      <c r="F1143" s="93" t="s">
        <v>187</v>
      </c>
      <c r="G1143" s="94">
        <v>1226</v>
      </c>
      <c r="H1143" s="94">
        <v>1168</v>
      </c>
      <c r="I1143" s="94">
        <v>58</v>
      </c>
      <c r="J1143" s="94">
        <v>6</v>
      </c>
      <c r="L1143" s="94" t="s">
        <v>258</v>
      </c>
    </row>
    <row r="1144" spans="1:12" ht="12" customHeight="1">
      <c r="A1144" s="104">
        <v>42582</v>
      </c>
      <c r="B1144" s="93" t="s">
        <v>277</v>
      </c>
      <c r="C1144" s="93" t="s">
        <v>262</v>
      </c>
      <c r="D1144" s="93" t="s">
        <v>2</v>
      </c>
      <c r="E1144" s="93" t="s">
        <v>153</v>
      </c>
      <c r="F1144" s="93" t="s">
        <v>189</v>
      </c>
      <c r="G1144" s="94">
        <v>546</v>
      </c>
      <c r="H1144" s="94">
        <v>537</v>
      </c>
      <c r="I1144" s="94">
        <v>9</v>
      </c>
      <c r="J1144" s="94">
        <v>1</v>
      </c>
      <c r="L1144" s="94" t="s">
        <v>258</v>
      </c>
    </row>
    <row r="1145" spans="1:12" ht="12" customHeight="1">
      <c r="A1145" s="104">
        <v>42582</v>
      </c>
      <c r="B1145" s="93" t="s">
        <v>277</v>
      </c>
      <c r="C1145" s="93" t="s">
        <v>263</v>
      </c>
      <c r="D1145" s="93" t="s">
        <v>3</v>
      </c>
      <c r="E1145" s="93" t="s">
        <v>154</v>
      </c>
      <c r="F1145" s="93" t="s">
        <v>190</v>
      </c>
      <c r="G1145" s="94">
        <v>711</v>
      </c>
      <c r="H1145" s="94">
        <v>695</v>
      </c>
      <c r="I1145" s="94">
        <v>16</v>
      </c>
      <c r="L1145" s="94" t="s">
        <v>258</v>
      </c>
    </row>
    <row r="1146" spans="1:12" ht="12" customHeight="1">
      <c r="A1146" s="104">
        <v>42582</v>
      </c>
      <c r="B1146" s="93" t="s">
        <v>277</v>
      </c>
      <c r="C1146" s="93" t="s">
        <v>263</v>
      </c>
      <c r="D1146" s="93" t="s">
        <v>3</v>
      </c>
      <c r="E1146" s="93" t="s">
        <v>155</v>
      </c>
      <c r="F1146" s="93" t="s">
        <v>191</v>
      </c>
      <c r="G1146" s="94">
        <v>269</v>
      </c>
      <c r="H1146" s="94">
        <v>263</v>
      </c>
      <c r="I1146" s="94">
        <v>6</v>
      </c>
      <c r="J1146" s="94">
        <v>2</v>
      </c>
      <c r="L1146" s="94" t="s">
        <v>258</v>
      </c>
    </row>
    <row r="1147" spans="1:12" ht="12" customHeight="1">
      <c r="A1147" s="104">
        <v>42582</v>
      </c>
      <c r="B1147" s="93" t="s">
        <v>277</v>
      </c>
      <c r="C1147" s="93" t="s">
        <v>264</v>
      </c>
      <c r="D1147" s="93" t="s">
        <v>4</v>
      </c>
      <c r="E1147" s="93" t="s">
        <v>156</v>
      </c>
      <c r="F1147" s="93" t="s">
        <v>192</v>
      </c>
      <c r="G1147" s="94">
        <v>1146</v>
      </c>
      <c r="H1147" s="94">
        <v>1110</v>
      </c>
      <c r="I1147" s="94">
        <v>36</v>
      </c>
      <c r="J1147" s="94">
        <v>2</v>
      </c>
      <c r="L1147" s="94" t="s">
        <v>258</v>
      </c>
    </row>
    <row r="1148" spans="1:12" ht="12" customHeight="1">
      <c r="A1148" s="104">
        <v>42582</v>
      </c>
      <c r="B1148" s="93" t="s">
        <v>277</v>
      </c>
      <c r="C1148" s="93" t="s">
        <v>265</v>
      </c>
      <c r="D1148" s="93" t="s">
        <v>5</v>
      </c>
      <c r="E1148" s="93" t="s">
        <v>157</v>
      </c>
      <c r="F1148" s="93" t="s">
        <v>193</v>
      </c>
      <c r="G1148" s="94">
        <v>1261</v>
      </c>
      <c r="H1148" s="94">
        <v>1214</v>
      </c>
      <c r="I1148" s="94">
        <v>47</v>
      </c>
      <c r="L1148" s="94" t="s">
        <v>258</v>
      </c>
    </row>
    <row r="1149" spans="1:12" ht="12" customHeight="1">
      <c r="A1149" s="104">
        <v>42582</v>
      </c>
      <c r="B1149" s="93" t="s">
        <v>277</v>
      </c>
      <c r="C1149" s="93" t="s">
        <v>266</v>
      </c>
      <c r="D1149" s="93" t="s">
        <v>6</v>
      </c>
      <c r="E1149" s="93" t="s">
        <v>158</v>
      </c>
      <c r="F1149" s="93" t="s">
        <v>194</v>
      </c>
      <c r="G1149" s="94">
        <v>1132</v>
      </c>
      <c r="H1149" s="94">
        <v>1036</v>
      </c>
      <c r="I1149" s="94">
        <v>96</v>
      </c>
      <c r="J1149" s="94">
        <v>2</v>
      </c>
      <c r="L1149" s="94" t="s">
        <v>258</v>
      </c>
    </row>
    <row r="1150" spans="1:12" ht="12" customHeight="1">
      <c r="A1150" s="104">
        <v>42582</v>
      </c>
      <c r="B1150" s="93" t="s">
        <v>277</v>
      </c>
      <c r="C1150" s="93" t="s">
        <v>266</v>
      </c>
      <c r="D1150" s="93" t="s">
        <v>6</v>
      </c>
      <c r="E1150" s="93" t="s">
        <v>160</v>
      </c>
      <c r="F1150" s="93" t="s">
        <v>196</v>
      </c>
      <c r="G1150" s="94">
        <v>472</v>
      </c>
      <c r="H1150" s="94">
        <v>462</v>
      </c>
      <c r="I1150" s="94">
        <v>10</v>
      </c>
      <c r="J1150" s="94">
        <v>1</v>
      </c>
      <c r="L1150" s="94" t="s">
        <v>258</v>
      </c>
    </row>
    <row r="1151" spans="1:12" ht="12" customHeight="1">
      <c r="A1151" s="104">
        <v>42582</v>
      </c>
      <c r="B1151" s="93" t="s">
        <v>277</v>
      </c>
      <c r="C1151" s="93" t="s">
        <v>266</v>
      </c>
      <c r="D1151" s="93" t="s">
        <v>6</v>
      </c>
      <c r="E1151" s="93" t="s">
        <v>159</v>
      </c>
      <c r="F1151" s="93" t="s">
        <v>195</v>
      </c>
      <c r="G1151" s="94">
        <v>244</v>
      </c>
      <c r="H1151" s="94">
        <v>243</v>
      </c>
      <c r="I1151" s="94">
        <v>1</v>
      </c>
      <c r="L1151" s="94" t="s">
        <v>258</v>
      </c>
    </row>
    <row r="1152" spans="1:12" ht="12" customHeight="1">
      <c r="A1152" s="104">
        <v>42582</v>
      </c>
      <c r="B1152" s="93" t="s">
        <v>277</v>
      </c>
      <c r="C1152" s="93" t="s">
        <v>267</v>
      </c>
      <c r="D1152" s="93" t="s">
        <v>7</v>
      </c>
      <c r="E1152" s="93" t="s">
        <v>163</v>
      </c>
      <c r="F1152" s="93" t="s">
        <v>199</v>
      </c>
      <c r="G1152" s="94">
        <v>1721</v>
      </c>
      <c r="H1152" s="94">
        <v>1556</v>
      </c>
      <c r="I1152" s="94">
        <v>165</v>
      </c>
      <c r="L1152" s="94" t="s">
        <v>258</v>
      </c>
    </row>
    <row r="1153" spans="1:12" ht="12" customHeight="1">
      <c r="A1153" s="104">
        <v>42582</v>
      </c>
      <c r="B1153" s="93" t="s">
        <v>277</v>
      </c>
      <c r="C1153" s="93" t="s">
        <v>267</v>
      </c>
      <c r="D1153" s="93" t="s">
        <v>7</v>
      </c>
      <c r="E1153" s="93" t="s">
        <v>161</v>
      </c>
      <c r="F1153" s="93" t="s">
        <v>197</v>
      </c>
      <c r="G1153" s="94">
        <v>590</v>
      </c>
      <c r="H1153" s="94">
        <v>571</v>
      </c>
      <c r="I1153" s="94">
        <v>19</v>
      </c>
      <c r="L1153" s="94" t="s">
        <v>258</v>
      </c>
    </row>
    <row r="1154" spans="1:12" ht="12" customHeight="1">
      <c r="A1154" s="104">
        <v>42582</v>
      </c>
      <c r="B1154" s="93" t="s">
        <v>277</v>
      </c>
      <c r="C1154" s="93" t="s">
        <v>267</v>
      </c>
      <c r="D1154" s="93" t="s">
        <v>7</v>
      </c>
      <c r="E1154" s="93" t="s">
        <v>164</v>
      </c>
      <c r="F1154" s="93" t="s">
        <v>200</v>
      </c>
      <c r="G1154" s="94">
        <v>1843</v>
      </c>
      <c r="H1154" s="94">
        <v>1698</v>
      </c>
      <c r="I1154" s="94">
        <v>145</v>
      </c>
      <c r="J1154" s="94">
        <v>1</v>
      </c>
      <c r="L1154" s="94" t="s">
        <v>258</v>
      </c>
    </row>
    <row r="1155" spans="1:12" ht="12" customHeight="1">
      <c r="A1155" s="104">
        <v>42582</v>
      </c>
      <c r="B1155" s="93" t="s">
        <v>277</v>
      </c>
      <c r="C1155" s="93" t="s">
        <v>267</v>
      </c>
      <c r="D1155" s="93" t="s">
        <v>7</v>
      </c>
      <c r="E1155" s="93" t="s">
        <v>162</v>
      </c>
      <c r="F1155" s="93" t="s">
        <v>198</v>
      </c>
      <c r="G1155" s="94">
        <v>1303</v>
      </c>
      <c r="H1155" s="94">
        <v>1224</v>
      </c>
      <c r="I1155" s="94">
        <v>79</v>
      </c>
      <c r="J1155" s="94">
        <v>1</v>
      </c>
      <c r="L1155" s="94" t="s">
        <v>258</v>
      </c>
    </row>
    <row r="1156" spans="1:12" ht="12" customHeight="1">
      <c r="A1156" s="104">
        <v>42582</v>
      </c>
      <c r="B1156" s="93" t="s">
        <v>277</v>
      </c>
      <c r="C1156" s="93" t="s">
        <v>267</v>
      </c>
      <c r="D1156" s="93" t="s">
        <v>7</v>
      </c>
      <c r="E1156" s="93" t="s">
        <v>165</v>
      </c>
      <c r="F1156" s="93" t="s">
        <v>201</v>
      </c>
      <c r="G1156" s="94">
        <v>845</v>
      </c>
      <c r="H1156" s="94">
        <v>839</v>
      </c>
      <c r="I1156" s="94">
        <v>6</v>
      </c>
      <c r="L1156" s="94" t="s">
        <v>258</v>
      </c>
    </row>
    <row r="1157" spans="1:12" ht="12" customHeight="1">
      <c r="A1157" s="104">
        <v>42582</v>
      </c>
      <c r="B1157" s="93" t="s">
        <v>277</v>
      </c>
      <c r="C1157" s="93" t="s">
        <v>268</v>
      </c>
      <c r="D1157" s="93" t="s">
        <v>8</v>
      </c>
      <c r="E1157" s="93" t="s">
        <v>169</v>
      </c>
      <c r="F1157" s="93" t="s">
        <v>205</v>
      </c>
      <c r="G1157" s="94">
        <v>204</v>
      </c>
      <c r="H1157" s="94">
        <v>184</v>
      </c>
      <c r="I1157" s="94">
        <v>20</v>
      </c>
      <c r="L1157" s="94" t="s">
        <v>258</v>
      </c>
    </row>
    <row r="1158" spans="1:12" ht="12" customHeight="1">
      <c r="A1158" s="104">
        <v>42582</v>
      </c>
      <c r="B1158" s="93" t="s">
        <v>277</v>
      </c>
      <c r="C1158" s="93" t="s">
        <v>268</v>
      </c>
      <c r="D1158" s="93" t="s">
        <v>8</v>
      </c>
      <c r="E1158" s="93" t="s">
        <v>167</v>
      </c>
      <c r="F1158" s="93" t="s">
        <v>203</v>
      </c>
      <c r="G1158" s="94">
        <v>129</v>
      </c>
      <c r="H1158" s="94">
        <v>126</v>
      </c>
      <c r="I1158" s="94">
        <v>3</v>
      </c>
      <c r="L1158" s="94" t="s">
        <v>258</v>
      </c>
    </row>
    <row r="1159" spans="1:12" ht="12" customHeight="1">
      <c r="A1159" s="104">
        <v>42582</v>
      </c>
      <c r="B1159" s="93" t="s">
        <v>277</v>
      </c>
      <c r="C1159" s="93" t="s">
        <v>268</v>
      </c>
      <c r="D1159" s="93" t="s">
        <v>8</v>
      </c>
      <c r="E1159" s="93" t="s">
        <v>166</v>
      </c>
      <c r="F1159" s="93" t="s">
        <v>202</v>
      </c>
      <c r="G1159" s="94">
        <v>160</v>
      </c>
      <c r="H1159" s="94">
        <v>156</v>
      </c>
      <c r="I1159" s="94">
        <v>4</v>
      </c>
      <c r="L1159" s="94" t="s">
        <v>258</v>
      </c>
    </row>
    <row r="1160" spans="1:12" ht="12" customHeight="1">
      <c r="A1160" s="104">
        <v>42582</v>
      </c>
      <c r="B1160" s="93" t="s">
        <v>277</v>
      </c>
      <c r="C1160" s="93" t="s">
        <v>268</v>
      </c>
      <c r="D1160" s="93" t="s">
        <v>8</v>
      </c>
      <c r="E1160" s="93" t="s">
        <v>168</v>
      </c>
      <c r="F1160" s="93" t="s">
        <v>204</v>
      </c>
      <c r="G1160" s="94">
        <v>697</v>
      </c>
      <c r="H1160" s="94">
        <v>674</v>
      </c>
      <c r="I1160" s="94">
        <v>23</v>
      </c>
      <c r="L1160" s="94" t="s">
        <v>258</v>
      </c>
    </row>
    <row r="1161" spans="1:12" ht="12" customHeight="1">
      <c r="A1161" s="104">
        <v>42582</v>
      </c>
      <c r="B1161" s="93" t="s">
        <v>277</v>
      </c>
      <c r="C1161" s="93" t="s">
        <v>269</v>
      </c>
      <c r="D1161" s="93" t="s">
        <v>9</v>
      </c>
      <c r="E1161" s="93" t="s">
        <v>171</v>
      </c>
      <c r="F1161" s="93" t="s">
        <v>207</v>
      </c>
      <c r="G1161" s="94">
        <v>1182</v>
      </c>
      <c r="H1161" s="94">
        <v>1118</v>
      </c>
      <c r="I1161" s="94">
        <v>64</v>
      </c>
      <c r="J1161" s="94">
        <v>14</v>
      </c>
      <c r="K1161" s="94">
        <v>6</v>
      </c>
      <c r="L1161" s="94" t="s">
        <v>258</v>
      </c>
    </row>
    <row r="1162" spans="1:12" ht="12" customHeight="1">
      <c r="A1162" s="104">
        <v>42582</v>
      </c>
      <c r="B1162" s="93" t="s">
        <v>277</v>
      </c>
      <c r="C1162" s="93" t="s">
        <v>269</v>
      </c>
      <c r="D1162" s="93" t="s">
        <v>9</v>
      </c>
      <c r="E1162" s="93" t="s">
        <v>170</v>
      </c>
      <c r="F1162" s="93" t="s">
        <v>206</v>
      </c>
      <c r="G1162" s="94">
        <v>1305</v>
      </c>
      <c r="H1162" s="94">
        <v>1256</v>
      </c>
      <c r="I1162" s="94">
        <v>49</v>
      </c>
      <c r="L1162" s="94" t="s">
        <v>258</v>
      </c>
    </row>
    <row r="1163" spans="1:12" ht="12" customHeight="1">
      <c r="A1163" s="104">
        <v>42582</v>
      </c>
      <c r="B1163" s="93" t="s">
        <v>277</v>
      </c>
      <c r="C1163" s="93" t="s">
        <v>269</v>
      </c>
      <c r="D1163" s="93" t="s">
        <v>9</v>
      </c>
      <c r="E1163" s="93" t="s">
        <v>172</v>
      </c>
      <c r="F1163" s="93" t="s">
        <v>208</v>
      </c>
      <c r="G1163" s="94">
        <v>1232</v>
      </c>
      <c r="H1163" s="94">
        <v>1090</v>
      </c>
      <c r="I1163" s="94">
        <v>142</v>
      </c>
      <c r="J1163" s="94">
        <v>14</v>
      </c>
      <c r="L1163" s="94" t="s">
        <v>258</v>
      </c>
    </row>
    <row r="1164" spans="1:12" ht="12" customHeight="1">
      <c r="A1164" s="104">
        <v>42582</v>
      </c>
      <c r="B1164" s="93" t="s">
        <v>277</v>
      </c>
      <c r="C1164" s="93" t="s">
        <v>270</v>
      </c>
      <c r="D1164" s="93" t="s">
        <v>10</v>
      </c>
      <c r="E1164" s="93" t="s">
        <v>173</v>
      </c>
      <c r="F1164" s="93" t="s">
        <v>209</v>
      </c>
      <c r="G1164" s="94">
        <v>747</v>
      </c>
      <c r="H1164" s="94">
        <v>742</v>
      </c>
      <c r="I1164" s="94">
        <v>5</v>
      </c>
      <c r="L1164" s="94" t="s">
        <v>258</v>
      </c>
    </row>
    <row r="1165" spans="1:12" ht="12" customHeight="1">
      <c r="A1165" s="104">
        <v>42582</v>
      </c>
      <c r="B1165" s="93" t="s">
        <v>277</v>
      </c>
      <c r="C1165" s="93" t="s">
        <v>270</v>
      </c>
      <c r="D1165" s="93" t="s">
        <v>10</v>
      </c>
      <c r="E1165" s="93" t="s">
        <v>175</v>
      </c>
      <c r="F1165" s="93" t="s">
        <v>211</v>
      </c>
      <c r="G1165" s="94">
        <v>2243</v>
      </c>
      <c r="H1165" s="94">
        <v>2198</v>
      </c>
      <c r="I1165" s="94">
        <v>45</v>
      </c>
      <c r="J1165" s="94">
        <v>1</v>
      </c>
      <c r="K1165" s="94">
        <v>1</v>
      </c>
      <c r="L1165" s="94" t="s">
        <v>258</v>
      </c>
    </row>
    <row r="1166" spans="1:12" ht="12" customHeight="1">
      <c r="A1166" s="104">
        <v>42582</v>
      </c>
      <c r="B1166" s="93" t="s">
        <v>277</v>
      </c>
      <c r="C1166" s="93" t="s">
        <v>270</v>
      </c>
      <c r="D1166" s="93" t="s">
        <v>10</v>
      </c>
      <c r="E1166" s="93" t="s">
        <v>174</v>
      </c>
      <c r="F1166" s="93" t="s">
        <v>210</v>
      </c>
      <c r="G1166" s="94">
        <v>1005</v>
      </c>
      <c r="H1166" s="94">
        <v>972</v>
      </c>
      <c r="I1166" s="94">
        <v>33</v>
      </c>
      <c r="J1166" s="94">
        <v>4</v>
      </c>
      <c r="L1166" s="94" t="s">
        <v>258</v>
      </c>
    </row>
    <row r="1167" spans="1:12" ht="12" customHeight="1">
      <c r="A1167" s="104">
        <v>42582</v>
      </c>
      <c r="B1167" s="93" t="s">
        <v>277</v>
      </c>
      <c r="C1167" s="93" t="s">
        <v>271</v>
      </c>
      <c r="D1167" s="93" t="s">
        <v>11</v>
      </c>
      <c r="E1167" s="93" t="s">
        <v>176</v>
      </c>
      <c r="F1167" s="93" t="s">
        <v>212</v>
      </c>
      <c r="G1167" s="94">
        <v>139</v>
      </c>
      <c r="H1167" s="94">
        <v>137</v>
      </c>
      <c r="I1167" s="94">
        <v>2</v>
      </c>
      <c r="L1167" s="94" t="s">
        <v>258</v>
      </c>
    </row>
    <row r="1168" spans="1:12" ht="12" customHeight="1">
      <c r="A1168" s="104">
        <v>42582</v>
      </c>
      <c r="B1168" s="93" t="s">
        <v>277</v>
      </c>
      <c r="C1168" s="93" t="s">
        <v>272</v>
      </c>
      <c r="D1168" s="93" t="s">
        <v>12</v>
      </c>
      <c r="E1168" s="93" t="s">
        <v>177</v>
      </c>
      <c r="F1168" s="93" t="s">
        <v>213</v>
      </c>
      <c r="G1168" s="94">
        <v>136</v>
      </c>
      <c r="H1168" s="94">
        <v>130</v>
      </c>
      <c r="I1168" s="94">
        <v>6</v>
      </c>
      <c r="L1168" s="94" t="s">
        <v>258</v>
      </c>
    </row>
    <row r="1169" spans="1:12" ht="12" customHeight="1">
      <c r="A1169" s="104">
        <v>42582</v>
      </c>
      <c r="B1169" s="93" t="s">
        <v>277</v>
      </c>
      <c r="C1169" s="93" t="s">
        <v>273</v>
      </c>
      <c r="D1169" s="93" t="s">
        <v>13</v>
      </c>
      <c r="E1169" s="93" t="s">
        <v>178</v>
      </c>
      <c r="F1169" s="93" t="s">
        <v>214</v>
      </c>
      <c r="G1169" s="94">
        <v>971</v>
      </c>
      <c r="H1169" s="94">
        <v>961</v>
      </c>
      <c r="I1169" s="94">
        <v>10</v>
      </c>
      <c r="L1169" s="94" t="s">
        <v>258</v>
      </c>
    </row>
    <row r="1170" spans="1:12" ht="12" customHeight="1">
      <c r="A1170" s="104">
        <v>42582</v>
      </c>
      <c r="B1170" s="93" t="s">
        <v>277</v>
      </c>
      <c r="C1170" s="93" t="s">
        <v>273</v>
      </c>
      <c r="D1170" s="93" t="s">
        <v>13</v>
      </c>
      <c r="E1170" s="93" t="s">
        <v>179</v>
      </c>
      <c r="F1170" s="93" t="s">
        <v>215</v>
      </c>
      <c r="G1170" s="94">
        <v>534</v>
      </c>
      <c r="H1170" s="94">
        <v>531</v>
      </c>
      <c r="I1170" s="94">
        <v>3</v>
      </c>
      <c r="L1170" s="94" t="s">
        <v>258</v>
      </c>
    </row>
    <row r="1171" spans="1:12" ht="12" customHeight="1">
      <c r="A1171" s="104">
        <v>42582</v>
      </c>
      <c r="B1171" s="93" t="s">
        <v>277</v>
      </c>
      <c r="C1171" s="93" t="s">
        <v>274</v>
      </c>
      <c r="D1171" s="93" t="s">
        <v>14</v>
      </c>
      <c r="E1171" s="93" t="s">
        <v>180</v>
      </c>
      <c r="F1171" s="93" t="s">
        <v>216</v>
      </c>
      <c r="G1171" s="94">
        <v>141</v>
      </c>
      <c r="H1171" s="94">
        <v>138</v>
      </c>
      <c r="I1171" s="94">
        <v>3</v>
      </c>
      <c r="L1171" s="94" t="s">
        <v>258</v>
      </c>
    </row>
    <row r="1172" spans="1:12" ht="12" customHeight="1">
      <c r="A1172" s="104">
        <v>42589</v>
      </c>
      <c r="B1172" s="93" t="s">
        <v>277</v>
      </c>
      <c r="C1172" s="93" t="s">
        <v>261</v>
      </c>
      <c r="D1172" s="93" t="s">
        <v>1</v>
      </c>
      <c r="E1172" s="93" t="s">
        <v>152</v>
      </c>
      <c r="F1172" s="93" t="s">
        <v>188</v>
      </c>
      <c r="G1172" s="94">
        <v>918</v>
      </c>
      <c r="H1172" s="94">
        <v>792</v>
      </c>
      <c r="I1172" s="94">
        <v>126</v>
      </c>
      <c r="J1172" s="94">
        <v>9</v>
      </c>
      <c r="L1172" s="94" t="s">
        <v>258</v>
      </c>
    </row>
    <row r="1173" spans="1:12" ht="12" customHeight="1">
      <c r="A1173" s="104">
        <v>42589</v>
      </c>
      <c r="B1173" s="93" t="s">
        <v>277</v>
      </c>
      <c r="C1173" s="93" t="s">
        <v>261</v>
      </c>
      <c r="D1173" s="93" t="s">
        <v>1</v>
      </c>
      <c r="E1173" s="93" t="s">
        <v>151</v>
      </c>
      <c r="F1173" s="93" t="s">
        <v>187</v>
      </c>
      <c r="G1173" s="94">
        <v>1254</v>
      </c>
      <c r="H1173" s="94">
        <v>1189</v>
      </c>
      <c r="I1173" s="94">
        <v>65</v>
      </c>
      <c r="J1173" s="94">
        <v>10</v>
      </c>
      <c r="L1173" s="94" t="s">
        <v>258</v>
      </c>
    </row>
    <row r="1174" spans="1:12" ht="12" customHeight="1">
      <c r="A1174" s="104">
        <v>42589</v>
      </c>
      <c r="B1174" s="93" t="s">
        <v>277</v>
      </c>
      <c r="C1174" s="93" t="s">
        <v>262</v>
      </c>
      <c r="D1174" s="93" t="s">
        <v>2</v>
      </c>
      <c r="E1174" s="93" t="s">
        <v>153</v>
      </c>
      <c r="F1174" s="93" t="s">
        <v>189</v>
      </c>
      <c r="G1174" s="94">
        <v>594</v>
      </c>
      <c r="H1174" s="94">
        <v>572</v>
      </c>
      <c r="I1174" s="94">
        <v>22</v>
      </c>
      <c r="J1174" s="94">
        <v>1</v>
      </c>
      <c r="L1174" s="94" t="s">
        <v>258</v>
      </c>
    </row>
    <row r="1175" spans="1:12" ht="12" customHeight="1">
      <c r="A1175" s="104">
        <v>42589</v>
      </c>
      <c r="B1175" s="93" t="s">
        <v>277</v>
      </c>
      <c r="C1175" s="93" t="s">
        <v>263</v>
      </c>
      <c r="D1175" s="93" t="s">
        <v>3</v>
      </c>
      <c r="E1175" s="93" t="s">
        <v>154</v>
      </c>
      <c r="F1175" s="93" t="s">
        <v>190</v>
      </c>
      <c r="G1175" s="94">
        <v>679</v>
      </c>
      <c r="H1175" s="94">
        <v>654</v>
      </c>
      <c r="I1175" s="94">
        <v>25</v>
      </c>
      <c r="L1175" s="94" t="s">
        <v>258</v>
      </c>
    </row>
    <row r="1176" spans="1:12" ht="12" customHeight="1">
      <c r="A1176" s="104">
        <v>42589</v>
      </c>
      <c r="B1176" s="93" t="s">
        <v>277</v>
      </c>
      <c r="C1176" s="93" t="s">
        <v>263</v>
      </c>
      <c r="D1176" s="93" t="s">
        <v>3</v>
      </c>
      <c r="E1176" s="93" t="s">
        <v>155</v>
      </c>
      <c r="F1176" s="93" t="s">
        <v>191</v>
      </c>
      <c r="G1176" s="94">
        <v>270</v>
      </c>
      <c r="H1176" s="94">
        <v>262</v>
      </c>
      <c r="I1176" s="94">
        <v>8</v>
      </c>
      <c r="L1176" s="94" t="s">
        <v>258</v>
      </c>
    </row>
    <row r="1177" spans="1:12" ht="12" customHeight="1">
      <c r="A1177" s="104">
        <v>42589</v>
      </c>
      <c r="B1177" s="93" t="s">
        <v>277</v>
      </c>
      <c r="C1177" s="93" t="s">
        <v>264</v>
      </c>
      <c r="D1177" s="93" t="s">
        <v>4</v>
      </c>
      <c r="E1177" s="93" t="s">
        <v>156</v>
      </c>
      <c r="F1177" s="93" t="s">
        <v>192</v>
      </c>
      <c r="G1177" s="94">
        <v>1263</v>
      </c>
      <c r="H1177" s="94">
        <v>1215</v>
      </c>
      <c r="I1177" s="94">
        <v>48</v>
      </c>
      <c r="L1177" s="94" t="s">
        <v>258</v>
      </c>
    </row>
    <row r="1178" spans="1:12" ht="12" customHeight="1">
      <c r="A1178" s="104">
        <v>42589</v>
      </c>
      <c r="B1178" s="93" t="s">
        <v>277</v>
      </c>
      <c r="C1178" s="93" t="s">
        <v>265</v>
      </c>
      <c r="D1178" s="93" t="s">
        <v>5</v>
      </c>
      <c r="E1178" s="93" t="s">
        <v>157</v>
      </c>
      <c r="F1178" s="93" t="s">
        <v>193</v>
      </c>
      <c r="G1178" s="94">
        <v>1264</v>
      </c>
      <c r="H1178" s="94">
        <v>1173</v>
      </c>
      <c r="I1178" s="94">
        <v>91</v>
      </c>
      <c r="L1178" s="94" t="s">
        <v>258</v>
      </c>
    </row>
    <row r="1179" spans="1:12" ht="12" customHeight="1">
      <c r="A1179" s="104">
        <v>42589</v>
      </c>
      <c r="B1179" s="93" t="s">
        <v>277</v>
      </c>
      <c r="C1179" s="93" t="s">
        <v>266</v>
      </c>
      <c r="D1179" s="93" t="s">
        <v>6</v>
      </c>
      <c r="E1179" s="93" t="s">
        <v>158</v>
      </c>
      <c r="F1179" s="93" t="s">
        <v>194</v>
      </c>
      <c r="G1179" s="94">
        <v>1096</v>
      </c>
      <c r="H1179" s="94">
        <v>1064</v>
      </c>
      <c r="I1179" s="94">
        <v>32</v>
      </c>
      <c r="L1179" s="94" t="s">
        <v>258</v>
      </c>
    </row>
    <row r="1180" spans="1:12" ht="12" customHeight="1">
      <c r="A1180" s="104">
        <v>42589</v>
      </c>
      <c r="B1180" s="93" t="s">
        <v>277</v>
      </c>
      <c r="C1180" s="93" t="s">
        <v>266</v>
      </c>
      <c r="D1180" s="93" t="s">
        <v>6</v>
      </c>
      <c r="E1180" s="93" t="s">
        <v>160</v>
      </c>
      <c r="F1180" s="93" t="s">
        <v>196</v>
      </c>
      <c r="G1180" s="94">
        <v>476</v>
      </c>
      <c r="H1180" s="94">
        <v>466</v>
      </c>
      <c r="I1180" s="94">
        <v>10</v>
      </c>
      <c r="J1180" s="94">
        <v>1</v>
      </c>
      <c r="L1180" s="94" t="s">
        <v>258</v>
      </c>
    </row>
    <row r="1181" spans="1:12" ht="12" customHeight="1">
      <c r="A1181" s="104">
        <v>42589</v>
      </c>
      <c r="B1181" s="93" t="s">
        <v>277</v>
      </c>
      <c r="C1181" s="93" t="s">
        <v>266</v>
      </c>
      <c r="D1181" s="93" t="s">
        <v>6</v>
      </c>
      <c r="E1181" s="93" t="s">
        <v>159</v>
      </c>
      <c r="F1181" s="93" t="s">
        <v>195</v>
      </c>
      <c r="G1181" s="94">
        <v>254</v>
      </c>
      <c r="H1181" s="94">
        <v>252</v>
      </c>
      <c r="I1181" s="94">
        <v>2</v>
      </c>
      <c r="L1181" s="94" t="s">
        <v>258</v>
      </c>
    </row>
    <row r="1182" spans="1:12" ht="12" customHeight="1">
      <c r="A1182" s="104">
        <v>42589</v>
      </c>
      <c r="B1182" s="93" t="s">
        <v>277</v>
      </c>
      <c r="C1182" s="93" t="s">
        <v>267</v>
      </c>
      <c r="D1182" s="93" t="s">
        <v>7</v>
      </c>
      <c r="E1182" s="93" t="s">
        <v>163</v>
      </c>
      <c r="F1182" s="93" t="s">
        <v>199</v>
      </c>
      <c r="G1182" s="94">
        <v>1797</v>
      </c>
      <c r="H1182" s="94">
        <v>1632</v>
      </c>
      <c r="I1182" s="94">
        <v>165</v>
      </c>
      <c r="J1182" s="94">
        <v>3</v>
      </c>
      <c r="L1182" s="94" t="s">
        <v>258</v>
      </c>
    </row>
    <row r="1183" spans="1:12" ht="12" customHeight="1">
      <c r="A1183" s="104">
        <v>42589</v>
      </c>
      <c r="B1183" s="93" t="s">
        <v>277</v>
      </c>
      <c r="C1183" s="93" t="s">
        <v>267</v>
      </c>
      <c r="D1183" s="93" t="s">
        <v>7</v>
      </c>
      <c r="E1183" s="93" t="s">
        <v>161</v>
      </c>
      <c r="F1183" s="93" t="s">
        <v>197</v>
      </c>
      <c r="G1183" s="94">
        <v>623</v>
      </c>
      <c r="H1183" s="94">
        <v>594</v>
      </c>
      <c r="I1183" s="94">
        <v>29</v>
      </c>
      <c r="L1183" s="94" t="s">
        <v>258</v>
      </c>
    </row>
    <row r="1184" spans="1:12" ht="12" customHeight="1">
      <c r="A1184" s="104">
        <v>42589</v>
      </c>
      <c r="B1184" s="93" t="s">
        <v>277</v>
      </c>
      <c r="C1184" s="93" t="s">
        <v>267</v>
      </c>
      <c r="D1184" s="93" t="s">
        <v>7</v>
      </c>
      <c r="E1184" s="93" t="s">
        <v>164</v>
      </c>
      <c r="F1184" s="93" t="s">
        <v>200</v>
      </c>
      <c r="G1184" s="94">
        <v>1808</v>
      </c>
      <c r="H1184" s="94">
        <v>1646</v>
      </c>
      <c r="I1184" s="94">
        <v>162</v>
      </c>
      <c r="J1184" s="94">
        <v>1</v>
      </c>
      <c r="L1184" s="94" t="s">
        <v>258</v>
      </c>
    </row>
    <row r="1185" spans="1:12" ht="12" customHeight="1">
      <c r="A1185" s="104">
        <v>42589</v>
      </c>
      <c r="B1185" s="93" t="s">
        <v>277</v>
      </c>
      <c r="C1185" s="93" t="s">
        <v>267</v>
      </c>
      <c r="D1185" s="93" t="s">
        <v>7</v>
      </c>
      <c r="E1185" s="93" t="s">
        <v>162</v>
      </c>
      <c r="F1185" s="93" t="s">
        <v>198</v>
      </c>
      <c r="G1185" s="94">
        <v>1330</v>
      </c>
      <c r="H1185" s="94">
        <v>1210</v>
      </c>
      <c r="I1185" s="94">
        <v>120</v>
      </c>
      <c r="J1185" s="94">
        <v>8</v>
      </c>
      <c r="L1185" s="94" t="s">
        <v>258</v>
      </c>
    </row>
    <row r="1186" spans="1:12" ht="12" customHeight="1">
      <c r="A1186" s="104">
        <v>42589</v>
      </c>
      <c r="B1186" s="93" t="s">
        <v>277</v>
      </c>
      <c r="C1186" s="93" t="s">
        <v>267</v>
      </c>
      <c r="D1186" s="93" t="s">
        <v>7</v>
      </c>
      <c r="E1186" s="93" t="s">
        <v>165</v>
      </c>
      <c r="F1186" s="93" t="s">
        <v>201</v>
      </c>
      <c r="G1186" s="94">
        <v>890</v>
      </c>
      <c r="H1186" s="94">
        <v>889</v>
      </c>
      <c r="I1186" s="94">
        <v>1</v>
      </c>
      <c r="L1186" s="94" t="s">
        <v>258</v>
      </c>
    </row>
    <row r="1187" spans="1:12" ht="12" customHeight="1">
      <c r="A1187" s="104">
        <v>42589</v>
      </c>
      <c r="B1187" s="93" t="s">
        <v>277</v>
      </c>
      <c r="C1187" s="93" t="s">
        <v>268</v>
      </c>
      <c r="D1187" s="93" t="s">
        <v>8</v>
      </c>
      <c r="E1187" s="93" t="s">
        <v>169</v>
      </c>
      <c r="F1187" s="93" t="s">
        <v>205</v>
      </c>
      <c r="G1187" s="94">
        <v>210</v>
      </c>
      <c r="H1187" s="94">
        <v>205</v>
      </c>
      <c r="I1187" s="94">
        <v>5</v>
      </c>
      <c r="J1187" s="94">
        <v>2</v>
      </c>
      <c r="L1187" s="94" t="s">
        <v>258</v>
      </c>
    </row>
    <row r="1188" spans="1:12" ht="12" customHeight="1">
      <c r="A1188" s="104">
        <v>42589</v>
      </c>
      <c r="B1188" s="93" t="s">
        <v>277</v>
      </c>
      <c r="C1188" s="93" t="s">
        <v>268</v>
      </c>
      <c r="D1188" s="93" t="s">
        <v>8</v>
      </c>
      <c r="E1188" s="93" t="s">
        <v>167</v>
      </c>
      <c r="F1188" s="93" t="s">
        <v>203</v>
      </c>
      <c r="G1188" s="94">
        <v>128</v>
      </c>
      <c r="H1188" s="94">
        <v>125</v>
      </c>
      <c r="I1188" s="94">
        <v>3</v>
      </c>
      <c r="L1188" s="94" t="s">
        <v>258</v>
      </c>
    </row>
    <row r="1189" spans="1:12" ht="12" customHeight="1">
      <c r="A1189" s="104">
        <v>42589</v>
      </c>
      <c r="B1189" s="93" t="s">
        <v>277</v>
      </c>
      <c r="C1189" s="93" t="s">
        <v>268</v>
      </c>
      <c r="D1189" s="93" t="s">
        <v>8</v>
      </c>
      <c r="E1189" s="93" t="s">
        <v>166</v>
      </c>
      <c r="F1189" s="93" t="s">
        <v>202</v>
      </c>
      <c r="G1189" s="94">
        <v>165</v>
      </c>
      <c r="H1189" s="94">
        <v>163</v>
      </c>
      <c r="I1189" s="94">
        <v>2</v>
      </c>
      <c r="L1189" s="94" t="s">
        <v>258</v>
      </c>
    </row>
    <row r="1190" spans="1:12" ht="12" customHeight="1">
      <c r="A1190" s="104">
        <v>42589</v>
      </c>
      <c r="B1190" s="93" t="s">
        <v>277</v>
      </c>
      <c r="C1190" s="93" t="s">
        <v>268</v>
      </c>
      <c r="D1190" s="93" t="s">
        <v>8</v>
      </c>
      <c r="E1190" s="93" t="s">
        <v>168</v>
      </c>
      <c r="F1190" s="93" t="s">
        <v>204</v>
      </c>
      <c r="G1190" s="94">
        <v>721</v>
      </c>
      <c r="H1190" s="94">
        <v>677</v>
      </c>
      <c r="I1190" s="94">
        <v>44</v>
      </c>
      <c r="J1190" s="94">
        <v>2</v>
      </c>
      <c r="L1190" s="94" t="s">
        <v>258</v>
      </c>
    </row>
    <row r="1191" spans="1:12" ht="12" customHeight="1">
      <c r="A1191" s="104">
        <v>42589</v>
      </c>
      <c r="B1191" s="93" t="s">
        <v>277</v>
      </c>
      <c r="C1191" s="93" t="s">
        <v>269</v>
      </c>
      <c r="D1191" s="93" t="s">
        <v>9</v>
      </c>
      <c r="E1191" s="93" t="s">
        <v>171</v>
      </c>
      <c r="F1191" s="93" t="s">
        <v>207</v>
      </c>
      <c r="G1191" s="94">
        <v>1161</v>
      </c>
      <c r="H1191" s="94">
        <v>1101</v>
      </c>
      <c r="I1191" s="94">
        <v>60</v>
      </c>
      <c r="J1191" s="94">
        <v>3</v>
      </c>
      <c r="L1191" s="94" t="s">
        <v>258</v>
      </c>
    </row>
    <row r="1192" spans="1:12" ht="12" customHeight="1">
      <c r="A1192" s="104">
        <v>42589</v>
      </c>
      <c r="B1192" s="93" t="s">
        <v>277</v>
      </c>
      <c r="C1192" s="93" t="s">
        <v>269</v>
      </c>
      <c r="D1192" s="93" t="s">
        <v>9</v>
      </c>
      <c r="E1192" s="93" t="s">
        <v>170</v>
      </c>
      <c r="F1192" s="93" t="s">
        <v>206</v>
      </c>
      <c r="G1192" s="94">
        <v>1316</v>
      </c>
      <c r="H1192" s="94">
        <v>1260</v>
      </c>
      <c r="I1192" s="94">
        <v>56</v>
      </c>
      <c r="J1192" s="94">
        <v>1</v>
      </c>
      <c r="L1192" s="94" t="s">
        <v>258</v>
      </c>
    </row>
    <row r="1193" spans="1:12" ht="12" customHeight="1">
      <c r="A1193" s="104">
        <v>42589</v>
      </c>
      <c r="B1193" s="93" t="s">
        <v>277</v>
      </c>
      <c r="C1193" s="93" t="s">
        <v>269</v>
      </c>
      <c r="D1193" s="93" t="s">
        <v>9</v>
      </c>
      <c r="E1193" s="93" t="s">
        <v>172</v>
      </c>
      <c r="F1193" s="93" t="s">
        <v>208</v>
      </c>
      <c r="G1193" s="94">
        <v>1223</v>
      </c>
      <c r="H1193" s="94">
        <v>1079</v>
      </c>
      <c r="I1193" s="94">
        <v>144</v>
      </c>
      <c r="J1193" s="94">
        <v>7</v>
      </c>
      <c r="L1193" s="94" t="s">
        <v>258</v>
      </c>
    </row>
    <row r="1194" spans="1:12" ht="12" customHeight="1">
      <c r="A1194" s="104">
        <v>42589</v>
      </c>
      <c r="B1194" s="93" t="s">
        <v>277</v>
      </c>
      <c r="C1194" s="93" t="s">
        <v>270</v>
      </c>
      <c r="D1194" s="93" t="s">
        <v>10</v>
      </c>
      <c r="E1194" s="93" t="s">
        <v>173</v>
      </c>
      <c r="F1194" s="93" t="s">
        <v>209</v>
      </c>
      <c r="G1194" s="94">
        <v>747</v>
      </c>
      <c r="H1194" s="94">
        <v>743</v>
      </c>
      <c r="I1194" s="94">
        <v>4</v>
      </c>
      <c r="L1194" s="94" t="s">
        <v>258</v>
      </c>
    </row>
    <row r="1195" spans="1:12" ht="12" customHeight="1">
      <c r="A1195" s="104">
        <v>42589</v>
      </c>
      <c r="B1195" s="93" t="s">
        <v>277</v>
      </c>
      <c r="C1195" s="93" t="s">
        <v>270</v>
      </c>
      <c r="D1195" s="93" t="s">
        <v>10</v>
      </c>
      <c r="E1195" s="93" t="s">
        <v>175</v>
      </c>
      <c r="F1195" s="93" t="s">
        <v>211</v>
      </c>
      <c r="G1195" s="94">
        <v>2365</v>
      </c>
      <c r="H1195" s="94">
        <v>2301</v>
      </c>
      <c r="I1195" s="94">
        <v>64</v>
      </c>
      <c r="J1195" s="94">
        <v>9</v>
      </c>
      <c r="L1195" s="94" t="s">
        <v>258</v>
      </c>
    </row>
    <row r="1196" spans="1:12" ht="12" customHeight="1">
      <c r="A1196" s="104">
        <v>42589</v>
      </c>
      <c r="B1196" s="93" t="s">
        <v>277</v>
      </c>
      <c r="C1196" s="93" t="s">
        <v>270</v>
      </c>
      <c r="D1196" s="93" t="s">
        <v>10</v>
      </c>
      <c r="E1196" s="93" t="s">
        <v>174</v>
      </c>
      <c r="F1196" s="93" t="s">
        <v>210</v>
      </c>
      <c r="G1196" s="94">
        <v>976</v>
      </c>
      <c r="H1196" s="94">
        <v>955</v>
      </c>
      <c r="I1196" s="94">
        <v>21</v>
      </c>
      <c r="J1196" s="94">
        <v>3</v>
      </c>
      <c r="L1196" s="94" t="s">
        <v>258</v>
      </c>
    </row>
    <row r="1197" spans="1:12" ht="12" customHeight="1">
      <c r="A1197" s="104">
        <v>42589</v>
      </c>
      <c r="B1197" s="93" t="s">
        <v>277</v>
      </c>
      <c r="C1197" s="93" t="s">
        <v>271</v>
      </c>
      <c r="D1197" s="93" t="s">
        <v>11</v>
      </c>
      <c r="E1197" s="93" t="s">
        <v>176</v>
      </c>
      <c r="F1197" s="93" t="s">
        <v>212</v>
      </c>
      <c r="G1197" s="94">
        <v>117</v>
      </c>
      <c r="H1197" s="94">
        <v>112</v>
      </c>
      <c r="I1197" s="94">
        <v>5</v>
      </c>
      <c r="L1197" s="94" t="s">
        <v>258</v>
      </c>
    </row>
    <row r="1198" spans="1:12" ht="12" customHeight="1">
      <c r="A1198" s="104">
        <v>42589</v>
      </c>
      <c r="B1198" s="93" t="s">
        <v>277</v>
      </c>
      <c r="C1198" s="93" t="s">
        <v>272</v>
      </c>
      <c r="D1198" s="93" t="s">
        <v>12</v>
      </c>
      <c r="E1198" s="93" t="s">
        <v>177</v>
      </c>
      <c r="F1198" s="93" t="s">
        <v>213</v>
      </c>
      <c r="G1198" s="94">
        <v>126</v>
      </c>
      <c r="H1198" s="94">
        <v>124</v>
      </c>
      <c r="I1198" s="94">
        <v>2</v>
      </c>
      <c r="L1198" s="94" t="s">
        <v>258</v>
      </c>
    </row>
    <row r="1199" spans="1:12" ht="12" customHeight="1">
      <c r="A1199" s="104">
        <v>42589</v>
      </c>
      <c r="B1199" s="93" t="s">
        <v>277</v>
      </c>
      <c r="C1199" s="93" t="s">
        <v>273</v>
      </c>
      <c r="D1199" s="93" t="s">
        <v>13</v>
      </c>
      <c r="E1199" s="93" t="s">
        <v>178</v>
      </c>
      <c r="F1199" s="93" t="s">
        <v>214</v>
      </c>
      <c r="G1199" s="94">
        <v>908</v>
      </c>
      <c r="H1199" s="94">
        <v>898</v>
      </c>
      <c r="I1199" s="94">
        <v>10</v>
      </c>
      <c r="L1199" s="94" t="s">
        <v>258</v>
      </c>
    </row>
    <row r="1200" spans="1:12" ht="12" customHeight="1">
      <c r="A1200" s="104">
        <v>42589</v>
      </c>
      <c r="B1200" s="93" t="s">
        <v>277</v>
      </c>
      <c r="C1200" s="93" t="s">
        <v>273</v>
      </c>
      <c r="D1200" s="93" t="s">
        <v>13</v>
      </c>
      <c r="E1200" s="93" t="s">
        <v>179</v>
      </c>
      <c r="F1200" s="93" t="s">
        <v>215</v>
      </c>
      <c r="G1200" s="94">
        <v>485</v>
      </c>
      <c r="H1200" s="94">
        <v>479</v>
      </c>
      <c r="I1200" s="94">
        <v>6</v>
      </c>
      <c r="L1200" s="94" t="s">
        <v>258</v>
      </c>
    </row>
    <row r="1201" spans="1:12" ht="12" customHeight="1">
      <c r="A1201" s="104">
        <v>42589</v>
      </c>
      <c r="B1201" s="93" t="s">
        <v>277</v>
      </c>
      <c r="C1201" s="93" t="s">
        <v>274</v>
      </c>
      <c r="D1201" s="93" t="s">
        <v>14</v>
      </c>
      <c r="E1201" s="93" t="s">
        <v>180</v>
      </c>
      <c r="F1201" s="93" t="s">
        <v>216</v>
      </c>
      <c r="G1201" s="94">
        <v>132</v>
      </c>
      <c r="H1201" s="94">
        <v>132</v>
      </c>
      <c r="I1201" s="94">
        <v>0</v>
      </c>
      <c r="L1201" s="94" t="s">
        <v>258</v>
      </c>
    </row>
    <row r="1202" spans="1:12" ht="12" customHeight="1">
      <c r="A1202" s="104">
        <v>42596</v>
      </c>
      <c r="B1202" s="93" t="s">
        <v>277</v>
      </c>
      <c r="C1202" s="93" t="s">
        <v>261</v>
      </c>
      <c r="D1202" s="93" t="s">
        <v>1</v>
      </c>
      <c r="E1202" s="93" t="s">
        <v>152</v>
      </c>
      <c r="F1202" s="93" t="s">
        <v>188</v>
      </c>
      <c r="G1202" s="94">
        <v>813</v>
      </c>
      <c r="H1202" s="94">
        <v>738</v>
      </c>
      <c r="I1202" s="94">
        <v>75</v>
      </c>
      <c r="J1202" s="94">
        <v>12</v>
      </c>
      <c r="K1202" s="94">
        <v>11</v>
      </c>
      <c r="L1202" s="94" t="s">
        <v>258</v>
      </c>
    </row>
    <row r="1203" spans="1:12" ht="12" customHeight="1">
      <c r="A1203" s="104">
        <v>42596</v>
      </c>
      <c r="B1203" s="93" t="s">
        <v>277</v>
      </c>
      <c r="C1203" s="93" t="s">
        <v>261</v>
      </c>
      <c r="D1203" s="93" t="s">
        <v>1</v>
      </c>
      <c r="E1203" s="93" t="s">
        <v>151</v>
      </c>
      <c r="F1203" s="93" t="s">
        <v>187</v>
      </c>
      <c r="G1203" s="94">
        <v>1249</v>
      </c>
      <c r="H1203" s="94">
        <v>1207</v>
      </c>
      <c r="I1203" s="94">
        <v>42</v>
      </c>
      <c r="J1203" s="94">
        <v>3</v>
      </c>
      <c r="L1203" s="94" t="s">
        <v>258</v>
      </c>
    </row>
    <row r="1204" spans="1:12" ht="12" customHeight="1">
      <c r="A1204" s="104">
        <v>42596</v>
      </c>
      <c r="B1204" s="93" t="s">
        <v>277</v>
      </c>
      <c r="C1204" s="93" t="s">
        <v>262</v>
      </c>
      <c r="D1204" s="93" t="s">
        <v>2</v>
      </c>
      <c r="E1204" s="93" t="s">
        <v>153</v>
      </c>
      <c r="F1204" s="93" t="s">
        <v>189</v>
      </c>
      <c r="G1204" s="94">
        <v>538</v>
      </c>
      <c r="H1204" s="94">
        <v>510</v>
      </c>
      <c r="I1204" s="94">
        <v>28</v>
      </c>
      <c r="L1204" s="94" t="s">
        <v>258</v>
      </c>
    </row>
    <row r="1205" spans="1:12" ht="12" customHeight="1">
      <c r="A1205" s="104">
        <v>42596</v>
      </c>
      <c r="B1205" s="93" t="s">
        <v>277</v>
      </c>
      <c r="C1205" s="93" t="s">
        <v>263</v>
      </c>
      <c r="D1205" s="93" t="s">
        <v>3</v>
      </c>
      <c r="E1205" s="93" t="s">
        <v>154</v>
      </c>
      <c r="F1205" s="93" t="s">
        <v>190</v>
      </c>
      <c r="G1205" s="94">
        <v>703</v>
      </c>
      <c r="H1205" s="94">
        <v>661</v>
      </c>
      <c r="I1205" s="94">
        <v>42</v>
      </c>
      <c r="L1205" s="94" t="s">
        <v>258</v>
      </c>
    </row>
    <row r="1206" spans="1:12" ht="12" customHeight="1">
      <c r="A1206" s="104">
        <v>42596</v>
      </c>
      <c r="B1206" s="93" t="s">
        <v>277</v>
      </c>
      <c r="C1206" s="93" t="s">
        <v>263</v>
      </c>
      <c r="D1206" s="93" t="s">
        <v>3</v>
      </c>
      <c r="E1206" s="93" t="s">
        <v>155</v>
      </c>
      <c r="F1206" s="93" t="s">
        <v>191</v>
      </c>
      <c r="G1206" s="94">
        <v>223</v>
      </c>
      <c r="H1206" s="94">
        <v>209</v>
      </c>
      <c r="I1206" s="94">
        <v>14</v>
      </c>
      <c r="J1206" s="94">
        <v>1</v>
      </c>
      <c r="L1206" s="94" t="s">
        <v>258</v>
      </c>
    </row>
    <row r="1207" spans="1:12" ht="12" customHeight="1">
      <c r="A1207" s="104">
        <v>42596</v>
      </c>
      <c r="B1207" s="93" t="s">
        <v>277</v>
      </c>
      <c r="C1207" s="93" t="s">
        <v>264</v>
      </c>
      <c r="D1207" s="93" t="s">
        <v>4</v>
      </c>
      <c r="E1207" s="93" t="s">
        <v>156</v>
      </c>
      <c r="F1207" s="93" t="s">
        <v>192</v>
      </c>
      <c r="G1207" s="94">
        <v>1214</v>
      </c>
      <c r="H1207" s="94">
        <v>1156</v>
      </c>
      <c r="I1207" s="94">
        <v>58</v>
      </c>
      <c r="J1207" s="94">
        <v>2</v>
      </c>
      <c r="L1207" s="94" t="s">
        <v>258</v>
      </c>
    </row>
    <row r="1208" spans="1:12" ht="12" customHeight="1">
      <c r="A1208" s="104">
        <v>42596</v>
      </c>
      <c r="B1208" s="93" t="s">
        <v>277</v>
      </c>
      <c r="C1208" s="93" t="s">
        <v>265</v>
      </c>
      <c r="D1208" s="93" t="s">
        <v>5</v>
      </c>
      <c r="E1208" s="93" t="s">
        <v>157</v>
      </c>
      <c r="F1208" s="93" t="s">
        <v>193</v>
      </c>
      <c r="G1208" s="94">
        <v>1175</v>
      </c>
      <c r="H1208" s="94">
        <v>1078</v>
      </c>
      <c r="I1208" s="94">
        <v>97</v>
      </c>
      <c r="J1208" s="94">
        <v>3</v>
      </c>
      <c r="L1208" s="94" t="s">
        <v>258</v>
      </c>
    </row>
    <row r="1209" spans="1:12" ht="12" customHeight="1">
      <c r="A1209" s="104">
        <v>42596</v>
      </c>
      <c r="B1209" s="93" t="s">
        <v>277</v>
      </c>
      <c r="C1209" s="93" t="s">
        <v>266</v>
      </c>
      <c r="D1209" s="93" t="s">
        <v>6</v>
      </c>
      <c r="E1209" s="93" t="s">
        <v>158</v>
      </c>
      <c r="F1209" s="93" t="s">
        <v>194</v>
      </c>
      <c r="G1209" s="94">
        <v>1051</v>
      </c>
      <c r="H1209" s="94">
        <v>1018</v>
      </c>
      <c r="I1209" s="94">
        <v>33</v>
      </c>
      <c r="L1209" s="94" t="s">
        <v>258</v>
      </c>
    </row>
    <row r="1210" spans="1:12" ht="12" customHeight="1">
      <c r="A1210" s="104">
        <v>42596</v>
      </c>
      <c r="B1210" s="93" t="s">
        <v>277</v>
      </c>
      <c r="C1210" s="93" t="s">
        <v>266</v>
      </c>
      <c r="D1210" s="93" t="s">
        <v>6</v>
      </c>
      <c r="E1210" s="93" t="s">
        <v>160</v>
      </c>
      <c r="F1210" s="93" t="s">
        <v>196</v>
      </c>
      <c r="G1210" s="94">
        <v>450</v>
      </c>
      <c r="H1210" s="94">
        <v>435</v>
      </c>
      <c r="I1210" s="94">
        <v>15</v>
      </c>
      <c r="L1210" s="94" t="s">
        <v>258</v>
      </c>
    </row>
    <row r="1211" spans="1:12" ht="12" customHeight="1">
      <c r="A1211" s="104">
        <v>42596</v>
      </c>
      <c r="B1211" s="93" t="s">
        <v>277</v>
      </c>
      <c r="C1211" s="93" t="s">
        <v>266</v>
      </c>
      <c r="D1211" s="93" t="s">
        <v>6</v>
      </c>
      <c r="E1211" s="93" t="s">
        <v>159</v>
      </c>
      <c r="F1211" s="93" t="s">
        <v>195</v>
      </c>
      <c r="G1211" s="94">
        <v>254</v>
      </c>
      <c r="H1211" s="94">
        <v>253</v>
      </c>
      <c r="I1211" s="94">
        <v>1</v>
      </c>
      <c r="L1211" s="94" t="s">
        <v>258</v>
      </c>
    </row>
    <row r="1212" spans="1:12" ht="12" customHeight="1">
      <c r="A1212" s="104">
        <v>42596</v>
      </c>
      <c r="B1212" s="93" t="s">
        <v>277</v>
      </c>
      <c r="C1212" s="93" t="s">
        <v>267</v>
      </c>
      <c r="D1212" s="93" t="s">
        <v>7</v>
      </c>
      <c r="E1212" s="93" t="s">
        <v>163</v>
      </c>
      <c r="F1212" s="93" t="s">
        <v>199</v>
      </c>
      <c r="G1212" s="94">
        <v>1731</v>
      </c>
      <c r="H1212" s="94">
        <v>1579</v>
      </c>
      <c r="I1212" s="94">
        <v>152</v>
      </c>
      <c r="J1212" s="94">
        <v>3</v>
      </c>
      <c r="L1212" s="94" t="s">
        <v>258</v>
      </c>
    </row>
    <row r="1213" spans="1:12" ht="12" customHeight="1">
      <c r="A1213" s="104">
        <v>42596</v>
      </c>
      <c r="B1213" s="93" t="s">
        <v>277</v>
      </c>
      <c r="C1213" s="93" t="s">
        <v>267</v>
      </c>
      <c r="D1213" s="93" t="s">
        <v>7</v>
      </c>
      <c r="E1213" s="93" t="s">
        <v>161</v>
      </c>
      <c r="F1213" s="93" t="s">
        <v>197</v>
      </c>
      <c r="G1213" s="94">
        <v>620</v>
      </c>
      <c r="H1213" s="94">
        <v>578</v>
      </c>
      <c r="I1213" s="94">
        <v>42</v>
      </c>
      <c r="J1213" s="94">
        <v>1</v>
      </c>
      <c r="L1213" s="94" t="s">
        <v>258</v>
      </c>
    </row>
    <row r="1214" spans="1:12" ht="12" customHeight="1">
      <c r="A1214" s="104">
        <v>42596</v>
      </c>
      <c r="B1214" s="93" t="s">
        <v>277</v>
      </c>
      <c r="C1214" s="93" t="s">
        <v>267</v>
      </c>
      <c r="D1214" s="93" t="s">
        <v>7</v>
      </c>
      <c r="E1214" s="93" t="s">
        <v>164</v>
      </c>
      <c r="F1214" s="93" t="s">
        <v>200</v>
      </c>
      <c r="G1214" s="94">
        <v>1830</v>
      </c>
      <c r="H1214" s="94">
        <v>1617</v>
      </c>
      <c r="I1214" s="94">
        <v>213</v>
      </c>
      <c r="L1214" s="94" t="s">
        <v>258</v>
      </c>
    </row>
    <row r="1215" spans="1:12" ht="12" customHeight="1">
      <c r="A1215" s="104">
        <v>42596</v>
      </c>
      <c r="B1215" s="93" t="s">
        <v>277</v>
      </c>
      <c r="C1215" s="93" t="s">
        <v>267</v>
      </c>
      <c r="D1215" s="93" t="s">
        <v>7</v>
      </c>
      <c r="E1215" s="93" t="s">
        <v>162</v>
      </c>
      <c r="F1215" s="93" t="s">
        <v>198</v>
      </c>
      <c r="G1215" s="94">
        <v>1204</v>
      </c>
      <c r="H1215" s="94">
        <v>1068</v>
      </c>
      <c r="I1215" s="94">
        <v>136</v>
      </c>
      <c r="J1215" s="94">
        <v>8</v>
      </c>
      <c r="L1215" s="94" t="s">
        <v>258</v>
      </c>
    </row>
    <row r="1216" spans="1:12" ht="12" customHeight="1">
      <c r="A1216" s="104">
        <v>42596</v>
      </c>
      <c r="B1216" s="93" t="s">
        <v>277</v>
      </c>
      <c r="C1216" s="93" t="s">
        <v>267</v>
      </c>
      <c r="D1216" s="93" t="s">
        <v>7</v>
      </c>
      <c r="E1216" s="93" t="s">
        <v>165</v>
      </c>
      <c r="F1216" s="93" t="s">
        <v>201</v>
      </c>
      <c r="G1216" s="94">
        <v>854</v>
      </c>
      <c r="H1216" s="94">
        <v>853</v>
      </c>
      <c r="I1216" s="94">
        <v>1</v>
      </c>
      <c r="L1216" s="94" t="s">
        <v>258</v>
      </c>
    </row>
    <row r="1217" spans="1:12" ht="12" customHeight="1">
      <c r="A1217" s="104">
        <v>42596</v>
      </c>
      <c r="B1217" s="93" t="s">
        <v>277</v>
      </c>
      <c r="C1217" s="93" t="s">
        <v>268</v>
      </c>
      <c r="D1217" s="93" t="s">
        <v>8</v>
      </c>
      <c r="E1217" s="93" t="s">
        <v>169</v>
      </c>
      <c r="F1217" s="93" t="s">
        <v>205</v>
      </c>
      <c r="G1217" s="94">
        <v>180</v>
      </c>
      <c r="H1217" s="94">
        <v>169</v>
      </c>
      <c r="I1217" s="94">
        <v>11</v>
      </c>
      <c r="J1217" s="94">
        <v>2</v>
      </c>
      <c r="L1217" s="94" t="s">
        <v>258</v>
      </c>
    </row>
    <row r="1218" spans="1:12" ht="12" customHeight="1">
      <c r="A1218" s="104">
        <v>42596</v>
      </c>
      <c r="B1218" s="93" t="s">
        <v>277</v>
      </c>
      <c r="C1218" s="93" t="s">
        <v>268</v>
      </c>
      <c r="D1218" s="93" t="s">
        <v>8</v>
      </c>
      <c r="E1218" s="93" t="s">
        <v>167</v>
      </c>
      <c r="F1218" s="93" t="s">
        <v>203</v>
      </c>
      <c r="G1218" s="94">
        <v>147</v>
      </c>
      <c r="H1218" s="94">
        <v>136</v>
      </c>
      <c r="I1218" s="94">
        <v>11</v>
      </c>
      <c r="L1218" s="94" t="s">
        <v>258</v>
      </c>
    </row>
    <row r="1219" spans="1:12" ht="12" customHeight="1">
      <c r="A1219" s="104">
        <v>42596</v>
      </c>
      <c r="B1219" s="93" t="s">
        <v>277</v>
      </c>
      <c r="C1219" s="93" t="s">
        <v>268</v>
      </c>
      <c r="D1219" s="93" t="s">
        <v>8</v>
      </c>
      <c r="E1219" s="93" t="s">
        <v>166</v>
      </c>
      <c r="F1219" s="93" t="s">
        <v>202</v>
      </c>
      <c r="G1219" s="94">
        <v>161</v>
      </c>
      <c r="H1219" s="94">
        <v>159</v>
      </c>
      <c r="I1219" s="94">
        <v>2</v>
      </c>
      <c r="L1219" s="94" t="s">
        <v>258</v>
      </c>
    </row>
    <row r="1220" spans="1:12" ht="12" customHeight="1">
      <c r="A1220" s="104">
        <v>42596</v>
      </c>
      <c r="B1220" s="93" t="s">
        <v>277</v>
      </c>
      <c r="C1220" s="93" t="s">
        <v>268</v>
      </c>
      <c r="D1220" s="93" t="s">
        <v>8</v>
      </c>
      <c r="E1220" s="93" t="s">
        <v>168</v>
      </c>
      <c r="F1220" s="93" t="s">
        <v>204</v>
      </c>
      <c r="G1220" s="94">
        <v>726</v>
      </c>
      <c r="H1220" s="94">
        <v>655</v>
      </c>
      <c r="I1220" s="94">
        <v>71</v>
      </c>
      <c r="J1220" s="94">
        <v>2</v>
      </c>
      <c r="L1220" s="94" t="s">
        <v>258</v>
      </c>
    </row>
    <row r="1221" spans="1:12" ht="12" customHeight="1">
      <c r="A1221" s="104">
        <v>42596</v>
      </c>
      <c r="B1221" s="93" t="s">
        <v>277</v>
      </c>
      <c r="C1221" s="93" t="s">
        <v>269</v>
      </c>
      <c r="D1221" s="93" t="s">
        <v>9</v>
      </c>
      <c r="E1221" s="93" t="s">
        <v>171</v>
      </c>
      <c r="F1221" s="93" t="s">
        <v>207</v>
      </c>
      <c r="G1221" s="94">
        <v>1064</v>
      </c>
      <c r="H1221" s="94">
        <v>1010</v>
      </c>
      <c r="I1221" s="94">
        <v>54</v>
      </c>
      <c r="J1221" s="94">
        <v>2</v>
      </c>
      <c r="L1221" s="94" t="s">
        <v>258</v>
      </c>
    </row>
    <row r="1222" spans="1:12" ht="12" customHeight="1">
      <c r="A1222" s="104">
        <v>42596</v>
      </c>
      <c r="B1222" s="93" t="s">
        <v>277</v>
      </c>
      <c r="C1222" s="93" t="s">
        <v>269</v>
      </c>
      <c r="D1222" s="93" t="s">
        <v>9</v>
      </c>
      <c r="E1222" s="93" t="s">
        <v>170</v>
      </c>
      <c r="F1222" s="93" t="s">
        <v>206</v>
      </c>
      <c r="G1222" s="94">
        <v>1192</v>
      </c>
      <c r="H1222" s="94">
        <v>1131</v>
      </c>
      <c r="I1222" s="94">
        <v>61</v>
      </c>
      <c r="L1222" s="94" t="s">
        <v>258</v>
      </c>
    </row>
    <row r="1223" spans="1:12" ht="12" customHeight="1">
      <c r="A1223" s="104">
        <v>42596</v>
      </c>
      <c r="B1223" s="93" t="s">
        <v>277</v>
      </c>
      <c r="C1223" s="93" t="s">
        <v>269</v>
      </c>
      <c r="D1223" s="93" t="s">
        <v>9</v>
      </c>
      <c r="E1223" s="93" t="s">
        <v>172</v>
      </c>
      <c r="F1223" s="93" t="s">
        <v>208</v>
      </c>
      <c r="G1223" s="94">
        <v>1150</v>
      </c>
      <c r="H1223" s="94">
        <v>1065</v>
      </c>
      <c r="I1223" s="94">
        <v>85</v>
      </c>
      <c r="J1223" s="94">
        <v>3</v>
      </c>
      <c r="L1223" s="94" t="s">
        <v>258</v>
      </c>
    </row>
    <row r="1224" spans="1:12" ht="12" customHeight="1">
      <c r="A1224" s="104">
        <v>42596</v>
      </c>
      <c r="B1224" s="93" t="s">
        <v>277</v>
      </c>
      <c r="C1224" s="93" t="s">
        <v>270</v>
      </c>
      <c r="D1224" s="93" t="s">
        <v>10</v>
      </c>
      <c r="E1224" s="93" t="s">
        <v>173</v>
      </c>
      <c r="F1224" s="93" t="s">
        <v>209</v>
      </c>
      <c r="G1224" s="94">
        <v>679</v>
      </c>
      <c r="H1224" s="94">
        <v>670</v>
      </c>
      <c r="I1224" s="94">
        <v>9</v>
      </c>
      <c r="J1224" s="94">
        <v>1</v>
      </c>
      <c r="L1224" s="94" t="s">
        <v>258</v>
      </c>
    </row>
    <row r="1225" spans="1:12" ht="12" customHeight="1">
      <c r="A1225" s="104">
        <v>42596</v>
      </c>
      <c r="B1225" s="93" t="s">
        <v>277</v>
      </c>
      <c r="C1225" s="93" t="s">
        <v>270</v>
      </c>
      <c r="D1225" s="93" t="s">
        <v>10</v>
      </c>
      <c r="E1225" s="93" t="s">
        <v>175</v>
      </c>
      <c r="F1225" s="93" t="s">
        <v>211</v>
      </c>
      <c r="G1225" s="94">
        <v>2392</v>
      </c>
      <c r="H1225" s="94">
        <v>2249</v>
      </c>
      <c r="I1225" s="94">
        <v>143</v>
      </c>
      <c r="J1225" s="94">
        <v>3</v>
      </c>
      <c r="L1225" s="94" t="s">
        <v>258</v>
      </c>
    </row>
    <row r="1226" spans="1:12" ht="12" customHeight="1">
      <c r="A1226" s="104">
        <v>42596</v>
      </c>
      <c r="B1226" s="93" t="s">
        <v>277</v>
      </c>
      <c r="C1226" s="93" t="s">
        <v>270</v>
      </c>
      <c r="D1226" s="93" t="s">
        <v>10</v>
      </c>
      <c r="E1226" s="93" t="s">
        <v>174</v>
      </c>
      <c r="F1226" s="93" t="s">
        <v>210</v>
      </c>
      <c r="G1226" s="94">
        <v>972</v>
      </c>
      <c r="H1226" s="94">
        <v>960</v>
      </c>
      <c r="I1226" s="94">
        <v>12</v>
      </c>
      <c r="J1226" s="94">
        <v>1</v>
      </c>
      <c r="L1226" s="94" t="s">
        <v>258</v>
      </c>
    </row>
    <row r="1227" spans="1:12" ht="12" customHeight="1">
      <c r="A1227" s="104">
        <v>42596</v>
      </c>
      <c r="B1227" s="93" t="s">
        <v>277</v>
      </c>
      <c r="C1227" s="93" t="s">
        <v>271</v>
      </c>
      <c r="D1227" s="93" t="s">
        <v>11</v>
      </c>
      <c r="E1227" s="93" t="s">
        <v>176</v>
      </c>
      <c r="F1227" s="93" t="s">
        <v>212</v>
      </c>
      <c r="G1227" s="94">
        <v>126</v>
      </c>
      <c r="H1227" s="94">
        <v>125</v>
      </c>
      <c r="I1227" s="94">
        <v>1</v>
      </c>
      <c r="L1227" s="94" t="s">
        <v>258</v>
      </c>
    </row>
    <row r="1228" spans="1:12" ht="12" customHeight="1">
      <c r="A1228" s="104">
        <v>42596</v>
      </c>
      <c r="B1228" s="93" t="s">
        <v>277</v>
      </c>
      <c r="C1228" s="93" t="s">
        <v>272</v>
      </c>
      <c r="D1228" s="93" t="s">
        <v>12</v>
      </c>
      <c r="E1228" s="93" t="s">
        <v>177</v>
      </c>
      <c r="F1228" s="93" t="s">
        <v>213</v>
      </c>
      <c r="G1228" s="94">
        <v>137</v>
      </c>
      <c r="H1228" s="94">
        <v>132</v>
      </c>
      <c r="I1228" s="94">
        <v>5</v>
      </c>
      <c r="J1228" s="94">
        <v>1</v>
      </c>
      <c r="L1228" s="94" t="s">
        <v>258</v>
      </c>
    </row>
    <row r="1229" spans="1:12" ht="12" customHeight="1">
      <c r="A1229" s="104">
        <v>42596</v>
      </c>
      <c r="B1229" s="93" t="s">
        <v>277</v>
      </c>
      <c r="C1229" s="93" t="s">
        <v>273</v>
      </c>
      <c r="D1229" s="93" t="s">
        <v>13</v>
      </c>
      <c r="E1229" s="93" t="s">
        <v>178</v>
      </c>
      <c r="F1229" s="93" t="s">
        <v>214</v>
      </c>
      <c r="G1229" s="94">
        <v>970</v>
      </c>
      <c r="H1229" s="94">
        <v>952</v>
      </c>
      <c r="I1229" s="94">
        <v>18</v>
      </c>
      <c r="L1229" s="94" t="s">
        <v>258</v>
      </c>
    </row>
    <row r="1230" spans="1:12" ht="12" customHeight="1">
      <c r="A1230" s="104">
        <v>42596</v>
      </c>
      <c r="B1230" s="93" t="s">
        <v>277</v>
      </c>
      <c r="C1230" s="93" t="s">
        <v>273</v>
      </c>
      <c r="D1230" s="93" t="s">
        <v>13</v>
      </c>
      <c r="E1230" s="93" t="s">
        <v>179</v>
      </c>
      <c r="F1230" s="93" t="s">
        <v>215</v>
      </c>
      <c r="G1230" s="94">
        <v>483</v>
      </c>
      <c r="H1230" s="94">
        <v>479</v>
      </c>
      <c r="I1230" s="94">
        <v>4</v>
      </c>
      <c r="L1230" s="94" t="s">
        <v>258</v>
      </c>
    </row>
    <row r="1231" spans="1:12" ht="12" customHeight="1">
      <c r="A1231" s="104">
        <v>42596</v>
      </c>
      <c r="B1231" s="93" t="s">
        <v>277</v>
      </c>
      <c r="C1231" s="93" t="s">
        <v>274</v>
      </c>
      <c r="D1231" s="93" t="s">
        <v>14</v>
      </c>
      <c r="E1231" s="93" t="s">
        <v>180</v>
      </c>
      <c r="F1231" s="93" t="s">
        <v>216</v>
      </c>
      <c r="G1231" s="94">
        <v>121</v>
      </c>
      <c r="H1231" s="94">
        <v>120</v>
      </c>
      <c r="I1231" s="94">
        <v>1</v>
      </c>
      <c r="L1231" s="94" t="s">
        <v>258</v>
      </c>
    </row>
    <row r="1232" spans="1:12" ht="12" customHeight="1">
      <c r="A1232" s="104">
        <v>42603</v>
      </c>
      <c r="B1232" s="93" t="s">
        <v>277</v>
      </c>
      <c r="C1232" s="93" t="s">
        <v>261</v>
      </c>
      <c r="D1232" s="93" t="s">
        <v>1</v>
      </c>
      <c r="E1232" s="93" t="s">
        <v>152</v>
      </c>
      <c r="F1232" s="93" t="s">
        <v>188</v>
      </c>
      <c r="G1232" s="94">
        <v>923</v>
      </c>
      <c r="H1232" s="94">
        <v>817</v>
      </c>
      <c r="I1232" s="94">
        <v>106</v>
      </c>
      <c r="J1232" s="94">
        <v>6</v>
      </c>
      <c r="L1232" s="94" t="s">
        <v>258</v>
      </c>
    </row>
    <row r="1233" spans="1:12" ht="12" customHeight="1">
      <c r="A1233" s="104">
        <v>42603</v>
      </c>
      <c r="B1233" s="93" t="s">
        <v>277</v>
      </c>
      <c r="C1233" s="93" t="s">
        <v>261</v>
      </c>
      <c r="D1233" s="93" t="s">
        <v>1</v>
      </c>
      <c r="E1233" s="93" t="s">
        <v>151</v>
      </c>
      <c r="F1233" s="93" t="s">
        <v>187</v>
      </c>
      <c r="G1233" s="94">
        <v>1387</v>
      </c>
      <c r="H1233" s="94">
        <v>1345</v>
      </c>
      <c r="I1233" s="94">
        <v>42</v>
      </c>
      <c r="J1233" s="94">
        <v>2</v>
      </c>
      <c r="L1233" s="94" t="s">
        <v>258</v>
      </c>
    </row>
    <row r="1234" spans="1:12" ht="12" customHeight="1">
      <c r="A1234" s="104">
        <v>42603</v>
      </c>
      <c r="B1234" s="93" t="s">
        <v>277</v>
      </c>
      <c r="C1234" s="93" t="s">
        <v>262</v>
      </c>
      <c r="D1234" s="93" t="s">
        <v>2</v>
      </c>
      <c r="E1234" s="93" t="s">
        <v>153</v>
      </c>
      <c r="F1234" s="93" t="s">
        <v>189</v>
      </c>
      <c r="G1234" s="94">
        <v>556</v>
      </c>
      <c r="H1234" s="94">
        <v>506</v>
      </c>
      <c r="I1234" s="94">
        <v>50</v>
      </c>
      <c r="J1234" s="94">
        <v>5</v>
      </c>
      <c r="L1234" s="94" t="s">
        <v>258</v>
      </c>
    </row>
    <row r="1235" spans="1:12" ht="12" customHeight="1">
      <c r="A1235" s="104">
        <v>42603</v>
      </c>
      <c r="B1235" s="93" t="s">
        <v>277</v>
      </c>
      <c r="C1235" s="93" t="s">
        <v>263</v>
      </c>
      <c r="D1235" s="93" t="s">
        <v>3</v>
      </c>
      <c r="E1235" s="93" t="s">
        <v>154</v>
      </c>
      <c r="F1235" s="93" t="s">
        <v>190</v>
      </c>
      <c r="G1235" s="94">
        <v>723</v>
      </c>
      <c r="H1235" s="94">
        <v>677</v>
      </c>
      <c r="I1235" s="94">
        <v>46</v>
      </c>
      <c r="L1235" s="94" t="s">
        <v>258</v>
      </c>
    </row>
    <row r="1236" spans="1:12" ht="12" customHeight="1">
      <c r="A1236" s="104">
        <v>42603</v>
      </c>
      <c r="B1236" s="93" t="s">
        <v>277</v>
      </c>
      <c r="C1236" s="93" t="s">
        <v>263</v>
      </c>
      <c r="D1236" s="93" t="s">
        <v>3</v>
      </c>
      <c r="E1236" s="93" t="s">
        <v>155</v>
      </c>
      <c r="F1236" s="93" t="s">
        <v>191</v>
      </c>
      <c r="G1236" s="94">
        <v>237</v>
      </c>
      <c r="H1236" s="94">
        <v>232</v>
      </c>
      <c r="I1236" s="94">
        <v>5</v>
      </c>
      <c r="L1236" s="94" t="s">
        <v>258</v>
      </c>
    </row>
    <row r="1237" spans="1:12" ht="12" customHeight="1">
      <c r="A1237" s="104">
        <v>42603</v>
      </c>
      <c r="B1237" s="93" t="s">
        <v>277</v>
      </c>
      <c r="C1237" s="93" t="s">
        <v>264</v>
      </c>
      <c r="D1237" s="93" t="s">
        <v>4</v>
      </c>
      <c r="E1237" s="93" t="s">
        <v>156</v>
      </c>
      <c r="F1237" s="93" t="s">
        <v>192</v>
      </c>
      <c r="G1237" s="94">
        <v>1291</v>
      </c>
      <c r="H1237" s="94">
        <v>1242</v>
      </c>
      <c r="I1237" s="94">
        <v>49</v>
      </c>
      <c r="J1237" s="94">
        <v>1</v>
      </c>
      <c r="L1237" s="94" t="s">
        <v>258</v>
      </c>
    </row>
    <row r="1238" spans="1:12" ht="12" customHeight="1">
      <c r="A1238" s="104">
        <v>42603</v>
      </c>
      <c r="B1238" s="93" t="s">
        <v>277</v>
      </c>
      <c r="C1238" s="93" t="s">
        <v>265</v>
      </c>
      <c r="D1238" s="93" t="s">
        <v>5</v>
      </c>
      <c r="E1238" s="93" t="s">
        <v>157</v>
      </c>
      <c r="F1238" s="93" t="s">
        <v>193</v>
      </c>
      <c r="G1238" s="94">
        <v>1272</v>
      </c>
      <c r="H1238" s="94">
        <v>1224</v>
      </c>
      <c r="I1238" s="94">
        <v>48</v>
      </c>
      <c r="J1238" s="94">
        <v>1</v>
      </c>
      <c r="L1238" s="94" t="s">
        <v>258</v>
      </c>
    </row>
    <row r="1239" spans="1:12" ht="12" customHeight="1">
      <c r="A1239" s="104">
        <v>42603</v>
      </c>
      <c r="B1239" s="93" t="s">
        <v>277</v>
      </c>
      <c r="C1239" s="93" t="s">
        <v>266</v>
      </c>
      <c r="D1239" s="93" t="s">
        <v>6</v>
      </c>
      <c r="E1239" s="93" t="s">
        <v>158</v>
      </c>
      <c r="F1239" s="93" t="s">
        <v>194</v>
      </c>
      <c r="G1239" s="94">
        <v>1124</v>
      </c>
      <c r="H1239" s="94">
        <v>1045</v>
      </c>
      <c r="I1239" s="94">
        <v>79</v>
      </c>
      <c r="J1239" s="94">
        <v>1</v>
      </c>
      <c r="L1239" s="94" t="s">
        <v>258</v>
      </c>
    </row>
    <row r="1240" spans="1:12" ht="12" customHeight="1">
      <c r="A1240" s="104">
        <v>42603</v>
      </c>
      <c r="B1240" s="93" t="s">
        <v>277</v>
      </c>
      <c r="C1240" s="93" t="s">
        <v>266</v>
      </c>
      <c r="D1240" s="93" t="s">
        <v>6</v>
      </c>
      <c r="E1240" s="93" t="s">
        <v>160</v>
      </c>
      <c r="F1240" s="93" t="s">
        <v>196</v>
      </c>
      <c r="G1240" s="94">
        <v>546</v>
      </c>
      <c r="H1240" s="94">
        <v>512</v>
      </c>
      <c r="I1240" s="94">
        <v>34</v>
      </c>
      <c r="L1240" s="94" t="s">
        <v>258</v>
      </c>
    </row>
    <row r="1241" spans="1:12" ht="12" customHeight="1">
      <c r="A1241" s="104">
        <v>42603</v>
      </c>
      <c r="B1241" s="93" t="s">
        <v>277</v>
      </c>
      <c r="C1241" s="93" t="s">
        <v>266</v>
      </c>
      <c r="D1241" s="93" t="s">
        <v>6</v>
      </c>
      <c r="E1241" s="93" t="s">
        <v>159</v>
      </c>
      <c r="F1241" s="93" t="s">
        <v>195</v>
      </c>
      <c r="G1241" s="94">
        <v>353</v>
      </c>
      <c r="H1241" s="94">
        <v>348</v>
      </c>
      <c r="I1241" s="94">
        <v>5</v>
      </c>
      <c r="L1241" s="94" t="s">
        <v>258</v>
      </c>
    </row>
    <row r="1242" spans="1:12" ht="12" customHeight="1">
      <c r="A1242" s="104">
        <v>42603</v>
      </c>
      <c r="B1242" s="93" t="s">
        <v>277</v>
      </c>
      <c r="C1242" s="93" t="s">
        <v>267</v>
      </c>
      <c r="D1242" s="93" t="s">
        <v>7</v>
      </c>
      <c r="E1242" s="93" t="s">
        <v>163</v>
      </c>
      <c r="F1242" s="93" t="s">
        <v>199</v>
      </c>
      <c r="G1242" s="94">
        <v>1798</v>
      </c>
      <c r="H1242" s="94">
        <v>1651</v>
      </c>
      <c r="I1242" s="94">
        <v>147</v>
      </c>
      <c r="J1242" s="94">
        <v>1</v>
      </c>
      <c r="L1242" s="94" t="s">
        <v>258</v>
      </c>
    </row>
    <row r="1243" spans="1:12" ht="12" customHeight="1">
      <c r="A1243" s="104">
        <v>42603</v>
      </c>
      <c r="B1243" s="93" t="s">
        <v>277</v>
      </c>
      <c r="C1243" s="93" t="s">
        <v>267</v>
      </c>
      <c r="D1243" s="93" t="s">
        <v>7</v>
      </c>
      <c r="E1243" s="93" t="s">
        <v>161</v>
      </c>
      <c r="F1243" s="93" t="s">
        <v>197</v>
      </c>
      <c r="G1243" s="94">
        <v>614</v>
      </c>
      <c r="H1243" s="94">
        <v>576</v>
      </c>
      <c r="I1243" s="94">
        <v>38</v>
      </c>
      <c r="J1243" s="94">
        <v>1</v>
      </c>
      <c r="L1243" s="94" t="s">
        <v>258</v>
      </c>
    </row>
    <row r="1244" spans="1:12" ht="12" customHeight="1">
      <c r="A1244" s="104">
        <v>42603</v>
      </c>
      <c r="B1244" s="93" t="s">
        <v>277</v>
      </c>
      <c r="C1244" s="93" t="s">
        <v>267</v>
      </c>
      <c r="D1244" s="93" t="s">
        <v>7</v>
      </c>
      <c r="E1244" s="93" t="s">
        <v>164</v>
      </c>
      <c r="F1244" s="93" t="s">
        <v>200</v>
      </c>
      <c r="G1244" s="94">
        <v>1940</v>
      </c>
      <c r="H1244" s="94">
        <v>1678</v>
      </c>
      <c r="I1244" s="94">
        <v>262</v>
      </c>
      <c r="J1244" s="94">
        <v>2</v>
      </c>
      <c r="L1244" s="94" t="s">
        <v>258</v>
      </c>
    </row>
    <row r="1245" spans="1:12" ht="12" customHeight="1">
      <c r="A1245" s="104">
        <v>42603</v>
      </c>
      <c r="B1245" s="93" t="s">
        <v>277</v>
      </c>
      <c r="C1245" s="93" t="s">
        <v>267</v>
      </c>
      <c r="D1245" s="93" t="s">
        <v>7</v>
      </c>
      <c r="E1245" s="93" t="s">
        <v>162</v>
      </c>
      <c r="F1245" s="93" t="s">
        <v>198</v>
      </c>
      <c r="G1245" s="94">
        <v>1372</v>
      </c>
      <c r="H1245" s="94">
        <v>1239</v>
      </c>
      <c r="I1245" s="94">
        <v>133</v>
      </c>
      <c r="J1245" s="94">
        <v>1</v>
      </c>
      <c r="L1245" s="94" t="s">
        <v>258</v>
      </c>
    </row>
    <row r="1246" spans="1:12" ht="12" customHeight="1">
      <c r="A1246" s="104">
        <v>42603</v>
      </c>
      <c r="B1246" s="93" t="s">
        <v>277</v>
      </c>
      <c r="C1246" s="93" t="s">
        <v>267</v>
      </c>
      <c r="D1246" s="93" t="s">
        <v>7</v>
      </c>
      <c r="E1246" s="93" t="s">
        <v>165</v>
      </c>
      <c r="F1246" s="93" t="s">
        <v>201</v>
      </c>
      <c r="G1246" s="94">
        <v>993</v>
      </c>
      <c r="H1246" s="94">
        <v>990</v>
      </c>
      <c r="I1246" s="94">
        <v>3</v>
      </c>
      <c r="L1246" s="94" t="s">
        <v>258</v>
      </c>
    </row>
    <row r="1247" spans="1:12" ht="12" customHeight="1">
      <c r="A1247" s="104">
        <v>42603</v>
      </c>
      <c r="B1247" s="93" t="s">
        <v>277</v>
      </c>
      <c r="C1247" s="93" t="s">
        <v>268</v>
      </c>
      <c r="D1247" s="93" t="s">
        <v>8</v>
      </c>
      <c r="E1247" s="93" t="s">
        <v>169</v>
      </c>
      <c r="F1247" s="93" t="s">
        <v>205</v>
      </c>
      <c r="G1247" s="94">
        <v>241</v>
      </c>
      <c r="H1247" s="94">
        <v>229</v>
      </c>
      <c r="I1247" s="94">
        <v>12</v>
      </c>
      <c r="L1247" s="94" t="s">
        <v>258</v>
      </c>
    </row>
    <row r="1248" spans="1:12" ht="12" customHeight="1">
      <c r="A1248" s="104">
        <v>42603</v>
      </c>
      <c r="B1248" s="93" t="s">
        <v>277</v>
      </c>
      <c r="C1248" s="93" t="s">
        <v>268</v>
      </c>
      <c r="D1248" s="93" t="s">
        <v>8</v>
      </c>
      <c r="E1248" s="93" t="s">
        <v>167</v>
      </c>
      <c r="F1248" s="93" t="s">
        <v>203</v>
      </c>
      <c r="G1248" s="94">
        <v>137</v>
      </c>
      <c r="H1248" s="94">
        <v>127</v>
      </c>
      <c r="I1248" s="94">
        <v>10</v>
      </c>
      <c r="J1248" s="94">
        <v>1</v>
      </c>
      <c r="L1248" s="94" t="s">
        <v>258</v>
      </c>
    </row>
    <row r="1249" spans="1:12" ht="12" customHeight="1">
      <c r="A1249" s="104">
        <v>42603</v>
      </c>
      <c r="B1249" s="93" t="s">
        <v>277</v>
      </c>
      <c r="C1249" s="93" t="s">
        <v>268</v>
      </c>
      <c r="D1249" s="93" t="s">
        <v>8</v>
      </c>
      <c r="E1249" s="93" t="s">
        <v>166</v>
      </c>
      <c r="F1249" s="93" t="s">
        <v>202</v>
      </c>
      <c r="G1249" s="94">
        <v>165</v>
      </c>
      <c r="H1249" s="94">
        <v>163</v>
      </c>
      <c r="I1249" s="94">
        <v>2</v>
      </c>
      <c r="L1249" s="94" t="s">
        <v>258</v>
      </c>
    </row>
    <row r="1250" spans="1:12" ht="12" customHeight="1">
      <c r="A1250" s="104">
        <v>42603</v>
      </c>
      <c r="B1250" s="93" t="s">
        <v>277</v>
      </c>
      <c r="C1250" s="93" t="s">
        <v>268</v>
      </c>
      <c r="D1250" s="93" t="s">
        <v>8</v>
      </c>
      <c r="E1250" s="93" t="s">
        <v>168</v>
      </c>
      <c r="F1250" s="93" t="s">
        <v>204</v>
      </c>
      <c r="G1250" s="94">
        <v>822</v>
      </c>
      <c r="H1250" s="94">
        <v>752</v>
      </c>
      <c r="I1250" s="94">
        <v>70</v>
      </c>
      <c r="L1250" s="94" t="s">
        <v>258</v>
      </c>
    </row>
    <row r="1251" spans="1:12" ht="12" customHeight="1">
      <c r="A1251" s="104">
        <v>42603</v>
      </c>
      <c r="B1251" s="93" t="s">
        <v>277</v>
      </c>
      <c r="C1251" s="93" t="s">
        <v>269</v>
      </c>
      <c r="D1251" s="93" t="s">
        <v>9</v>
      </c>
      <c r="E1251" s="93" t="s">
        <v>171</v>
      </c>
      <c r="F1251" s="93" t="s">
        <v>207</v>
      </c>
      <c r="G1251" s="94">
        <v>1247</v>
      </c>
      <c r="H1251" s="94">
        <v>1180</v>
      </c>
      <c r="I1251" s="94">
        <v>67</v>
      </c>
      <c r="J1251" s="94">
        <v>1</v>
      </c>
      <c r="L1251" s="94" t="s">
        <v>258</v>
      </c>
    </row>
    <row r="1252" spans="1:12" ht="12" customHeight="1">
      <c r="A1252" s="104">
        <v>42603</v>
      </c>
      <c r="B1252" s="93" t="s">
        <v>277</v>
      </c>
      <c r="C1252" s="93" t="s">
        <v>269</v>
      </c>
      <c r="D1252" s="93" t="s">
        <v>9</v>
      </c>
      <c r="E1252" s="93" t="s">
        <v>170</v>
      </c>
      <c r="F1252" s="93" t="s">
        <v>206</v>
      </c>
      <c r="G1252" s="94">
        <v>1321</v>
      </c>
      <c r="H1252" s="94">
        <v>1298</v>
      </c>
      <c r="I1252" s="94">
        <v>23</v>
      </c>
      <c r="J1252" s="94">
        <v>1</v>
      </c>
      <c r="L1252" s="94" t="s">
        <v>258</v>
      </c>
    </row>
    <row r="1253" spans="1:12" ht="12" customHeight="1">
      <c r="A1253" s="104">
        <v>42603</v>
      </c>
      <c r="B1253" s="93" t="s">
        <v>277</v>
      </c>
      <c r="C1253" s="93" t="s">
        <v>269</v>
      </c>
      <c r="D1253" s="93" t="s">
        <v>9</v>
      </c>
      <c r="E1253" s="93" t="s">
        <v>172</v>
      </c>
      <c r="F1253" s="93" t="s">
        <v>208</v>
      </c>
      <c r="G1253" s="94">
        <v>1212</v>
      </c>
      <c r="H1253" s="94">
        <v>1097</v>
      </c>
      <c r="I1253" s="94">
        <v>115</v>
      </c>
      <c r="J1253" s="94">
        <v>9</v>
      </c>
      <c r="L1253" s="94" t="s">
        <v>258</v>
      </c>
    </row>
    <row r="1254" spans="1:12" ht="12" customHeight="1">
      <c r="A1254" s="104">
        <v>42603</v>
      </c>
      <c r="B1254" s="93" t="s">
        <v>277</v>
      </c>
      <c r="C1254" s="93" t="s">
        <v>270</v>
      </c>
      <c r="D1254" s="93" t="s">
        <v>10</v>
      </c>
      <c r="E1254" s="93" t="s">
        <v>173</v>
      </c>
      <c r="F1254" s="93" t="s">
        <v>209</v>
      </c>
      <c r="G1254" s="94">
        <v>833</v>
      </c>
      <c r="H1254" s="94">
        <v>821</v>
      </c>
      <c r="I1254" s="94">
        <v>12</v>
      </c>
      <c r="L1254" s="94" t="s">
        <v>258</v>
      </c>
    </row>
    <row r="1255" spans="1:12" ht="12" customHeight="1">
      <c r="A1255" s="104">
        <v>42603</v>
      </c>
      <c r="B1255" s="93" t="s">
        <v>277</v>
      </c>
      <c r="C1255" s="93" t="s">
        <v>270</v>
      </c>
      <c r="D1255" s="93" t="s">
        <v>10</v>
      </c>
      <c r="E1255" s="93" t="s">
        <v>175</v>
      </c>
      <c r="F1255" s="93" t="s">
        <v>211</v>
      </c>
      <c r="G1255" s="94">
        <v>2454</v>
      </c>
      <c r="H1255" s="94">
        <v>2291</v>
      </c>
      <c r="I1255" s="94">
        <v>163</v>
      </c>
      <c r="J1255" s="94">
        <v>12</v>
      </c>
      <c r="L1255" s="94" t="s">
        <v>258</v>
      </c>
    </row>
    <row r="1256" spans="1:12" ht="12" customHeight="1">
      <c r="A1256" s="104">
        <v>42603</v>
      </c>
      <c r="B1256" s="93" t="s">
        <v>277</v>
      </c>
      <c r="C1256" s="93" t="s">
        <v>270</v>
      </c>
      <c r="D1256" s="93" t="s">
        <v>10</v>
      </c>
      <c r="E1256" s="93" t="s">
        <v>174</v>
      </c>
      <c r="F1256" s="93" t="s">
        <v>210</v>
      </c>
      <c r="G1256" s="94">
        <v>1085</v>
      </c>
      <c r="H1256" s="94">
        <v>1069</v>
      </c>
      <c r="I1256" s="94">
        <v>16</v>
      </c>
      <c r="L1256" s="94" t="s">
        <v>258</v>
      </c>
    </row>
    <row r="1257" spans="1:12" ht="12" customHeight="1">
      <c r="A1257" s="104">
        <v>42603</v>
      </c>
      <c r="B1257" s="93" t="s">
        <v>277</v>
      </c>
      <c r="C1257" s="93" t="s">
        <v>271</v>
      </c>
      <c r="D1257" s="93" t="s">
        <v>11</v>
      </c>
      <c r="E1257" s="93" t="s">
        <v>176</v>
      </c>
      <c r="F1257" s="93" t="s">
        <v>212</v>
      </c>
      <c r="G1257" s="94">
        <v>115</v>
      </c>
      <c r="H1257" s="94">
        <v>112</v>
      </c>
      <c r="I1257" s="94">
        <v>3</v>
      </c>
      <c r="L1257" s="94" t="s">
        <v>258</v>
      </c>
    </row>
    <row r="1258" spans="1:12" ht="12" customHeight="1">
      <c r="A1258" s="104">
        <v>42603</v>
      </c>
      <c r="B1258" s="93" t="s">
        <v>277</v>
      </c>
      <c r="C1258" s="93" t="s">
        <v>272</v>
      </c>
      <c r="D1258" s="93" t="s">
        <v>12</v>
      </c>
      <c r="E1258" s="93" t="s">
        <v>177</v>
      </c>
      <c r="F1258" s="93" t="s">
        <v>213</v>
      </c>
      <c r="G1258" s="94">
        <v>135</v>
      </c>
      <c r="H1258" s="94">
        <v>122</v>
      </c>
      <c r="I1258" s="94">
        <v>13</v>
      </c>
      <c r="J1258" s="94">
        <v>1</v>
      </c>
      <c r="L1258" s="94" t="s">
        <v>258</v>
      </c>
    </row>
    <row r="1259" spans="1:12" ht="12" customHeight="1">
      <c r="A1259" s="104">
        <v>42603</v>
      </c>
      <c r="B1259" s="93" t="s">
        <v>277</v>
      </c>
      <c r="C1259" s="93" t="s">
        <v>273</v>
      </c>
      <c r="D1259" s="93" t="s">
        <v>13</v>
      </c>
      <c r="E1259" s="93" t="s">
        <v>178</v>
      </c>
      <c r="F1259" s="93" t="s">
        <v>214</v>
      </c>
      <c r="G1259" s="94">
        <v>971</v>
      </c>
      <c r="H1259" s="94">
        <v>950</v>
      </c>
      <c r="I1259" s="94">
        <v>21</v>
      </c>
      <c r="J1259" s="94">
        <v>1</v>
      </c>
      <c r="L1259" s="94" t="s">
        <v>258</v>
      </c>
    </row>
    <row r="1260" spans="1:12" ht="12" customHeight="1">
      <c r="A1260" s="104">
        <v>42603</v>
      </c>
      <c r="B1260" s="93" t="s">
        <v>277</v>
      </c>
      <c r="C1260" s="93" t="s">
        <v>273</v>
      </c>
      <c r="D1260" s="93" t="s">
        <v>13</v>
      </c>
      <c r="E1260" s="93" t="s">
        <v>179</v>
      </c>
      <c r="F1260" s="93" t="s">
        <v>215</v>
      </c>
      <c r="G1260" s="94">
        <v>529</v>
      </c>
      <c r="H1260" s="94">
        <v>510</v>
      </c>
      <c r="I1260" s="94">
        <v>19</v>
      </c>
      <c r="L1260" s="94" t="s">
        <v>258</v>
      </c>
    </row>
    <row r="1261" spans="1:12" ht="12" customHeight="1">
      <c r="A1261" s="104">
        <v>42603</v>
      </c>
      <c r="B1261" s="93" t="s">
        <v>277</v>
      </c>
      <c r="C1261" s="93" t="s">
        <v>274</v>
      </c>
      <c r="D1261" s="93" t="s">
        <v>14</v>
      </c>
      <c r="E1261" s="93" t="s">
        <v>180</v>
      </c>
      <c r="F1261" s="93" t="s">
        <v>216</v>
      </c>
      <c r="G1261" s="94">
        <v>139</v>
      </c>
      <c r="H1261" s="94">
        <v>138</v>
      </c>
      <c r="I1261" s="94">
        <v>1</v>
      </c>
      <c r="L1261" s="94" t="s">
        <v>258</v>
      </c>
    </row>
    <row r="1262" spans="1:12" ht="12" customHeight="1">
      <c r="A1262" s="104">
        <v>42610</v>
      </c>
      <c r="B1262" s="93" t="s">
        <v>277</v>
      </c>
      <c r="C1262" s="93" t="s">
        <v>261</v>
      </c>
      <c r="D1262" s="93" t="s">
        <v>1</v>
      </c>
      <c r="E1262" s="93" t="s">
        <v>152</v>
      </c>
      <c r="F1262" s="93" t="s">
        <v>188</v>
      </c>
      <c r="G1262" s="94">
        <v>936</v>
      </c>
      <c r="H1262" s="94">
        <v>830</v>
      </c>
      <c r="I1262" s="94">
        <v>106</v>
      </c>
      <c r="J1262" s="94">
        <v>23</v>
      </c>
      <c r="K1262" s="94">
        <v>5</v>
      </c>
      <c r="L1262" s="94" t="s">
        <v>258</v>
      </c>
    </row>
    <row r="1263" spans="1:12" ht="12" customHeight="1">
      <c r="A1263" s="104">
        <v>42610</v>
      </c>
      <c r="B1263" s="93" t="s">
        <v>277</v>
      </c>
      <c r="C1263" s="93" t="s">
        <v>261</v>
      </c>
      <c r="D1263" s="93" t="s">
        <v>1</v>
      </c>
      <c r="E1263" s="93" t="s">
        <v>151</v>
      </c>
      <c r="F1263" s="93" t="s">
        <v>187</v>
      </c>
      <c r="G1263" s="94">
        <v>1370</v>
      </c>
      <c r="H1263" s="94">
        <v>1341</v>
      </c>
      <c r="I1263" s="94">
        <v>29</v>
      </c>
      <c r="L1263" s="94" t="s">
        <v>258</v>
      </c>
    </row>
    <row r="1264" spans="1:12" ht="12" customHeight="1">
      <c r="A1264" s="104">
        <v>42610</v>
      </c>
      <c r="B1264" s="93" t="s">
        <v>277</v>
      </c>
      <c r="C1264" s="93" t="s">
        <v>262</v>
      </c>
      <c r="D1264" s="93" t="s">
        <v>2</v>
      </c>
      <c r="E1264" s="93" t="s">
        <v>153</v>
      </c>
      <c r="F1264" s="93" t="s">
        <v>189</v>
      </c>
      <c r="G1264" s="94">
        <v>612</v>
      </c>
      <c r="H1264" s="94">
        <v>580</v>
      </c>
      <c r="I1264" s="94">
        <v>32</v>
      </c>
      <c r="L1264" s="94" t="s">
        <v>258</v>
      </c>
    </row>
    <row r="1265" spans="1:12" ht="12" customHeight="1">
      <c r="A1265" s="104">
        <v>42610</v>
      </c>
      <c r="B1265" s="93" t="s">
        <v>277</v>
      </c>
      <c r="C1265" s="93" t="s">
        <v>263</v>
      </c>
      <c r="D1265" s="93" t="s">
        <v>3</v>
      </c>
      <c r="E1265" s="93" t="s">
        <v>154</v>
      </c>
      <c r="F1265" s="93" t="s">
        <v>190</v>
      </c>
      <c r="G1265" s="94">
        <v>788</v>
      </c>
      <c r="H1265" s="94">
        <v>753</v>
      </c>
      <c r="I1265" s="94">
        <v>35</v>
      </c>
      <c r="L1265" s="94" t="s">
        <v>258</v>
      </c>
    </row>
    <row r="1266" spans="1:12" ht="12" customHeight="1">
      <c r="A1266" s="104">
        <v>42610</v>
      </c>
      <c r="B1266" s="93" t="s">
        <v>277</v>
      </c>
      <c r="C1266" s="93" t="s">
        <v>263</v>
      </c>
      <c r="D1266" s="93" t="s">
        <v>3</v>
      </c>
      <c r="E1266" s="93" t="s">
        <v>155</v>
      </c>
      <c r="F1266" s="93" t="s">
        <v>191</v>
      </c>
      <c r="G1266" s="94">
        <v>255</v>
      </c>
      <c r="H1266" s="94">
        <v>240</v>
      </c>
      <c r="I1266" s="94">
        <v>15</v>
      </c>
      <c r="L1266" s="94" t="s">
        <v>258</v>
      </c>
    </row>
    <row r="1267" spans="1:12" ht="12" customHeight="1">
      <c r="A1267" s="104">
        <v>42610</v>
      </c>
      <c r="B1267" s="93" t="s">
        <v>277</v>
      </c>
      <c r="C1267" s="93" t="s">
        <v>264</v>
      </c>
      <c r="D1267" s="93" t="s">
        <v>4</v>
      </c>
      <c r="E1267" s="93" t="s">
        <v>156</v>
      </c>
      <c r="F1267" s="93" t="s">
        <v>192</v>
      </c>
      <c r="G1267" s="94">
        <v>1262</v>
      </c>
      <c r="H1267" s="94">
        <v>1167</v>
      </c>
      <c r="I1267" s="94">
        <v>95</v>
      </c>
      <c r="J1267" s="94">
        <v>7</v>
      </c>
      <c r="L1267" s="94" t="s">
        <v>258</v>
      </c>
    </row>
    <row r="1268" spans="1:12" ht="12" customHeight="1">
      <c r="A1268" s="104">
        <v>42610</v>
      </c>
      <c r="B1268" s="93" t="s">
        <v>277</v>
      </c>
      <c r="C1268" s="93" t="s">
        <v>265</v>
      </c>
      <c r="D1268" s="93" t="s">
        <v>5</v>
      </c>
      <c r="E1268" s="93" t="s">
        <v>157</v>
      </c>
      <c r="F1268" s="93" t="s">
        <v>193</v>
      </c>
      <c r="G1268" s="94">
        <v>1228</v>
      </c>
      <c r="H1268" s="94">
        <v>1163</v>
      </c>
      <c r="I1268" s="94">
        <v>65</v>
      </c>
      <c r="L1268" s="94" t="s">
        <v>258</v>
      </c>
    </row>
    <row r="1269" spans="1:12" ht="12" customHeight="1">
      <c r="A1269" s="104">
        <v>42610</v>
      </c>
      <c r="B1269" s="93" t="s">
        <v>277</v>
      </c>
      <c r="C1269" s="93" t="s">
        <v>266</v>
      </c>
      <c r="D1269" s="93" t="s">
        <v>6</v>
      </c>
      <c r="E1269" s="93" t="s">
        <v>158</v>
      </c>
      <c r="F1269" s="93" t="s">
        <v>194</v>
      </c>
      <c r="G1269" s="94">
        <v>1159</v>
      </c>
      <c r="H1269" s="94">
        <v>1071</v>
      </c>
      <c r="I1269" s="94">
        <v>88</v>
      </c>
      <c r="J1269" s="94">
        <v>3</v>
      </c>
      <c r="L1269" s="94" t="s">
        <v>258</v>
      </c>
    </row>
    <row r="1270" spans="1:12" ht="12" customHeight="1">
      <c r="A1270" s="104">
        <v>42610</v>
      </c>
      <c r="B1270" s="93" t="s">
        <v>277</v>
      </c>
      <c r="C1270" s="93" t="s">
        <v>266</v>
      </c>
      <c r="D1270" s="93" t="s">
        <v>6</v>
      </c>
      <c r="E1270" s="93" t="s">
        <v>160</v>
      </c>
      <c r="F1270" s="93" t="s">
        <v>196</v>
      </c>
      <c r="G1270" s="94">
        <v>559</v>
      </c>
      <c r="H1270" s="94">
        <v>531</v>
      </c>
      <c r="I1270" s="94">
        <v>28</v>
      </c>
      <c r="J1270" s="94">
        <v>2</v>
      </c>
      <c r="L1270" s="94" t="s">
        <v>258</v>
      </c>
    </row>
    <row r="1271" spans="1:12" ht="12" customHeight="1">
      <c r="A1271" s="104">
        <v>42610</v>
      </c>
      <c r="B1271" s="93" t="s">
        <v>277</v>
      </c>
      <c r="C1271" s="93" t="s">
        <v>266</v>
      </c>
      <c r="D1271" s="93" t="s">
        <v>6</v>
      </c>
      <c r="E1271" s="93" t="s">
        <v>159</v>
      </c>
      <c r="F1271" s="93" t="s">
        <v>195</v>
      </c>
      <c r="G1271" s="94">
        <v>366</v>
      </c>
      <c r="H1271" s="94">
        <v>362</v>
      </c>
      <c r="I1271" s="94">
        <v>4</v>
      </c>
      <c r="L1271" s="94" t="s">
        <v>258</v>
      </c>
    </row>
    <row r="1272" spans="1:12" ht="12" customHeight="1">
      <c r="A1272" s="104">
        <v>42610</v>
      </c>
      <c r="B1272" s="93" t="s">
        <v>277</v>
      </c>
      <c r="C1272" s="93" t="s">
        <v>267</v>
      </c>
      <c r="D1272" s="93" t="s">
        <v>7</v>
      </c>
      <c r="E1272" s="93" t="s">
        <v>163</v>
      </c>
      <c r="F1272" s="93" t="s">
        <v>199</v>
      </c>
      <c r="G1272" s="94">
        <v>1817</v>
      </c>
      <c r="H1272" s="94">
        <v>1623</v>
      </c>
      <c r="I1272" s="94">
        <v>194</v>
      </c>
      <c r="J1272" s="94">
        <v>4</v>
      </c>
      <c r="L1272" s="94" t="s">
        <v>258</v>
      </c>
    </row>
    <row r="1273" spans="1:12" ht="12" customHeight="1">
      <c r="A1273" s="104">
        <v>42610</v>
      </c>
      <c r="B1273" s="93" t="s">
        <v>277</v>
      </c>
      <c r="C1273" s="93" t="s">
        <v>267</v>
      </c>
      <c r="D1273" s="93" t="s">
        <v>7</v>
      </c>
      <c r="E1273" s="93" t="s">
        <v>161</v>
      </c>
      <c r="F1273" s="93" t="s">
        <v>197</v>
      </c>
      <c r="G1273" s="94">
        <v>635</v>
      </c>
      <c r="H1273" s="94">
        <v>569</v>
      </c>
      <c r="I1273" s="94">
        <v>66</v>
      </c>
      <c r="J1273" s="94">
        <v>4</v>
      </c>
      <c r="L1273" s="94" t="s">
        <v>258</v>
      </c>
    </row>
    <row r="1274" spans="1:12" ht="12" customHeight="1">
      <c r="A1274" s="104">
        <v>42610</v>
      </c>
      <c r="B1274" s="93" t="s">
        <v>277</v>
      </c>
      <c r="C1274" s="93" t="s">
        <v>267</v>
      </c>
      <c r="D1274" s="93" t="s">
        <v>7</v>
      </c>
      <c r="E1274" s="93" t="s">
        <v>164</v>
      </c>
      <c r="F1274" s="93" t="s">
        <v>200</v>
      </c>
      <c r="G1274" s="94">
        <v>1815</v>
      </c>
      <c r="H1274" s="94">
        <v>1522</v>
      </c>
      <c r="I1274" s="94">
        <v>293</v>
      </c>
      <c r="J1274" s="94">
        <v>4</v>
      </c>
      <c r="L1274" s="94" t="s">
        <v>258</v>
      </c>
    </row>
    <row r="1275" spans="1:12" ht="12" customHeight="1">
      <c r="A1275" s="104">
        <v>42610</v>
      </c>
      <c r="B1275" s="93" t="s">
        <v>277</v>
      </c>
      <c r="C1275" s="93" t="s">
        <v>267</v>
      </c>
      <c r="D1275" s="93" t="s">
        <v>7</v>
      </c>
      <c r="E1275" s="93" t="s">
        <v>162</v>
      </c>
      <c r="F1275" s="93" t="s">
        <v>198</v>
      </c>
      <c r="G1275" s="94">
        <v>1431</v>
      </c>
      <c r="H1275" s="94">
        <v>1345</v>
      </c>
      <c r="I1275" s="94">
        <v>86</v>
      </c>
      <c r="J1275" s="94">
        <v>3</v>
      </c>
      <c r="L1275" s="94" t="s">
        <v>258</v>
      </c>
    </row>
    <row r="1276" spans="1:12" ht="12" customHeight="1">
      <c r="A1276" s="104">
        <v>42610</v>
      </c>
      <c r="B1276" s="93" t="s">
        <v>277</v>
      </c>
      <c r="C1276" s="93" t="s">
        <v>267</v>
      </c>
      <c r="D1276" s="93" t="s">
        <v>7</v>
      </c>
      <c r="E1276" s="93" t="s">
        <v>165</v>
      </c>
      <c r="F1276" s="93" t="s">
        <v>201</v>
      </c>
      <c r="G1276" s="94">
        <v>1159</v>
      </c>
      <c r="H1276" s="94">
        <v>1154</v>
      </c>
      <c r="I1276" s="94">
        <v>5</v>
      </c>
      <c r="L1276" s="94" t="s">
        <v>258</v>
      </c>
    </row>
    <row r="1277" spans="1:12" ht="12" customHeight="1">
      <c r="A1277" s="104">
        <v>42610</v>
      </c>
      <c r="B1277" s="93" t="s">
        <v>277</v>
      </c>
      <c r="C1277" s="93" t="s">
        <v>268</v>
      </c>
      <c r="D1277" s="93" t="s">
        <v>8</v>
      </c>
      <c r="E1277" s="93" t="s">
        <v>169</v>
      </c>
      <c r="F1277" s="93" t="s">
        <v>205</v>
      </c>
      <c r="G1277" s="94">
        <v>207</v>
      </c>
      <c r="H1277" s="94">
        <v>188</v>
      </c>
      <c r="I1277" s="94">
        <v>19</v>
      </c>
      <c r="L1277" s="94" t="s">
        <v>258</v>
      </c>
    </row>
    <row r="1278" spans="1:12" ht="12" customHeight="1">
      <c r="A1278" s="104">
        <v>42610</v>
      </c>
      <c r="B1278" s="93" t="s">
        <v>277</v>
      </c>
      <c r="C1278" s="93" t="s">
        <v>268</v>
      </c>
      <c r="D1278" s="93" t="s">
        <v>8</v>
      </c>
      <c r="E1278" s="93" t="s">
        <v>167</v>
      </c>
      <c r="F1278" s="93" t="s">
        <v>203</v>
      </c>
      <c r="G1278" s="94">
        <v>164</v>
      </c>
      <c r="H1278" s="94">
        <v>157</v>
      </c>
      <c r="I1278" s="94">
        <v>7</v>
      </c>
      <c r="J1278" s="94">
        <v>1</v>
      </c>
      <c r="L1278" s="94" t="s">
        <v>258</v>
      </c>
    </row>
    <row r="1279" spans="1:12" ht="12" customHeight="1">
      <c r="A1279" s="104">
        <v>42610</v>
      </c>
      <c r="B1279" s="93" t="s">
        <v>277</v>
      </c>
      <c r="C1279" s="93" t="s">
        <v>268</v>
      </c>
      <c r="D1279" s="93" t="s">
        <v>8</v>
      </c>
      <c r="E1279" s="93" t="s">
        <v>166</v>
      </c>
      <c r="F1279" s="93" t="s">
        <v>202</v>
      </c>
      <c r="G1279" s="94">
        <v>168</v>
      </c>
      <c r="H1279" s="94">
        <v>168</v>
      </c>
      <c r="I1279" s="94">
        <v>0</v>
      </c>
      <c r="L1279" s="94" t="s">
        <v>258</v>
      </c>
    </row>
    <row r="1280" spans="1:12" ht="12" customHeight="1">
      <c r="A1280" s="104">
        <v>42610</v>
      </c>
      <c r="B1280" s="93" t="s">
        <v>277</v>
      </c>
      <c r="C1280" s="93" t="s">
        <v>268</v>
      </c>
      <c r="D1280" s="93" t="s">
        <v>8</v>
      </c>
      <c r="E1280" s="93" t="s">
        <v>168</v>
      </c>
      <c r="F1280" s="93" t="s">
        <v>204</v>
      </c>
      <c r="G1280" s="94">
        <v>725</v>
      </c>
      <c r="H1280" s="94">
        <v>682</v>
      </c>
      <c r="I1280" s="94">
        <v>43</v>
      </c>
      <c r="J1280" s="94">
        <v>3</v>
      </c>
      <c r="L1280" s="94" t="s">
        <v>258</v>
      </c>
    </row>
    <row r="1281" spans="1:12" ht="12" customHeight="1">
      <c r="A1281" s="104">
        <v>42610</v>
      </c>
      <c r="B1281" s="93" t="s">
        <v>277</v>
      </c>
      <c r="C1281" s="93" t="s">
        <v>269</v>
      </c>
      <c r="D1281" s="93" t="s">
        <v>9</v>
      </c>
      <c r="E1281" s="93" t="s">
        <v>171</v>
      </c>
      <c r="F1281" s="93" t="s">
        <v>207</v>
      </c>
      <c r="G1281" s="94">
        <v>1295</v>
      </c>
      <c r="H1281" s="94">
        <v>1174</v>
      </c>
      <c r="I1281" s="94">
        <v>121</v>
      </c>
      <c r="L1281" s="94" t="s">
        <v>258</v>
      </c>
    </row>
    <row r="1282" spans="1:12" ht="12" customHeight="1">
      <c r="A1282" s="104">
        <v>42610</v>
      </c>
      <c r="B1282" s="93" t="s">
        <v>277</v>
      </c>
      <c r="C1282" s="93" t="s">
        <v>269</v>
      </c>
      <c r="D1282" s="93" t="s">
        <v>9</v>
      </c>
      <c r="E1282" s="93" t="s">
        <v>170</v>
      </c>
      <c r="F1282" s="93" t="s">
        <v>206</v>
      </c>
      <c r="G1282" s="94">
        <v>1353</v>
      </c>
      <c r="H1282" s="94">
        <v>1320</v>
      </c>
      <c r="I1282" s="94">
        <v>33</v>
      </c>
      <c r="L1282" s="94" t="s">
        <v>258</v>
      </c>
    </row>
    <row r="1283" spans="1:12" ht="12" customHeight="1">
      <c r="A1283" s="104">
        <v>42610</v>
      </c>
      <c r="B1283" s="93" t="s">
        <v>277</v>
      </c>
      <c r="C1283" s="93" t="s">
        <v>269</v>
      </c>
      <c r="D1283" s="93" t="s">
        <v>9</v>
      </c>
      <c r="E1283" s="93" t="s">
        <v>172</v>
      </c>
      <c r="F1283" s="93" t="s">
        <v>208</v>
      </c>
      <c r="G1283" s="94">
        <v>1331</v>
      </c>
      <c r="H1283" s="94">
        <v>1241</v>
      </c>
      <c r="I1283" s="94">
        <v>90</v>
      </c>
      <c r="J1283" s="94">
        <v>10</v>
      </c>
      <c r="K1283" s="94">
        <v>3</v>
      </c>
      <c r="L1283" s="94" t="s">
        <v>258</v>
      </c>
    </row>
    <row r="1284" spans="1:12" ht="12" customHeight="1">
      <c r="A1284" s="104">
        <v>42610</v>
      </c>
      <c r="B1284" s="93" t="s">
        <v>277</v>
      </c>
      <c r="C1284" s="93" t="s">
        <v>270</v>
      </c>
      <c r="D1284" s="93" t="s">
        <v>10</v>
      </c>
      <c r="E1284" s="93" t="s">
        <v>173</v>
      </c>
      <c r="F1284" s="93" t="s">
        <v>209</v>
      </c>
      <c r="G1284" s="94">
        <v>966</v>
      </c>
      <c r="H1284" s="94">
        <v>948</v>
      </c>
      <c r="I1284" s="94">
        <v>18</v>
      </c>
      <c r="L1284" s="94" t="s">
        <v>258</v>
      </c>
    </row>
    <row r="1285" spans="1:12" ht="12" customHeight="1">
      <c r="A1285" s="104">
        <v>42610</v>
      </c>
      <c r="B1285" s="93" t="s">
        <v>277</v>
      </c>
      <c r="C1285" s="93" t="s">
        <v>270</v>
      </c>
      <c r="D1285" s="93" t="s">
        <v>10</v>
      </c>
      <c r="E1285" s="93" t="s">
        <v>175</v>
      </c>
      <c r="F1285" s="93" t="s">
        <v>211</v>
      </c>
      <c r="G1285" s="94">
        <v>2420</v>
      </c>
      <c r="H1285" s="94">
        <v>2246</v>
      </c>
      <c r="I1285" s="94">
        <v>174</v>
      </c>
      <c r="J1285" s="94">
        <v>24</v>
      </c>
      <c r="K1285" s="94">
        <v>3</v>
      </c>
      <c r="L1285" s="94" t="s">
        <v>258</v>
      </c>
    </row>
    <row r="1286" spans="1:12" ht="12" customHeight="1">
      <c r="A1286" s="104">
        <v>42610</v>
      </c>
      <c r="B1286" s="93" t="s">
        <v>277</v>
      </c>
      <c r="C1286" s="93" t="s">
        <v>270</v>
      </c>
      <c r="D1286" s="93" t="s">
        <v>10</v>
      </c>
      <c r="E1286" s="93" t="s">
        <v>174</v>
      </c>
      <c r="F1286" s="93" t="s">
        <v>210</v>
      </c>
      <c r="G1286" s="94">
        <v>1083</v>
      </c>
      <c r="H1286" s="94">
        <v>1002</v>
      </c>
      <c r="I1286" s="94">
        <v>81</v>
      </c>
      <c r="J1286" s="94">
        <v>7</v>
      </c>
      <c r="K1286" s="94">
        <v>1</v>
      </c>
      <c r="L1286" s="94" t="s">
        <v>258</v>
      </c>
    </row>
    <row r="1287" spans="1:12" ht="12" customHeight="1">
      <c r="A1287" s="104">
        <v>42610</v>
      </c>
      <c r="B1287" s="93" t="s">
        <v>277</v>
      </c>
      <c r="C1287" s="93" t="s">
        <v>271</v>
      </c>
      <c r="D1287" s="93" t="s">
        <v>11</v>
      </c>
      <c r="E1287" s="93" t="s">
        <v>176</v>
      </c>
      <c r="F1287" s="93" t="s">
        <v>212</v>
      </c>
      <c r="G1287" s="94">
        <v>95</v>
      </c>
      <c r="H1287" s="94">
        <v>94</v>
      </c>
      <c r="I1287" s="94">
        <v>1</v>
      </c>
      <c r="L1287" s="94" t="s">
        <v>258</v>
      </c>
    </row>
    <row r="1288" spans="1:12" ht="12" customHeight="1">
      <c r="A1288" s="104">
        <v>42610</v>
      </c>
      <c r="B1288" s="93" t="s">
        <v>277</v>
      </c>
      <c r="C1288" s="93" t="s">
        <v>272</v>
      </c>
      <c r="D1288" s="93" t="s">
        <v>12</v>
      </c>
      <c r="E1288" s="93" t="s">
        <v>177</v>
      </c>
      <c r="F1288" s="93" t="s">
        <v>213</v>
      </c>
      <c r="G1288" s="94">
        <v>141</v>
      </c>
      <c r="H1288" s="94">
        <v>137</v>
      </c>
      <c r="I1288" s="94">
        <v>4</v>
      </c>
      <c r="L1288" s="94" t="s">
        <v>258</v>
      </c>
    </row>
    <row r="1289" spans="1:12" ht="12" customHeight="1">
      <c r="A1289" s="104">
        <v>42610</v>
      </c>
      <c r="B1289" s="93" t="s">
        <v>277</v>
      </c>
      <c r="C1289" s="93" t="s">
        <v>273</v>
      </c>
      <c r="D1289" s="93" t="s">
        <v>13</v>
      </c>
      <c r="E1289" s="93" t="s">
        <v>178</v>
      </c>
      <c r="F1289" s="93" t="s">
        <v>214</v>
      </c>
      <c r="G1289" s="94">
        <v>1011</v>
      </c>
      <c r="H1289" s="94">
        <v>991</v>
      </c>
      <c r="I1289" s="94">
        <v>20</v>
      </c>
      <c r="L1289" s="94" t="s">
        <v>258</v>
      </c>
    </row>
    <row r="1290" spans="1:12" ht="12" customHeight="1">
      <c r="A1290" s="104">
        <v>42610</v>
      </c>
      <c r="B1290" s="93" t="s">
        <v>277</v>
      </c>
      <c r="C1290" s="93" t="s">
        <v>273</v>
      </c>
      <c r="D1290" s="93" t="s">
        <v>13</v>
      </c>
      <c r="E1290" s="93" t="s">
        <v>179</v>
      </c>
      <c r="F1290" s="93" t="s">
        <v>215</v>
      </c>
      <c r="G1290" s="94">
        <v>529</v>
      </c>
      <c r="H1290" s="94">
        <v>508</v>
      </c>
      <c r="I1290" s="94">
        <v>21</v>
      </c>
      <c r="L1290" s="94" t="s">
        <v>258</v>
      </c>
    </row>
    <row r="1291" spans="1:12" ht="12" customHeight="1">
      <c r="A1291" s="104">
        <v>42610</v>
      </c>
      <c r="B1291" s="93" t="s">
        <v>277</v>
      </c>
      <c r="C1291" s="93" t="s">
        <v>274</v>
      </c>
      <c r="D1291" s="93" t="s">
        <v>14</v>
      </c>
      <c r="E1291" s="93" t="s">
        <v>180</v>
      </c>
      <c r="F1291" s="93" t="s">
        <v>216</v>
      </c>
      <c r="G1291" s="94">
        <v>134</v>
      </c>
      <c r="H1291" s="94">
        <v>133</v>
      </c>
      <c r="I1291" s="94">
        <v>1</v>
      </c>
      <c r="L1291" s="94" t="s">
        <v>258</v>
      </c>
    </row>
    <row r="1292" spans="1:12" ht="12" customHeight="1">
      <c r="A1292" s="104">
        <v>42617</v>
      </c>
      <c r="B1292" s="93" t="s">
        <v>277</v>
      </c>
      <c r="C1292" s="93" t="s">
        <v>261</v>
      </c>
      <c r="D1292" s="93" t="s">
        <v>1</v>
      </c>
      <c r="E1292" s="93" t="s">
        <v>152</v>
      </c>
      <c r="F1292" s="93" t="s">
        <v>188</v>
      </c>
      <c r="G1292" s="94">
        <v>893</v>
      </c>
      <c r="H1292" s="94">
        <v>857</v>
      </c>
      <c r="I1292" s="94">
        <v>36</v>
      </c>
      <c r="L1292" s="94" t="s">
        <v>258</v>
      </c>
    </row>
    <row r="1293" spans="1:12" ht="12" customHeight="1">
      <c r="A1293" s="104">
        <v>42617</v>
      </c>
      <c r="B1293" s="93" t="s">
        <v>277</v>
      </c>
      <c r="C1293" s="93" t="s">
        <v>261</v>
      </c>
      <c r="D1293" s="93" t="s">
        <v>1</v>
      </c>
      <c r="E1293" s="93" t="s">
        <v>151</v>
      </c>
      <c r="F1293" s="93" t="s">
        <v>187</v>
      </c>
      <c r="G1293" s="94">
        <v>1410</v>
      </c>
      <c r="H1293" s="94">
        <v>1340</v>
      </c>
      <c r="I1293" s="94">
        <v>70</v>
      </c>
      <c r="J1293" s="94">
        <v>1</v>
      </c>
      <c r="L1293" s="94" t="s">
        <v>258</v>
      </c>
    </row>
    <row r="1294" spans="1:12" ht="12" customHeight="1">
      <c r="A1294" s="104">
        <v>42617</v>
      </c>
      <c r="B1294" s="93" t="s">
        <v>277</v>
      </c>
      <c r="C1294" s="93" t="s">
        <v>262</v>
      </c>
      <c r="D1294" s="93" t="s">
        <v>2</v>
      </c>
      <c r="E1294" s="93" t="s">
        <v>153</v>
      </c>
      <c r="F1294" s="93" t="s">
        <v>189</v>
      </c>
      <c r="G1294" s="94">
        <v>603</v>
      </c>
      <c r="H1294" s="94">
        <v>566</v>
      </c>
      <c r="I1294" s="94">
        <v>37</v>
      </c>
      <c r="L1294" s="94" t="s">
        <v>258</v>
      </c>
    </row>
    <row r="1295" spans="1:12" ht="12" customHeight="1">
      <c r="A1295" s="104">
        <v>42617</v>
      </c>
      <c r="B1295" s="93" t="s">
        <v>277</v>
      </c>
      <c r="C1295" s="93" t="s">
        <v>263</v>
      </c>
      <c r="D1295" s="93" t="s">
        <v>3</v>
      </c>
      <c r="E1295" s="93" t="s">
        <v>154</v>
      </c>
      <c r="F1295" s="93" t="s">
        <v>190</v>
      </c>
      <c r="G1295" s="94">
        <v>804</v>
      </c>
      <c r="H1295" s="94">
        <v>736</v>
      </c>
      <c r="I1295" s="94">
        <v>68</v>
      </c>
      <c r="J1295" s="94">
        <v>1</v>
      </c>
      <c r="L1295" s="94" t="s">
        <v>258</v>
      </c>
    </row>
    <row r="1296" spans="1:12" ht="12" customHeight="1">
      <c r="A1296" s="104">
        <v>42617</v>
      </c>
      <c r="B1296" s="93" t="s">
        <v>277</v>
      </c>
      <c r="C1296" s="93" t="s">
        <v>263</v>
      </c>
      <c r="D1296" s="93" t="s">
        <v>3</v>
      </c>
      <c r="E1296" s="93" t="s">
        <v>155</v>
      </c>
      <c r="F1296" s="93" t="s">
        <v>191</v>
      </c>
      <c r="G1296" s="94">
        <v>256</v>
      </c>
      <c r="H1296" s="94">
        <v>248</v>
      </c>
      <c r="I1296" s="94">
        <v>8</v>
      </c>
      <c r="L1296" s="94" t="s">
        <v>258</v>
      </c>
    </row>
    <row r="1297" spans="1:12" ht="12" customHeight="1">
      <c r="A1297" s="104">
        <v>42617</v>
      </c>
      <c r="B1297" s="93" t="s">
        <v>277</v>
      </c>
      <c r="C1297" s="93" t="s">
        <v>264</v>
      </c>
      <c r="D1297" s="93" t="s">
        <v>4</v>
      </c>
      <c r="E1297" s="93" t="s">
        <v>156</v>
      </c>
      <c r="F1297" s="93" t="s">
        <v>192</v>
      </c>
      <c r="G1297" s="94">
        <v>1356</v>
      </c>
      <c r="H1297" s="94">
        <v>1280</v>
      </c>
      <c r="I1297" s="94">
        <v>76</v>
      </c>
      <c r="J1297" s="94">
        <v>1</v>
      </c>
      <c r="L1297" s="94" t="s">
        <v>258</v>
      </c>
    </row>
    <row r="1298" spans="1:12" ht="12" customHeight="1">
      <c r="A1298" s="104">
        <v>42617</v>
      </c>
      <c r="B1298" s="93" t="s">
        <v>277</v>
      </c>
      <c r="C1298" s="93" t="s">
        <v>265</v>
      </c>
      <c r="D1298" s="93" t="s">
        <v>5</v>
      </c>
      <c r="E1298" s="93" t="s">
        <v>157</v>
      </c>
      <c r="F1298" s="93" t="s">
        <v>193</v>
      </c>
      <c r="G1298" s="94">
        <v>1286</v>
      </c>
      <c r="H1298" s="94">
        <v>1195</v>
      </c>
      <c r="I1298" s="94">
        <v>91</v>
      </c>
      <c r="L1298" s="94" t="s">
        <v>258</v>
      </c>
    </row>
    <row r="1299" spans="1:12" ht="12" customHeight="1">
      <c r="A1299" s="104">
        <v>42617</v>
      </c>
      <c r="B1299" s="93" t="s">
        <v>277</v>
      </c>
      <c r="C1299" s="93" t="s">
        <v>266</v>
      </c>
      <c r="D1299" s="93" t="s">
        <v>6</v>
      </c>
      <c r="E1299" s="93" t="s">
        <v>158</v>
      </c>
      <c r="F1299" s="93" t="s">
        <v>194</v>
      </c>
      <c r="G1299" s="94">
        <v>1198</v>
      </c>
      <c r="H1299" s="94">
        <v>1121</v>
      </c>
      <c r="I1299" s="94">
        <v>77</v>
      </c>
      <c r="L1299" s="94" t="s">
        <v>258</v>
      </c>
    </row>
    <row r="1300" spans="1:12" ht="12" customHeight="1">
      <c r="A1300" s="104">
        <v>42617</v>
      </c>
      <c r="B1300" s="93" t="s">
        <v>277</v>
      </c>
      <c r="C1300" s="93" t="s">
        <v>266</v>
      </c>
      <c r="D1300" s="93" t="s">
        <v>6</v>
      </c>
      <c r="E1300" s="93" t="s">
        <v>160</v>
      </c>
      <c r="F1300" s="93" t="s">
        <v>196</v>
      </c>
      <c r="G1300" s="94">
        <v>505</v>
      </c>
      <c r="H1300" s="94">
        <v>490</v>
      </c>
      <c r="I1300" s="94">
        <v>15</v>
      </c>
      <c r="L1300" s="94" t="s">
        <v>258</v>
      </c>
    </row>
    <row r="1301" spans="1:12" ht="12" customHeight="1">
      <c r="A1301" s="104">
        <v>42617</v>
      </c>
      <c r="B1301" s="93" t="s">
        <v>277</v>
      </c>
      <c r="C1301" s="93" t="s">
        <v>266</v>
      </c>
      <c r="D1301" s="93" t="s">
        <v>6</v>
      </c>
      <c r="E1301" s="93" t="s">
        <v>159</v>
      </c>
      <c r="F1301" s="93" t="s">
        <v>195</v>
      </c>
      <c r="G1301" s="94">
        <v>404</v>
      </c>
      <c r="H1301" s="94">
        <v>402</v>
      </c>
      <c r="I1301" s="94">
        <v>2</v>
      </c>
      <c r="L1301" s="94" t="s">
        <v>258</v>
      </c>
    </row>
    <row r="1302" spans="1:12" ht="12" customHeight="1">
      <c r="A1302" s="104">
        <v>42617</v>
      </c>
      <c r="B1302" s="93" t="s">
        <v>277</v>
      </c>
      <c r="C1302" s="93" t="s">
        <v>267</v>
      </c>
      <c r="D1302" s="93" t="s">
        <v>7</v>
      </c>
      <c r="E1302" s="93" t="s">
        <v>163</v>
      </c>
      <c r="F1302" s="93" t="s">
        <v>199</v>
      </c>
      <c r="G1302" s="94">
        <v>1811</v>
      </c>
      <c r="H1302" s="94">
        <v>1565</v>
      </c>
      <c r="I1302" s="94">
        <v>246</v>
      </c>
      <c r="J1302" s="94">
        <v>6</v>
      </c>
      <c r="L1302" s="94" t="s">
        <v>258</v>
      </c>
    </row>
    <row r="1303" spans="1:12" ht="12" customHeight="1">
      <c r="A1303" s="104">
        <v>42617</v>
      </c>
      <c r="B1303" s="93" t="s">
        <v>277</v>
      </c>
      <c r="C1303" s="93" t="s">
        <v>267</v>
      </c>
      <c r="D1303" s="93" t="s">
        <v>7</v>
      </c>
      <c r="E1303" s="93" t="s">
        <v>161</v>
      </c>
      <c r="F1303" s="93" t="s">
        <v>197</v>
      </c>
      <c r="G1303" s="94">
        <v>699</v>
      </c>
      <c r="H1303" s="94">
        <v>681</v>
      </c>
      <c r="I1303" s="94">
        <v>18</v>
      </c>
      <c r="J1303" s="94">
        <v>1</v>
      </c>
      <c r="L1303" s="94" t="s">
        <v>258</v>
      </c>
    </row>
    <row r="1304" spans="1:12" ht="12" customHeight="1">
      <c r="A1304" s="104">
        <v>42617</v>
      </c>
      <c r="B1304" s="93" t="s">
        <v>277</v>
      </c>
      <c r="C1304" s="93" t="s">
        <v>267</v>
      </c>
      <c r="D1304" s="93" t="s">
        <v>7</v>
      </c>
      <c r="E1304" s="93" t="s">
        <v>164</v>
      </c>
      <c r="F1304" s="93" t="s">
        <v>200</v>
      </c>
      <c r="G1304" s="94">
        <v>1840</v>
      </c>
      <c r="H1304" s="94">
        <v>1584</v>
      </c>
      <c r="I1304" s="94">
        <v>256</v>
      </c>
      <c r="L1304" s="94" t="s">
        <v>258</v>
      </c>
    </row>
    <row r="1305" spans="1:12" ht="12" customHeight="1">
      <c r="A1305" s="104">
        <v>42617</v>
      </c>
      <c r="B1305" s="93" t="s">
        <v>277</v>
      </c>
      <c r="C1305" s="93" t="s">
        <v>267</v>
      </c>
      <c r="D1305" s="93" t="s">
        <v>7</v>
      </c>
      <c r="E1305" s="93" t="s">
        <v>162</v>
      </c>
      <c r="F1305" s="93" t="s">
        <v>198</v>
      </c>
      <c r="G1305" s="94">
        <v>1433</v>
      </c>
      <c r="H1305" s="94">
        <v>1338</v>
      </c>
      <c r="I1305" s="94">
        <v>95</v>
      </c>
      <c r="J1305" s="94">
        <v>3</v>
      </c>
      <c r="L1305" s="94" t="s">
        <v>258</v>
      </c>
    </row>
    <row r="1306" spans="1:12" ht="12" customHeight="1">
      <c r="A1306" s="104">
        <v>42617</v>
      </c>
      <c r="B1306" s="93" t="s">
        <v>277</v>
      </c>
      <c r="C1306" s="93" t="s">
        <v>267</v>
      </c>
      <c r="D1306" s="93" t="s">
        <v>7</v>
      </c>
      <c r="E1306" s="93" t="s">
        <v>165</v>
      </c>
      <c r="F1306" s="93" t="s">
        <v>201</v>
      </c>
      <c r="G1306" s="94">
        <v>1146</v>
      </c>
      <c r="H1306" s="94">
        <v>1143</v>
      </c>
      <c r="I1306" s="94">
        <v>3</v>
      </c>
      <c r="L1306" s="94" t="s">
        <v>258</v>
      </c>
    </row>
    <row r="1307" spans="1:12" ht="12" customHeight="1">
      <c r="A1307" s="104">
        <v>42617</v>
      </c>
      <c r="B1307" s="93" t="s">
        <v>277</v>
      </c>
      <c r="C1307" s="93" t="s">
        <v>268</v>
      </c>
      <c r="D1307" s="93" t="s">
        <v>8</v>
      </c>
      <c r="E1307" s="93" t="s">
        <v>169</v>
      </c>
      <c r="F1307" s="93" t="s">
        <v>205</v>
      </c>
      <c r="G1307" s="94">
        <v>211</v>
      </c>
      <c r="H1307" s="94">
        <v>199</v>
      </c>
      <c r="I1307" s="94">
        <v>12</v>
      </c>
      <c r="L1307" s="94" t="s">
        <v>258</v>
      </c>
    </row>
    <row r="1308" spans="1:12" ht="12" customHeight="1">
      <c r="A1308" s="104">
        <v>42617</v>
      </c>
      <c r="B1308" s="93" t="s">
        <v>277</v>
      </c>
      <c r="C1308" s="93" t="s">
        <v>268</v>
      </c>
      <c r="D1308" s="93" t="s">
        <v>8</v>
      </c>
      <c r="E1308" s="93" t="s">
        <v>167</v>
      </c>
      <c r="F1308" s="93" t="s">
        <v>203</v>
      </c>
      <c r="G1308" s="94">
        <v>155</v>
      </c>
      <c r="H1308" s="94">
        <v>153</v>
      </c>
      <c r="I1308" s="94">
        <v>2</v>
      </c>
      <c r="L1308" s="94" t="s">
        <v>258</v>
      </c>
    </row>
    <row r="1309" spans="1:12" ht="12" customHeight="1">
      <c r="A1309" s="104">
        <v>42617</v>
      </c>
      <c r="B1309" s="93" t="s">
        <v>277</v>
      </c>
      <c r="C1309" s="93" t="s">
        <v>268</v>
      </c>
      <c r="D1309" s="93" t="s">
        <v>8</v>
      </c>
      <c r="E1309" s="93" t="s">
        <v>166</v>
      </c>
      <c r="F1309" s="93" t="s">
        <v>202</v>
      </c>
      <c r="G1309" s="94">
        <v>180</v>
      </c>
      <c r="H1309" s="94">
        <v>178</v>
      </c>
      <c r="I1309" s="94">
        <v>2</v>
      </c>
      <c r="L1309" s="94" t="s">
        <v>258</v>
      </c>
    </row>
    <row r="1310" spans="1:12" ht="12" customHeight="1">
      <c r="A1310" s="104">
        <v>42617</v>
      </c>
      <c r="B1310" s="93" t="s">
        <v>277</v>
      </c>
      <c r="C1310" s="93" t="s">
        <v>268</v>
      </c>
      <c r="D1310" s="93" t="s">
        <v>8</v>
      </c>
      <c r="E1310" s="93" t="s">
        <v>168</v>
      </c>
      <c r="F1310" s="93" t="s">
        <v>204</v>
      </c>
      <c r="G1310" s="94">
        <v>727</v>
      </c>
      <c r="H1310" s="94">
        <v>667</v>
      </c>
      <c r="I1310" s="94">
        <v>60</v>
      </c>
      <c r="J1310" s="94">
        <v>6</v>
      </c>
      <c r="L1310" s="94" t="s">
        <v>258</v>
      </c>
    </row>
    <row r="1311" spans="1:12" ht="12" customHeight="1">
      <c r="A1311" s="104">
        <v>42617</v>
      </c>
      <c r="B1311" s="93" t="s">
        <v>277</v>
      </c>
      <c r="C1311" s="93" t="s">
        <v>269</v>
      </c>
      <c r="D1311" s="93" t="s">
        <v>9</v>
      </c>
      <c r="E1311" s="93" t="s">
        <v>171</v>
      </c>
      <c r="F1311" s="93" t="s">
        <v>207</v>
      </c>
      <c r="G1311" s="94">
        <v>1315</v>
      </c>
      <c r="H1311" s="94">
        <v>1233</v>
      </c>
      <c r="I1311" s="94">
        <v>82</v>
      </c>
      <c r="J1311" s="94">
        <v>2</v>
      </c>
      <c r="L1311" s="94" t="s">
        <v>258</v>
      </c>
    </row>
    <row r="1312" spans="1:12" ht="12" customHeight="1">
      <c r="A1312" s="104">
        <v>42617</v>
      </c>
      <c r="B1312" s="93" t="s">
        <v>277</v>
      </c>
      <c r="C1312" s="93" t="s">
        <v>269</v>
      </c>
      <c r="D1312" s="93" t="s">
        <v>9</v>
      </c>
      <c r="E1312" s="93" t="s">
        <v>170</v>
      </c>
      <c r="F1312" s="93" t="s">
        <v>206</v>
      </c>
      <c r="G1312" s="94">
        <v>1370</v>
      </c>
      <c r="H1312" s="94">
        <v>1337</v>
      </c>
      <c r="I1312" s="94">
        <v>33</v>
      </c>
      <c r="L1312" s="94" t="s">
        <v>258</v>
      </c>
    </row>
    <row r="1313" spans="1:12" ht="12" customHeight="1">
      <c r="A1313" s="104">
        <v>42617</v>
      </c>
      <c r="B1313" s="93" t="s">
        <v>277</v>
      </c>
      <c r="C1313" s="93" t="s">
        <v>269</v>
      </c>
      <c r="D1313" s="93" t="s">
        <v>9</v>
      </c>
      <c r="E1313" s="93" t="s">
        <v>172</v>
      </c>
      <c r="F1313" s="93" t="s">
        <v>208</v>
      </c>
      <c r="G1313" s="94">
        <v>1334</v>
      </c>
      <c r="H1313" s="94">
        <v>1248</v>
      </c>
      <c r="I1313" s="94">
        <v>86</v>
      </c>
      <c r="J1313" s="94">
        <v>11</v>
      </c>
      <c r="L1313" s="94" t="s">
        <v>258</v>
      </c>
    </row>
    <row r="1314" spans="1:12" ht="12" customHeight="1">
      <c r="A1314" s="104">
        <v>42617</v>
      </c>
      <c r="B1314" s="93" t="s">
        <v>277</v>
      </c>
      <c r="C1314" s="93" t="s">
        <v>270</v>
      </c>
      <c r="D1314" s="93" t="s">
        <v>10</v>
      </c>
      <c r="E1314" s="93" t="s">
        <v>173</v>
      </c>
      <c r="F1314" s="93" t="s">
        <v>209</v>
      </c>
      <c r="G1314" s="94">
        <v>987</v>
      </c>
      <c r="H1314" s="94">
        <v>977</v>
      </c>
      <c r="I1314" s="94">
        <v>10</v>
      </c>
      <c r="L1314" s="94" t="s">
        <v>258</v>
      </c>
    </row>
    <row r="1315" spans="1:12" ht="12" customHeight="1">
      <c r="A1315" s="104">
        <v>42617</v>
      </c>
      <c r="B1315" s="93" t="s">
        <v>277</v>
      </c>
      <c r="C1315" s="93" t="s">
        <v>270</v>
      </c>
      <c r="D1315" s="93" t="s">
        <v>10</v>
      </c>
      <c r="E1315" s="93" t="s">
        <v>175</v>
      </c>
      <c r="F1315" s="93" t="s">
        <v>211</v>
      </c>
      <c r="G1315" s="94">
        <v>2453</v>
      </c>
      <c r="H1315" s="94">
        <v>2303</v>
      </c>
      <c r="I1315" s="94">
        <v>150</v>
      </c>
      <c r="J1315" s="94">
        <v>13</v>
      </c>
      <c r="K1315" s="94">
        <v>1</v>
      </c>
      <c r="L1315" s="94" t="s">
        <v>258</v>
      </c>
    </row>
    <row r="1316" spans="1:12" ht="12" customHeight="1">
      <c r="A1316" s="104">
        <v>42617</v>
      </c>
      <c r="B1316" s="93" t="s">
        <v>277</v>
      </c>
      <c r="C1316" s="93" t="s">
        <v>270</v>
      </c>
      <c r="D1316" s="93" t="s">
        <v>10</v>
      </c>
      <c r="E1316" s="93" t="s">
        <v>174</v>
      </c>
      <c r="F1316" s="93" t="s">
        <v>210</v>
      </c>
      <c r="G1316" s="94">
        <v>1082</v>
      </c>
      <c r="H1316" s="94">
        <v>1042</v>
      </c>
      <c r="I1316" s="94">
        <v>40</v>
      </c>
      <c r="J1316" s="94">
        <v>3</v>
      </c>
      <c r="L1316" s="94" t="s">
        <v>258</v>
      </c>
    </row>
    <row r="1317" spans="1:12" ht="12" customHeight="1">
      <c r="A1317" s="104">
        <v>42617</v>
      </c>
      <c r="B1317" s="93" t="s">
        <v>277</v>
      </c>
      <c r="C1317" s="93" t="s">
        <v>271</v>
      </c>
      <c r="D1317" s="93" t="s">
        <v>11</v>
      </c>
      <c r="E1317" s="93" t="s">
        <v>176</v>
      </c>
      <c r="F1317" s="93" t="s">
        <v>212</v>
      </c>
      <c r="G1317" s="94">
        <v>128</v>
      </c>
      <c r="H1317" s="94">
        <v>126</v>
      </c>
      <c r="I1317" s="94">
        <v>2</v>
      </c>
      <c r="L1317" s="94" t="s">
        <v>258</v>
      </c>
    </row>
    <row r="1318" spans="1:12" ht="12" customHeight="1">
      <c r="A1318" s="104">
        <v>42617</v>
      </c>
      <c r="B1318" s="93" t="s">
        <v>277</v>
      </c>
      <c r="C1318" s="93" t="s">
        <v>272</v>
      </c>
      <c r="D1318" s="93" t="s">
        <v>12</v>
      </c>
      <c r="E1318" s="93" t="s">
        <v>177</v>
      </c>
      <c r="F1318" s="93" t="s">
        <v>213</v>
      </c>
      <c r="G1318" s="94">
        <v>163</v>
      </c>
      <c r="H1318" s="94">
        <v>156</v>
      </c>
      <c r="I1318" s="94">
        <v>7</v>
      </c>
      <c r="L1318" s="94" t="s">
        <v>258</v>
      </c>
    </row>
    <row r="1319" spans="1:12" ht="12" customHeight="1">
      <c r="A1319" s="104">
        <v>42617</v>
      </c>
      <c r="B1319" s="93" t="s">
        <v>277</v>
      </c>
      <c r="C1319" s="93" t="s">
        <v>273</v>
      </c>
      <c r="D1319" s="93" t="s">
        <v>13</v>
      </c>
      <c r="E1319" s="93" t="s">
        <v>178</v>
      </c>
      <c r="F1319" s="93" t="s">
        <v>214</v>
      </c>
      <c r="G1319" s="94">
        <v>1045</v>
      </c>
      <c r="H1319" s="94">
        <v>1031</v>
      </c>
      <c r="I1319" s="94">
        <v>14</v>
      </c>
      <c r="L1319" s="94" t="s">
        <v>258</v>
      </c>
    </row>
    <row r="1320" spans="1:12" ht="12" customHeight="1">
      <c r="A1320" s="104">
        <v>42617</v>
      </c>
      <c r="B1320" s="93" t="s">
        <v>277</v>
      </c>
      <c r="C1320" s="93" t="s">
        <v>273</v>
      </c>
      <c r="D1320" s="93" t="s">
        <v>13</v>
      </c>
      <c r="E1320" s="93" t="s">
        <v>179</v>
      </c>
      <c r="F1320" s="93" t="s">
        <v>215</v>
      </c>
      <c r="G1320" s="94">
        <v>486</v>
      </c>
      <c r="H1320" s="94">
        <v>478</v>
      </c>
      <c r="I1320" s="94">
        <v>8</v>
      </c>
      <c r="L1320" s="94" t="s">
        <v>258</v>
      </c>
    </row>
    <row r="1321" spans="1:12" ht="12" customHeight="1">
      <c r="A1321" s="104">
        <v>42617</v>
      </c>
      <c r="B1321" s="93" t="s">
        <v>277</v>
      </c>
      <c r="C1321" s="93" t="s">
        <v>274</v>
      </c>
      <c r="D1321" s="93" t="s">
        <v>14</v>
      </c>
      <c r="E1321" s="93" t="s">
        <v>180</v>
      </c>
      <c r="F1321" s="93" t="s">
        <v>216</v>
      </c>
      <c r="G1321" s="94">
        <v>141</v>
      </c>
      <c r="H1321" s="94">
        <v>139</v>
      </c>
      <c r="I1321" s="94">
        <v>2</v>
      </c>
      <c r="L1321" s="94" t="s">
        <v>258</v>
      </c>
    </row>
    <row r="1322" spans="1:12" ht="12" customHeight="1">
      <c r="A1322" s="104">
        <v>42624</v>
      </c>
      <c r="B1322" s="93" t="s">
        <v>277</v>
      </c>
      <c r="C1322" s="93" t="s">
        <v>261</v>
      </c>
      <c r="D1322" s="93" t="s">
        <v>1</v>
      </c>
      <c r="E1322" s="93" t="s">
        <v>152</v>
      </c>
      <c r="F1322" s="93" t="s">
        <v>188</v>
      </c>
      <c r="G1322" s="94">
        <v>904</v>
      </c>
      <c r="H1322" s="94">
        <v>829</v>
      </c>
      <c r="I1322" s="94">
        <v>75</v>
      </c>
      <c r="J1322" s="94">
        <v>7</v>
      </c>
      <c r="K1322" s="94">
        <v>1</v>
      </c>
      <c r="L1322" s="94" t="s">
        <v>258</v>
      </c>
    </row>
    <row r="1323" spans="1:12" ht="12" customHeight="1">
      <c r="A1323" s="104">
        <v>42624</v>
      </c>
      <c r="B1323" s="93" t="s">
        <v>277</v>
      </c>
      <c r="C1323" s="93" t="s">
        <v>261</v>
      </c>
      <c r="D1323" s="93" t="s">
        <v>1</v>
      </c>
      <c r="E1323" s="93" t="s">
        <v>151</v>
      </c>
      <c r="F1323" s="93" t="s">
        <v>187</v>
      </c>
      <c r="G1323" s="94">
        <v>1425</v>
      </c>
      <c r="H1323" s="94">
        <v>1338</v>
      </c>
      <c r="I1323" s="94">
        <v>87</v>
      </c>
      <c r="J1323" s="94">
        <v>6</v>
      </c>
      <c r="L1323" s="94" t="s">
        <v>258</v>
      </c>
    </row>
    <row r="1324" spans="1:12" ht="12" customHeight="1">
      <c r="A1324" s="104">
        <v>42624</v>
      </c>
      <c r="B1324" s="93" t="s">
        <v>277</v>
      </c>
      <c r="C1324" s="93" t="s">
        <v>262</v>
      </c>
      <c r="D1324" s="93" t="s">
        <v>2</v>
      </c>
      <c r="E1324" s="93" t="s">
        <v>153</v>
      </c>
      <c r="F1324" s="93" t="s">
        <v>189</v>
      </c>
      <c r="G1324" s="94">
        <v>600</v>
      </c>
      <c r="H1324" s="94">
        <v>552</v>
      </c>
      <c r="I1324" s="94">
        <v>48</v>
      </c>
      <c r="L1324" s="94" t="s">
        <v>258</v>
      </c>
    </row>
    <row r="1325" spans="1:12" ht="12" customHeight="1">
      <c r="A1325" s="104">
        <v>42624</v>
      </c>
      <c r="B1325" s="93" t="s">
        <v>277</v>
      </c>
      <c r="C1325" s="93" t="s">
        <v>263</v>
      </c>
      <c r="D1325" s="93" t="s">
        <v>3</v>
      </c>
      <c r="E1325" s="93" t="s">
        <v>154</v>
      </c>
      <c r="F1325" s="93" t="s">
        <v>190</v>
      </c>
      <c r="G1325" s="94">
        <v>692</v>
      </c>
      <c r="H1325" s="94">
        <v>645</v>
      </c>
      <c r="I1325" s="94">
        <v>47</v>
      </c>
      <c r="L1325" s="94" t="s">
        <v>258</v>
      </c>
    </row>
    <row r="1326" spans="1:12" ht="12" customHeight="1">
      <c r="A1326" s="104">
        <v>42624</v>
      </c>
      <c r="B1326" s="93" t="s">
        <v>277</v>
      </c>
      <c r="C1326" s="93" t="s">
        <v>263</v>
      </c>
      <c r="D1326" s="93" t="s">
        <v>3</v>
      </c>
      <c r="E1326" s="93" t="s">
        <v>155</v>
      </c>
      <c r="F1326" s="93" t="s">
        <v>191</v>
      </c>
      <c r="G1326" s="94">
        <v>252</v>
      </c>
      <c r="H1326" s="94">
        <v>250</v>
      </c>
      <c r="I1326" s="94">
        <v>2</v>
      </c>
      <c r="L1326" s="94" t="s">
        <v>258</v>
      </c>
    </row>
    <row r="1327" spans="1:12" ht="12" customHeight="1">
      <c r="A1327" s="104">
        <v>42624</v>
      </c>
      <c r="B1327" s="93" t="s">
        <v>277</v>
      </c>
      <c r="C1327" s="93" t="s">
        <v>264</v>
      </c>
      <c r="D1327" s="93" t="s">
        <v>4</v>
      </c>
      <c r="E1327" s="93" t="s">
        <v>156</v>
      </c>
      <c r="F1327" s="93" t="s">
        <v>192</v>
      </c>
      <c r="G1327" s="94">
        <v>1332</v>
      </c>
      <c r="H1327" s="94">
        <v>1260</v>
      </c>
      <c r="I1327" s="94">
        <v>72</v>
      </c>
      <c r="J1327" s="94">
        <v>7</v>
      </c>
      <c r="L1327" s="94" t="s">
        <v>258</v>
      </c>
    </row>
    <row r="1328" spans="1:12" ht="12" customHeight="1">
      <c r="A1328" s="104">
        <v>42624</v>
      </c>
      <c r="B1328" s="93" t="s">
        <v>277</v>
      </c>
      <c r="C1328" s="93" t="s">
        <v>265</v>
      </c>
      <c r="D1328" s="93" t="s">
        <v>5</v>
      </c>
      <c r="E1328" s="93" t="s">
        <v>157</v>
      </c>
      <c r="F1328" s="93" t="s">
        <v>193</v>
      </c>
      <c r="G1328" s="94">
        <v>1286</v>
      </c>
      <c r="H1328" s="94">
        <v>1234</v>
      </c>
      <c r="I1328" s="94">
        <v>52</v>
      </c>
      <c r="L1328" s="94" t="s">
        <v>258</v>
      </c>
    </row>
    <row r="1329" spans="1:12" ht="12" customHeight="1">
      <c r="A1329" s="104">
        <v>42624</v>
      </c>
      <c r="B1329" s="93" t="s">
        <v>277</v>
      </c>
      <c r="C1329" s="93" t="s">
        <v>266</v>
      </c>
      <c r="D1329" s="93" t="s">
        <v>6</v>
      </c>
      <c r="E1329" s="93" t="s">
        <v>158</v>
      </c>
      <c r="F1329" s="93" t="s">
        <v>194</v>
      </c>
      <c r="G1329" s="94">
        <v>1238</v>
      </c>
      <c r="H1329" s="94">
        <v>1100</v>
      </c>
      <c r="I1329" s="94">
        <v>138</v>
      </c>
      <c r="J1329" s="94">
        <v>2</v>
      </c>
      <c r="L1329" s="94" t="s">
        <v>258</v>
      </c>
    </row>
    <row r="1330" spans="1:12" ht="12" customHeight="1">
      <c r="A1330" s="104">
        <v>42624</v>
      </c>
      <c r="B1330" s="93" t="s">
        <v>277</v>
      </c>
      <c r="C1330" s="93" t="s">
        <v>266</v>
      </c>
      <c r="D1330" s="93" t="s">
        <v>6</v>
      </c>
      <c r="E1330" s="93" t="s">
        <v>160</v>
      </c>
      <c r="F1330" s="93" t="s">
        <v>196</v>
      </c>
      <c r="G1330" s="94">
        <v>538</v>
      </c>
      <c r="H1330" s="94">
        <v>530</v>
      </c>
      <c r="I1330" s="94">
        <v>8</v>
      </c>
      <c r="J1330" s="94">
        <v>1</v>
      </c>
      <c r="L1330" s="94" t="s">
        <v>258</v>
      </c>
    </row>
    <row r="1331" spans="1:12" ht="12" customHeight="1">
      <c r="A1331" s="104">
        <v>42624</v>
      </c>
      <c r="B1331" s="93" t="s">
        <v>277</v>
      </c>
      <c r="C1331" s="93" t="s">
        <v>266</v>
      </c>
      <c r="D1331" s="93" t="s">
        <v>6</v>
      </c>
      <c r="E1331" s="93" t="s">
        <v>159</v>
      </c>
      <c r="F1331" s="93" t="s">
        <v>195</v>
      </c>
      <c r="G1331" s="94">
        <v>383</v>
      </c>
      <c r="H1331" s="94">
        <v>374</v>
      </c>
      <c r="I1331" s="94">
        <v>9</v>
      </c>
      <c r="L1331" s="94" t="s">
        <v>258</v>
      </c>
    </row>
    <row r="1332" spans="1:12" ht="12" customHeight="1">
      <c r="A1332" s="104">
        <v>42624</v>
      </c>
      <c r="B1332" s="93" t="s">
        <v>277</v>
      </c>
      <c r="C1332" s="93" t="s">
        <v>267</v>
      </c>
      <c r="D1332" s="93" t="s">
        <v>7</v>
      </c>
      <c r="E1332" s="93" t="s">
        <v>163</v>
      </c>
      <c r="F1332" s="93" t="s">
        <v>199</v>
      </c>
      <c r="G1332" s="94">
        <v>1840</v>
      </c>
      <c r="H1332" s="94">
        <v>1552</v>
      </c>
      <c r="I1332" s="94">
        <v>288</v>
      </c>
      <c r="J1332" s="94">
        <v>5</v>
      </c>
      <c r="K1332" s="94">
        <v>1</v>
      </c>
      <c r="L1332" s="94" t="s">
        <v>258</v>
      </c>
    </row>
    <row r="1333" spans="1:12" ht="12" customHeight="1">
      <c r="A1333" s="104">
        <v>42624</v>
      </c>
      <c r="B1333" s="93" t="s">
        <v>277</v>
      </c>
      <c r="C1333" s="93" t="s">
        <v>267</v>
      </c>
      <c r="D1333" s="93" t="s">
        <v>7</v>
      </c>
      <c r="E1333" s="93" t="s">
        <v>161</v>
      </c>
      <c r="F1333" s="93" t="s">
        <v>197</v>
      </c>
      <c r="G1333" s="94">
        <v>635</v>
      </c>
      <c r="H1333" s="94">
        <v>599</v>
      </c>
      <c r="I1333" s="94">
        <v>36</v>
      </c>
      <c r="J1333" s="94">
        <v>2</v>
      </c>
      <c r="L1333" s="94" t="s">
        <v>258</v>
      </c>
    </row>
    <row r="1334" spans="1:12" ht="12" customHeight="1">
      <c r="A1334" s="104">
        <v>42624</v>
      </c>
      <c r="B1334" s="93" t="s">
        <v>277</v>
      </c>
      <c r="C1334" s="93" t="s">
        <v>267</v>
      </c>
      <c r="D1334" s="93" t="s">
        <v>7</v>
      </c>
      <c r="E1334" s="93" t="s">
        <v>164</v>
      </c>
      <c r="F1334" s="93" t="s">
        <v>200</v>
      </c>
      <c r="G1334" s="94">
        <v>1830</v>
      </c>
      <c r="H1334" s="94">
        <v>1568</v>
      </c>
      <c r="I1334" s="94">
        <v>262</v>
      </c>
      <c r="J1334" s="94">
        <v>5</v>
      </c>
      <c r="L1334" s="94" t="s">
        <v>258</v>
      </c>
    </row>
    <row r="1335" spans="1:12" ht="12" customHeight="1">
      <c r="A1335" s="104">
        <v>42624</v>
      </c>
      <c r="B1335" s="93" t="s">
        <v>277</v>
      </c>
      <c r="C1335" s="93" t="s">
        <v>267</v>
      </c>
      <c r="D1335" s="93" t="s">
        <v>7</v>
      </c>
      <c r="E1335" s="93" t="s">
        <v>162</v>
      </c>
      <c r="F1335" s="93" t="s">
        <v>198</v>
      </c>
      <c r="G1335" s="94">
        <v>1428</v>
      </c>
      <c r="H1335" s="94">
        <v>1346</v>
      </c>
      <c r="I1335" s="94">
        <v>82</v>
      </c>
      <c r="J1335" s="94">
        <v>2</v>
      </c>
      <c r="L1335" s="94" t="s">
        <v>258</v>
      </c>
    </row>
    <row r="1336" spans="1:12" ht="12" customHeight="1">
      <c r="A1336" s="104">
        <v>42624</v>
      </c>
      <c r="B1336" s="93" t="s">
        <v>277</v>
      </c>
      <c r="C1336" s="93" t="s">
        <v>267</v>
      </c>
      <c r="D1336" s="93" t="s">
        <v>7</v>
      </c>
      <c r="E1336" s="93" t="s">
        <v>165</v>
      </c>
      <c r="F1336" s="93" t="s">
        <v>201</v>
      </c>
      <c r="G1336" s="94">
        <v>1121</v>
      </c>
      <c r="H1336" s="94">
        <v>1114</v>
      </c>
      <c r="I1336" s="94">
        <v>7</v>
      </c>
      <c r="L1336" s="94" t="s">
        <v>258</v>
      </c>
    </row>
    <row r="1337" spans="1:12" ht="12" customHeight="1">
      <c r="A1337" s="104">
        <v>42624</v>
      </c>
      <c r="B1337" s="93" t="s">
        <v>277</v>
      </c>
      <c r="C1337" s="93" t="s">
        <v>268</v>
      </c>
      <c r="D1337" s="93" t="s">
        <v>8</v>
      </c>
      <c r="E1337" s="93" t="s">
        <v>169</v>
      </c>
      <c r="F1337" s="93" t="s">
        <v>205</v>
      </c>
      <c r="G1337" s="94">
        <v>196</v>
      </c>
      <c r="H1337" s="94">
        <v>194</v>
      </c>
      <c r="I1337" s="94">
        <v>2</v>
      </c>
      <c r="L1337" s="94" t="s">
        <v>258</v>
      </c>
    </row>
    <row r="1338" spans="1:12" ht="12" customHeight="1">
      <c r="A1338" s="104">
        <v>42624</v>
      </c>
      <c r="B1338" s="93" t="s">
        <v>277</v>
      </c>
      <c r="C1338" s="93" t="s">
        <v>268</v>
      </c>
      <c r="D1338" s="93" t="s">
        <v>8</v>
      </c>
      <c r="E1338" s="93" t="s">
        <v>167</v>
      </c>
      <c r="F1338" s="93" t="s">
        <v>203</v>
      </c>
      <c r="G1338" s="94">
        <v>150</v>
      </c>
      <c r="H1338" s="94">
        <v>147</v>
      </c>
      <c r="I1338" s="94">
        <v>3</v>
      </c>
      <c r="L1338" s="94" t="s">
        <v>258</v>
      </c>
    </row>
    <row r="1339" spans="1:12" ht="12" customHeight="1">
      <c r="A1339" s="104">
        <v>42624</v>
      </c>
      <c r="B1339" s="93" t="s">
        <v>277</v>
      </c>
      <c r="C1339" s="93" t="s">
        <v>268</v>
      </c>
      <c r="D1339" s="93" t="s">
        <v>8</v>
      </c>
      <c r="E1339" s="93" t="s">
        <v>166</v>
      </c>
      <c r="F1339" s="93" t="s">
        <v>202</v>
      </c>
      <c r="G1339" s="94">
        <v>158</v>
      </c>
      <c r="H1339" s="94">
        <v>157</v>
      </c>
      <c r="I1339" s="94">
        <v>1</v>
      </c>
      <c r="L1339" s="94" t="s">
        <v>258</v>
      </c>
    </row>
    <row r="1340" spans="1:12" ht="12" customHeight="1">
      <c r="A1340" s="104">
        <v>42624</v>
      </c>
      <c r="B1340" s="93" t="s">
        <v>277</v>
      </c>
      <c r="C1340" s="93" t="s">
        <v>268</v>
      </c>
      <c r="D1340" s="93" t="s">
        <v>8</v>
      </c>
      <c r="E1340" s="93" t="s">
        <v>168</v>
      </c>
      <c r="F1340" s="93" t="s">
        <v>204</v>
      </c>
      <c r="G1340" s="94">
        <v>762</v>
      </c>
      <c r="H1340" s="94">
        <v>702</v>
      </c>
      <c r="I1340" s="94">
        <v>60</v>
      </c>
      <c r="J1340" s="94">
        <v>2</v>
      </c>
      <c r="K1340" s="94">
        <v>1</v>
      </c>
      <c r="L1340" s="94" t="s">
        <v>258</v>
      </c>
    </row>
    <row r="1341" spans="1:12" ht="12" customHeight="1">
      <c r="A1341" s="104">
        <v>42624</v>
      </c>
      <c r="B1341" s="93" t="s">
        <v>277</v>
      </c>
      <c r="C1341" s="93" t="s">
        <v>269</v>
      </c>
      <c r="D1341" s="93" t="s">
        <v>9</v>
      </c>
      <c r="E1341" s="93" t="s">
        <v>171</v>
      </c>
      <c r="F1341" s="93" t="s">
        <v>207</v>
      </c>
      <c r="G1341" s="94">
        <v>1302</v>
      </c>
      <c r="H1341" s="94">
        <v>1232</v>
      </c>
      <c r="I1341" s="94">
        <v>70</v>
      </c>
      <c r="J1341" s="94">
        <v>2</v>
      </c>
      <c r="L1341" s="94" t="s">
        <v>258</v>
      </c>
    </row>
    <row r="1342" spans="1:12" ht="12" customHeight="1">
      <c r="A1342" s="104">
        <v>42624</v>
      </c>
      <c r="B1342" s="93" t="s">
        <v>277</v>
      </c>
      <c r="C1342" s="93" t="s">
        <v>269</v>
      </c>
      <c r="D1342" s="93" t="s">
        <v>9</v>
      </c>
      <c r="E1342" s="93" t="s">
        <v>170</v>
      </c>
      <c r="F1342" s="93" t="s">
        <v>206</v>
      </c>
      <c r="G1342" s="94">
        <v>1396</v>
      </c>
      <c r="H1342" s="94">
        <v>1321</v>
      </c>
      <c r="I1342" s="94">
        <v>75</v>
      </c>
      <c r="J1342" s="94">
        <v>1</v>
      </c>
      <c r="L1342" s="94" t="s">
        <v>258</v>
      </c>
    </row>
    <row r="1343" spans="1:12" ht="12" customHeight="1">
      <c r="A1343" s="104">
        <v>42624</v>
      </c>
      <c r="B1343" s="93" t="s">
        <v>277</v>
      </c>
      <c r="C1343" s="93" t="s">
        <v>269</v>
      </c>
      <c r="D1343" s="93" t="s">
        <v>9</v>
      </c>
      <c r="E1343" s="93" t="s">
        <v>172</v>
      </c>
      <c r="F1343" s="93" t="s">
        <v>208</v>
      </c>
      <c r="G1343" s="94">
        <v>1361</v>
      </c>
      <c r="H1343" s="94">
        <v>1221</v>
      </c>
      <c r="I1343" s="94">
        <v>140</v>
      </c>
      <c r="J1343" s="94">
        <v>18</v>
      </c>
      <c r="K1343" s="94">
        <v>5</v>
      </c>
      <c r="L1343" s="94" t="s">
        <v>258</v>
      </c>
    </row>
    <row r="1344" spans="1:12" ht="12" customHeight="1">
      <c r="A1344" s="104">
        <v>42624</v>
      </c>
      <c r="B1344" s="93" t="s">
        <v>277</v>
      </c>
      <c r="C1344" s="93" t="s">
        <v>270</v>
      </c>
      <c r="D1344" s="93" t="s">
        <v>10</v>
      </c>
      <c r="E1344" s="93" t="s">
        <v>173</v>
      </c>
      <c r="F1344" s="93" t="s">
        <v>209</v>
      </c>
      <c r="G1344" s="94">
        <v>948</v>
      </c>
      <c r="H1344" s="94">
        <v>929</v>
      </c>
      <c r="I1344" s="94">
        <v>19</v>
      </c>
      <c r="L1344" s="94" t="s">
        <v>258</v>
      </c>
    </row>
    <row r="1345" spans="1:12" ht="12" customHeight="1">
      <c r="A1345" s="104">
        <v>42624</v>
      </c>
      <c r="B1345" s="93" t="s">
        <v>277</v>
      </c>
      <c r="C1345" s="93" t="s">
        <v>270</v>
      </c>
      <c r="D1345" s="93" t="s">
        <v>10</v>
      </c>
      <c r="E1345" s="93" t="s">
        <v>175</v>
      </c>
      <c r="F1345" s="93" t="s">
        <v>211</v>
      </c>
      <c r="G1345" s="94">
        <v>2399</v>
      </c>
      <c r="H1345" s="94">
        <v>2201</v>
      </c>
      <c r="I1345" s="94">
        <v>198</v>
      </c>
      <c r="J1345" s="94">
        <v>41</v>
      </c>
      <c r="K1345" s="94">
        <v>9</v>
      </c>
      <c r="L1345" s="94" t="s">
        <v>258</v>
      </c>
    </row>
    <row r="1346" spans="1:12" ht="12" customHeight="1">
      <c r="A1346" s="104">
        <v>42624</v>
      </c>
      <c r="B1346" s="93" t="s">
        <v>277</v>
      </c>
      <c r="C1346" s="93" t="s">
        <v>270</v>
      </c>
      <c r="D1346" s="93" t="s">
        <v>10</v>
      </c>
      <c r="E1346" s="93" t="s">
        <v>174</v>
      </c>
      <c r="F1346" s="93" t="s">
        <v>210</v>
      </c>
      <c r="G1346" s="94">
        <v>1130</v>
      </c>
      <c r="H1346" s="94">
        <v>1100</v>
      </c>
      <c r="I1346" s="94">
        <v>30</v>
      </c>
      <c r="J1346" s="94">
        <v>3</v>
      </c>
      <c r="L1346" s="94" t="s">
        <v>258</v>
      </c>
    </row>
    <row r="1347" spans="1:12" ht="12" customHeight="1">
      <c r="A1347" s="104">
        <v>42624</v>
      </c>
      <c r="B1347" s="93" t="s">
        <v>277</v>
      </c>
      <c r="C1347" s="93" t="s">
        <v>271</v>
      </c>
      <c r="D1347" s="93" t="s">
        <v>11</v>
      </c>
      <c r="E1347" s="93" t="s">
        <v>176</v>
      </c>
      <c r="F1347" s="93" t="s">
        <v>212</v>
      </c>
      <c r="G1347" s="94">
        <v>130</v>
      </c>
      <c r="H1347" s="94">
        <v>127</v>
      </c>
      <c r="I1347" s="94">
        <v>3</v>
      </c>
      <c r="L1347" s="94" t="s">
        <v>258</v>
      </c>
    </row>
    <row r="1348" spans="1:12" ht="12" customHeight="1">
      <c r="A1348" s="104">
        <v>42624</v>
      </c>
      <c r="B1348" s="93" t="s">
        <v>277</v>
      </c>
      <c r="C1348" s="93" t="s">
        <v>272</v>
      </c>
      <c r="D1348" s="93" t="s">
        <v>12</v>
      </c>
      <c r="E1348" s="93" t="s">
        <v>177</v>
      </c>
      <c r="F1348" s="93" t="s">
        <v>213</v>
      </c>
      <c r="G1348" s="94">
        <v>171</v>
      </c>
      <c r="H1348" s="94">
        <v>158</v>
      </c>
      <c r="I1348" s="94">
        <v>13</v>
      </c>
      <c r="L1348" s="94" t="s">
        <v>258</v>
      </c>
    </row>
    <row r="1349" spans="1:12" ht="12" customHeight="1">
      <c r="A1349" s="104">
        <v>42624</v>
      </c>
      <c r="B1349" s="93" t="s">
        <v>277</v>
      </c>
      <c r="C1349" s="93" t="s">
        <v>273</v>
      </c>
      <c r="D1349" s="93" t="s">
        <v>13</v>
      </c>
      <c r="E1349" s="93" t="s">
        <v>178</v>
      </c>
      <c r="F1349" s="93" t="s">
        <v>214</v>
      </c>
      <c r="G1349" s="94">
        <v>1053</v>
      </c>
      <c r="H1349" s="94">
        <v>1022</v>
      </c>
      <c r="I1349" s="94">
        <v>31</v>
      </c>
      <c r="L1349" s="94" t="s">
        <v>258</v>
      </c>
    </row>
    <row r="1350" spans="1:12" ht="12" customHeight="1">
      <c r="A1350" s="104">
        <v>42624</v>
      </c>
      <c r="B1350" s="93" t="s">
        <v>277</v>
      </c>
      <c r="C1350" s="93" t="s">
        <v>273</v>
      </c>
      <c r="D1350" s="93" t="s">
        <v>13</v>
      </c>
      <c r="E1350" s="93" t="s">
        <v>179</v>
      </c>
      <c r="F1350" s="93" t="s">
        <v>215</v>
      </c>
      <c r="G1350" s="94">
        <v>558</v>
      </c>
      <c r="H1350" s="94">
        <v>554</v>
      </c>
      <c r="I1350" s="94">
        <v>4</v>
      </c>
      <c r="J1350" s="94">
        <v>1</v>
      </c>
      <c r="L1350" s="94" t="s">
        <v>258</v>
      </c>
    </row>
    <row r="1351" spans="1:12" ht="12" customHeight="1">
      <c r="A1351" s="104">
        <v>42624</v>
      </c>
      <c r="B1351" s="93" t="s">
        <v>277</v>
      </c>
      <c r="C1351" s="93" t="s">
        <v>274</v>
      </c>
      <c r="D1351" s="93" t="s">
        <v>14</v>
      </c>
      <c r="E1351" s="93" t="s">
        <v>180</v>
      </c>
      <c r="F1351" s="93" t="s">
        <v>216</v>
      </c>
      <c r="G1351" s="94">
        <v>146</v>
      </c>
      <c r="H1351" s="94">
        <v>141</v>
      </c>
      <c r="I1351" s="94">
        <v>5</v>
      </c>
      <c r="L1351" s="94" t="s">
        <v>258</v>
      </c>
    </row>
    <row r="1352" spans="1:12" ht="12" customHeight="1">
      <c r="A1352" s="104">
        <v>42631</v>
      </c>
      <c r="B1352" s="93" t="s">
        <v>277</v>
      </c>
      <c r="C1352" s="93" t="s">
        <v>261</v>
      </c>
      <c r="D1352" s="93" t="s">
        <v>1</v>
      </c>
      <c r="E1352" s="93" t="s">
        <v>152</v>
      </c>
      <c r="F1352" s="93" t="s">
        <v>188</v>
      </c>
      <c r="G1352" s="94">
        <v>870</v>
      </c>
      <c r="H1352" s="94">
        <v>849</v>
      </c>
      <c r="I1352" s="94">
        <v>21</v>
      </c>
      <c r="L1352" s="94" t="s">
        <v>258</v>
      </c>
    </row>
    <row r="1353" spans="1:12" ht="12" customHeight="1">
      <c r="A1353" s="104">
        <v>42631</v>
      </c>
      <c r="B1353" s="93" t="s">
        <v>277</v>
      </c>
      <c r="C1353" s="93" t="s">
        <v>261</v>
      </c>
      <c r="D1353" s="93" t="s">
        <v>1</v>
      </c>
      <c r="E1353" s="93" t="s">
        <v>151</v>
      </c>
      <c r="F1353" s="93" t="s">
        <v>187</v>
      </c>
      <c r="G1353" s="94">
        <v>1421</v>
      </c>
      <c r="H1353" s="94">
        <v>1314</v>
      </c>
      <c r="I1353" s="94">
        <v>107</v>
      </c>
      <c r="J1353" s="94">
        <v>26</v>
      </c>
      <c r="K1353" s="94">
        <v>6</v>
      </c>
      <c r="L1353" s="94" t="s">
        <v>258</v>
      </c>
    </row>
    <row r="1354" spans="1:12" ht="12" customHeight="1">
      <c r="A1354" s="104">
        <v>42631</v>
      </c>
      <c r="B1354" s="93" t="s">
        <v>277</v>
      </c>
      <c r="C1354" s="93" t="s">
        <v>262</v>
      </c>
      <c r="D1354" s="93" t="s">
        <v>2</v>
      </c>
      <c r="E1354" s="93" t="s">
        <v>153</v>
      </c>
      <c r="F1354" s="93" t="s">
        <v>189</v>
      </c>
      <c r="G1354" s="94">
        <v>600</v>
      </c>
      <c r="H1354" s="94">
        <v>582</v>
      </c>
      <c r="I1354" s="94">
        <v>18</v>
      </c>
      <c r="L1354" s="94" t="s">
        <v>258</v>
      </c>
    </row>
    <row r="1355" spans="1:12" ht="12" customHeight="1">
      <c r="A1355" s="104">
        <v>42631</v>
      </c>
      <c r="B1355" s="93" t="s">
        <v>277</v>
      </c>
      <c r="C1355" s="93" t="s">
        <v>263</v>
      </c>
      <c r="D1355" s="93" t="s">
        <v>3</v>
      </c>
      <c r="E1355" s="93" t="s">
        <v>154</v>
      </c>
      <c r="F1355" s="93" t="s">
        <v>190</v>
      </c>
      <c r="G1355" s="94">
        <v>705</v>
      </c>
      <c r="H1355" s="94">
        <v>682</v>
      </c>
      <c r="I1355" s="94">
        <v>23</v>
      </c>
      <c r="L1355" s="94" t="s">
        <v>258</v>
      </c>
    </row>
    <row r="1356" spans="1:12" ht="12" customHeight="1">
      <c r="A1356" s="104">
        <v>42631</v>
      </c>
      <c r="B1356" s="93" t="s">
        <v>277</v>
      </c>
      <c r="C1356" s="93" t="s">
        <v>263</v>
      </c>
      <c r="D1356" s="93" t="s">
        <v>3</v>
      </c>
      <c r="E1356" s="93" t="s">
        <v>155</v>
      </c>
      <c r="F1356" s="93" t="s">
        <v>191</v>
      </c>
      <c r="G1356" s="94">
        <v>220</v>
      </c>
      <c r="H1356" s="94">
        <v>211</v>
      </c>
      <c r="I1356" s="94">
        <v>9</v>
      </c>
      <c r="J1356" s="94">
        <v>2</v>
      </c>
      <c r="L1356" s="94" t="s">
        <v>258</v>
      </c>
    </row>
    <row r="1357" spans="1:12" ht="12" customHeight="1">
      <c r="A1357" s="104">
        <v>42631</v>
      </c>
      <c r="B1357" s="93" t="s">
        <v>277</v>
      </c>
      <c r="C1357" s="93" t="s">
        <v>264</v>
      </c>
      <c r="D1357" s="93" t="s">
        <v>4</v>
      </c>
      <c r="E1357" s="93" t="s">
        <v>156</v>
      </c>
      <c r="F1357" s="93" t="s">
        <v>192</v>
      </c>
      <c r="G1357" s="94">
        <v>1360</v>
      </c>
      <c r="H1357" s="94">
        <v>1236</v>
      </c>
      <c r="I1357" s="94">
        <v>124</v>
      </c>
      <c r="J1357" s="94">
        <v>8</v>
      </c>
      <c r="L1357" s="94" t="s">
        <v>258</v>
      </c>
    </row>
    <row r="1358" spans="1:12" ht="12" customHeight="1">
      <c r="A1358" s="104">
        <v>42631</v>
      </c>
      <c r="B1358" s="93" t="s">
        <v>277</v>
      </c>
      <c r="C1358" s="93" t="s">
        <v>265</v>
      </c>
      <c r="D1358" s="93" t="s">
        <v>5</v>
      </c>
      <c r="E1358" s="93" t="s">
        <v>157</v>
      </c>
      <c r="F1358" s="93" t="s">
        <v>193</v>
      </c>
      <c r="G1358" s="94">
        <v>1287</v>
      </c>
      <c r="H1358" s="94">
        <v>1211</v>
      </c>
      <c r="I1358" s="94">
        <v>76</v>
      </c>
      <c r="L1358" s="94" t="s">
        <v>258</v>
      </c>
    </row>
    <row r="1359" spans="1:12" ht="12" customHeight="1">
      <c r="A1359" s="104">
        <v>42631</v>
      </c>
      <c r="B1359" s="93" t="s">
        <v>277</v>
      </c>
      <c r="C1359" s="93" t="s">
        <v>266</v>
      </c>
      <c r="D1359" s="93" t="s">
        <v>6</v>
      </c>
      <c r="E1359" s="93" t="s">
        <v>158</v>
      </c>
      <c r="F1359" s="93" t="s">
        <v>194</v>
      </c>
      <c r="G1359" s="94">
        <v>1193</v>
      </c>
      <c r="H1359" s="94">
        <v>1066</v>
      </c>
      <c r="I1359" s="94">
        <v>127</v>
      </c>
      <c r="J1359" s="94">
        <v>5</v>
      </c>
      <c r="L1359" s="94" t="s">
        <v>258</v>
      </c>
    </row>
    <row r="1360" spans="1:12" ht="12" customHeight="1">
      <c r="A1360" s="104">
        <v>42631</v>
      </c>
      <c r="B1360" s="93" t="s">
        <v>277</v>
      </c>
      <c r="C1360" s="93" t="s">
        <v>266</v>
      </c>
      <c r="D1360" s="93" t="s">
        <v>6</v>
      </c>
      <c r="E1360" s="93" t="s">
        <v>160</v>
      </c>
      <c r="F1360" s="93" t="s">
        <v>196</v>
      </c>
      <c r="G1360" s="94">
        <v>518</v>
      </c>
      <c r="H1360" s="94">
        <v>506</v>
      </c>
      <c r="I1360" s="94">
        <v>12</v>
      </c>
      <c r="J1360" s="94">
        <v>1</v>
      </c>
      <c r="L1360" s="94" t="s">
        <v>258</v>
      </c>
    </row>
    <row r="1361" spans="1:12" ht="12" customHeight="1">
      <c r="A1361" s="104">
        <v>42631</v>
      </c>
      <c r="B1361" s="93" t="s">
        <v>277</v>
      </c>
      <c r="C1361" s="93" t="s">
        <v>266</v>
      </c>
      <c r="D1361" s="93" t="s">
        <v>6</v>
      </c>
      <c r="E1361" s="93" t="s">
        <v>159</v>
      </c>
      <c r="F1361" s="93" t="s">
        <v>195</v>
      </c>
      <c r="G1361" s="94">
        <v>387</v>
      </c>
      <c r="H1361" s="94">
        <v>382</v>
      </c>
      <c r="I1361" s="94">
        <v>5</v>
      </c>
      <c r="L1361" s="94" t="s">
        <v>258</v>
      </c>
    </row>
    <row r="1362" spans="1:12" ht="12" customHeight="1">
      <c r="A1362" s="104">
        <v>42631</v>
      </c>
      <c r="B1362" s="93" t="s">
        <v>277</v>
      </c>
      <c r="C1362" s="93" t="s">
        <v>267</v>
      </c>
      <c r="D1362" s="93" t="s">
        <v>7</v>
      </c>
      <c r="E1362" s="93" t="s">
        <v>163</v>
      </c>
      <c r="F1362" s="93" t="s">
        <v>199</v>
      </c>
      <c r="G1362" s="94">
        <v>1877</v>
      </c>
      <c r="H1362" s="94">
        <v>1681</v>
      </c>
      <c r="I1362" s="94">
        <v>196</v>
      </c>
      <c r="J1362" s="94">
        <v>3</v>
      </c>
      <c r="L1362" s="94" t="s">
        <v>258</v>
      </c>
    </row>
    <row r="1363" spans="1:12" ht="12" customHeight="1">
      <c r="A1363" s="104">
        <v>42631</v>
      </c>
      <c r="B1363" s="93" t="s">
        <v>277</v>
      </c>
      <c r="C1363" s="93" t="s">
        <v>267</v>
      </c>
      <c r="D1363" s="93" t="s">
        <v>7</v>
      </c>
      <c r="E1363" s="93" t="s">
        <v>161</v>
      </c>
      <c r="F1363" s="93" t="s">
        <v>197</v>
      </c>
      <c r="G1363" s="94">
        <v>688</v>
      </c>
      <c r="H1363" s="94">
        <v>671</v>
      </c>
      <c r="I1363" s="94">
        <v>17</v>
      </c>
      <c r="J1363" s="94">
        <v>1</v>
      </c>
      <c r="L1363" s="94" t="s">
        <v>258</v>
      </c>
    </row>
    <row r="1364" spans="1:12" ht="12" customHeight="1">
      <c r="A1364" s="104">
        <v>42631</v>
      </c>
      <c r="B1364" s="93" t="s">
        <v>277</v>
      </c>
      <c r="C1364" s="93" t="s">
        <v>267</v>
      </c>
      <c r="D1364" s="93" t="s">
        <v>7</v>
      </c>
      <c r="E1364" s="93" t="s">
        <v>164</v>
      </c>
      <c r="F1364" s="93" t="s">
        <v>200</v>
      </c>
      <c r="G1364" s="94">
        <v>1872</v>
      </c>
      <c r="H1364" s="94">
        <v>1716</v>
      </c>
      <c r="I1364" s="94">
        <v>156</v>
      </c>
      <c r="L1364" s="94" t="s">
        <v>258</v>
      </c>
    </row>
    <row r="1365" spans="1:12" ht="12" customHeight="1">
      <c r="A1365" s="104">
        <v>42631</v>
      </c>
      <c r="B1365" s="93" t="s">
        <v>277</v>
      </c>
      <c r="C1365" s="93" t="s">
        <v>267</v>
      </c>
      <c r="D1365" s="93" t="s">
        <v>7</v>
      </c>
      <c r="E1365" s="93" t="s">
        <v>162</v>
      </c>
      <c r="F1365" s="93" t="s">
        <v>198</v>
      </c>
      <c r="G1365" s="94">
        <v>1369</v>
      </c>
      <c r="H1365" s="94">
        <v>1290</v>
      </c>
      <c r="I1365" s="94">
        <v>79</v>
      </c>
      <c r="L1365" s="94" t="s">
        <v>258</v>
      </c>
    </row>
    <row r="1366" spans="1:12" ht="12" customHeight="1">
      <c r="A1366" s="104">
        <v>42631</v>
      </c>
      <c r="B1366" s="93" t="s">
        <v>277</v>
      </c>
      <c r="C1366" s="93" t="s">
        <v>267</v>
      </c>
      <c r="D1366" s="93" t="s">
        <v>7</v>
      </c>
      <c r="E1366" s="93" t="s">
        <v>165</v>
      </c>
      <c r="F1366" s="93" t="s">
        <v>201</v>
      </c>
      <c r="G1366" s="94">
        <v>1157</v>
      </c>
      <c r="H1366" s="94">
        <v>1154</v>
      </c>
      <c r="I1366" s="94">
        <v>3</v>
      </c>
      <c r="L1366" s="94" t="s">
        <v>258</v>
      </c>
    </row>
    <row r="1367" spans="1:12" ht="12" customHeight="1">
      <c r="A1367" s="104">
        <v>42631</v>
      </c>
      <c r="B1367" s="93" t="s">
        <v>277</v>
      </c>
      <c r="C1367" s="93" t="s">
        <v>268</v>
      </c>
      <c r="D1367" s="93" t="s">
        <v>8</v>
      </c>
      <c r="E1367" s="93" t="s">
        <v>169</v>
      </c>
      <c r="F1367" s="93" t="s">
        <v>205</v>
      </c>
      <c r="G1367" s="94">
        <v>207</v>
      </c>
      <c r="H1367" s="94">
        <v>198</v>
      </c>
      <c r="I1367" s="94">
        <v>9</v>
      </c>
      <c r="L1367" s="94" t="s">
        <v>258</v>
      </c>
    </row>
    <row r="1368" spans="1:12" ht="12" customHeight="1">
      <c r="A1368" s="104">
        <v>42631</v>
      </c>
      <c r="B1368" s="93" t="s">
        <v>277</v>
      </c>
      <c r="C1368" s="93" t="s">
        <v>268</v>
      </c>
      <c r="D1368" s="93" t="s">
        <v>8</v>
      </c>
      <c r="E1368" s="93" t="s">
        <v>167</v>
      </c>
      <c r="F1368" s="93" t="s">
        <v>203</v>
      </c>
      <c r="G1368" s="94">
        <v>173</v>
      </c>
      <c r="H1368" s="94">
        <v>169</v>
      </c>
      <c r="I1368" s="94">
        <v>4</v>
      </c>
      <c r="L1368" s="94" t="s">
        <v>258</v>
      </c>
    </row>
    <row r="1369" spans="1:12" ht="12" customHeight="1">
      <c r="A1369" s="104">
        <v>42631</v>
      </c>
      <c r="B1369" s="93" t="s">
        <v>277</v>
      </c>
      <c r="C1369" s="93" t="s">
        <v>268</v>
      </c>
      <c r="D1369" s="93" t="s">
        <v>8</v>
      </c>
      <c r="E1369" s="93" t="s">
        <v>166</v>
      </c>
      <c r="F1369" s="93" t="s">
        <v>202</v>
      </c>
      <c r="G1369" s="94">
        <v>143</v>
      </c>
      <c r="H1369" s="94">
        <v>142</v>
      </c>
      <c r="I1369" s="94">
        <v>1</v>
      </c>
      <c r="L1369" s="94" t="s">
        <v>258</v>
      </c>
    </row>
    <row r="1370" spans="1:12" ht="12" customHeight="1">
      <c r="A1370" s="104">
        <v>42631</v>
      </c>
      <c r="B1370" s="93" t="s">
        <v>277</v>
      </c>
      <c r="C1370" s="93" t="s">
        <v>268</v>
      </c>
      <c r="D1370" s="93" t="s">
        <v>8</v>
      </c>
      <c r="E1370" s="93" t="s">
        <v>168</v>
      </c>
      <c r="F1370" s="93" t="s">
        <v>204</v>
      </c>
      <c r="G1370" s="94">
        <v>669</v>
      </c>
      <c r="H1370" s="94">
        <v>629</v>
      </c>
      <c r="I1370" s="94">
        <v>40</v>
      </c>
      <c r="L1370" s="94" t="s">
        <v>258</v>
      </c>
    </row>
    <row r="1371" spans="1:12" ht="12" customHeight="1">
      <c r="A1371" s="104">
        <v>42631</v>
      </c>
      <c r="B1371" s="93" t="s">
        <v>277</v>
      </c>
      <c r="C1371" s="93" t="s">
        <v>269</v>
      </c>
      <c r="D1371" s="93" t="s">
        <v>9</v>
      </c>
      <c r="E1371" s="93" t="s">
        <v>171</v>
      </c>
      <c r="F1371" s="93" t="s">
        <v>207</v>
      </c>
      <c r="G1371" s="94">
        <v>1344</v>
      </c>
      <c r="H1371" s="94">
        <v>1214</v>
      </c>
      <c r="I1371" s="94">
        <v>130</v>
      </c>
      <c r="J1371" s="94">
        <v>26</v>
      </c>
      <c r="K1371" s="94">
        <v>5</v>
      </c>
      <c r="L1371" s="94" t="s">
        <v>258</v>
      </c>
    </row>
    <row r="1372" spans="1:12" ht="12" customHeight="1">
      <c r="A1372" s="104">
        <v>42631</v>
      </c>
      <c r="B1372" s="93" t="s">
        <v>277</v>
      </c>
      <c r="C1372" s="93" t="s">
        <v>269</v>
      </c>
      <c r="D1372" s="93" t="s">
        <v>9</v>
      </c>
      <c r="E1372" s="93" t="s">
        <v>170</v>
      </c>
      <c r="F1372" s="93" t="s">
        <v>206</v>
      </c>
      <c r="G1372" s="94">
        <v>1404</v>
      </c>
      <c r="H1372" s="94">
        <v>1379</v>
      </c>
      <c r="I1372" s="94">
        <v>25</v>
      </c>
      <c r="L1372" s="94" t="s">
        <v>258</v>
      </c>
    </row>
    <row r="1373" spans="1:12" ht="12" customHeight="1">
      <c r="A1373" s="104">
        <v>42631</v>
      </c>
      <c r="B1373" s="93" t="s">
        <v>277</v>
      </c>
      <c r="C1373" s="93" t="s">
        <v>269</v>
      </c>
      <c r="D1373" s="93" t="s">
        <v>9</v>
      </c>
      <c r="E1373" s="93" t="s">
        <v>172</v>
      </c>
      <c r="F1373" s="93" t="s">
        <v>208</v>
      </c>
      <c r="G1373" s="94">
        <v>1375</v>
      </c>
      <c r="H1373" s="94">
        <v>1273</v>
      </c>
      <c r="I1373" s="94">
        <v>102</v>
      </c>
      <c r="J1373" s="94">
        <v>12</v>
      </c>
      <c r="K1373" s="94">
        <v>6</v>
      </c>
      <c r="L1373" s="94" t="s">
        <v>258</v>
      </c>
    </row>
    <row r="1374" spans="1:12" ht="12" customHeight="1">
      <c r="A1374" s="104">
        <v>42631</v>
      </c>
      <c r="B1374" s="93" t="s">
        <v>277</v>
      </c>
      <c r="C1374" s="93" t="s">
        <v>270</v>
      </c>
      <c r="D1374" s="93" t="s">
        <v>10</v>
      </c>
      <c r="E1374" s="93" t="s">
        <v>173</v>
      </c>
      <c r="F1374" s="93" t="s">
        <v>209</v>
      </c>
      <c r="G1374" s="94">
        <v>997</v>
      </c>
      <c r="H1374" s="94">
        <v>985</v>
      </c>
      <c r="I1374" s="94">
        <v>12</v>
      </c>
      <c r="L1374" s="94" t="s">
        <v>258</v>
      </c>
    </row>
    <row r="1375" spans="1:12" ht="12" customHeight="1">
      <c r="A1375" s="104">
        <v>42631</v>
      </c>
      <c r="B1375" s="93" t="s">
        <v>277</v>
      </c>
      <c r="C1375" s="93" t="s">
        <v>270</v>
      </c>
      <c r="D1375" s="93" t="s">
        <v>10</v>
      </c>
      <c r="E1375" s="93" t="s">
        <v>175</v>
      </c>
      <c r="F1375" s="93" t="s">
        <v>211</v>
      </c>
      <c r="G1375" s="94">
        <v>2393</v>
      </c>
      <c r="H1375" s="94">
        <v>2196</v>
      </c>
      <c r="I1375" s="94">
        <v>197</v>
      </c>
      <c r="J1375" s="94">
        <v>18</v>
      </c>
      <c r="K1375" s="94">
        <v>2</v>
      </c>
      <c r="L1375" s="94" t="s">
        <v>258</v>
      </c>
    </row>
    <row r="1376" spans="1:12" ht="12" customHeight="1">
      <c r="A1376" s="104">
        <v>42631</v>
      </c>
      <c r="B1376" s="93" t="s">
        <v>277</v>
      </c>
      <c r="C1376" s="93" t="s">
        <v>270</v>
      </c>
      <c r="D1376" s="93" t="s">
        <v>10</v>
      </c>
      <c r="E1376" s="93" t="s">
        <v>174</v>
      </c>
      <c r="F1376" s="93" t="s">
        <v>210</v>
      </c>
      <c r="G1376" s="94">
        <v>1129</v>
      </c>
      <c r="H1376" s="94">
        <v>1097</v>
      </c>
      <c r="I1376" s="94">
        <v>32</v>
      </c>
      <c r="L1376" s="94" t="s">
        <v>258</v>
      </c>
    </row>
    <row r="1377" spans="1:12" ht="12" customHeight="1">
      <c r="A1377" s="104">
        <v>42631</v>
      </c>
      <c r="B1377" s="93" t="s">
        <v>277</v>
      </c>
      <c r="C1377" s="93" t="s">
        <v>271</v>
      </c>
      <c r="D1377" s="93" t="s">
        <v>11</v>
      </c>
      <c r="E1377" s="93" t="s">
        <v>176</v>
      </c>
      <c r="F1377" s="93" t="s">
        <v>212</v>
      </c>
      <c r="G1377" s="94">
        <v>113</v>
      </c>
      <c r="H1377" s="94">
        <v>113</v>
      </c>
      <c r="I1377" s="94">
        <v>0</v>
      </c>
      <c r="L1377" s="94" t="s">
        <v>258</v>
      </c>
    </row>
    <row r="1378" spans="1:12" ht="12" customHeight="1">
      <c r="A1378" s="104">
        <v>42631</v>
      </c>
      <c r="B1378" s="93" t="s">
        <v>277</v>
      </c>
      <c r="C1378" s="93" t="s">
        <v>272</v>
      </c>
      <c r="D1378" s="93" t="s">
        <v>12</v>
      </c>
      <c r="E1378" s="93" t="s">
        <v>177</v>
      </c>
      <c r="F1378" s="93" t="s">
        <v>213</v>
      </c>
      <c r="G1378" s="94">
        <v>131</v>
      </c>
      <c r="H1378" s="94">
        <v>127</v>
      </c>
      <c r="I1378" s="94">
        <v>4</v>
      </c>
      <c r="L1378" s="94" t="s">
        <v>258</v>
      </c>
    </row>
    <row r="1379" spans="1:12" ht="12" customHeight="1">
      <c r="A1379" s="104">
        <v>42631</v>
      </c>
      <c r="B1379" s="93" t="s">
        <v>277</v>
      </c>
      <c r="C1379" s="93" t="s">
        <v>273</v>
      </c>
      <c r="D1379" s="93" t="s">
        <v>13</v>
      </c>
      <c r="E1379" s="93" t="s">
        <v>178</v>
      </c>
      <c r="F1379" s="93" t="s">
        <v>214</v>
      </c>
      <c r="G1379" s="94">
        <v>1018</v>
      </c>
      <c r="H1379" s="94">
        <v>1004</v>
      </c>
      <c r="I1379" s="94">
        <v>14</v>
      </c>
      <c r="L1379" s="94" t="s">
        <v>258</v>
      </c>
    </row>
    <row r="1380" spans="1:12" ht="12" customHeight="1">
      <c r="A1380" s="104">
        <v>42631</v>
      </c>
      <c r="B1380" s="93" t="s">
        <v>277</v>
      </c>
      <c r="C1380" s="93" t="s">
        <v>273</v>
      </c>
      <c r="D1380" s="93" t="s">
        <v>13</v>
      </c>
      <c r="E1380" s="93" t="s">
        <v>179</v>
      </c>
      <c r="F1380" s="93" t="s">
        <v>215</v>
      </c>
      <c r="G1380" s="94">
        <v>558</v>
      </c>
      <c r="H1380" s="94">
        <v>553</v>
      </c>
      <c r="I1380" s="94">
        <v>5</v>
      </c>
      <c r="L1380" s="94" t="s">
        <v>258</v>
      </c>
    </row>
    <row r="1381" spans="1:12" ht="12" customHeight="1">
      <c r="A1381" s="104">
        <v>42631</v>
      </c>
      <c r="B1381" s="93" t="s">
        <v>277</v>
      </c>
      <c r="C1381" s="93" t="s">
        <v>274</v>
      </c>
      <c r="D1381" s="93" t="s">
        <v>14</v>
      </c>
      <c r="E1381" s="93" t="s">
        <v>180</v>
      </c>
      <c r="F1381" s="93" t="s">
        <v>216</v>
      </c>
      <c r="G1381" s="94">
        <v>131</v>
      </c>
      <c r="H1381" s="94">
        <v>131</v>
      </c>
      <c r="I1381" s="94">
        <v>0</v>
      </c>
      <c r="L1381" s="94" t="s">
        <v>258</v>
      </c>
    </row>
    <row r="1382" spans="1:12" ht="12" customHeight="1">
      <c r="A1382" s="104">
        <v>42638</v>
      </c>
      <c r="B1382" s="93" t="s">
        <v>277</v>
      </c>
      <c r="C1382" s="93" t="s">
        <v>261</v>
      </c>
      <c r="D1382" s="93" t="s">
        <v>1</v>
      </c>
      <c r="E1382" s="93" t="s">
        <v>152</v>
      </c>
      <c r="F1382" s="93" t="s">
        <v>188</v>
      </c>
      <c r="G1382" s="94">
        <v>902</v>
      </c>
      <c r="H1382" s="94">
        <v>874</v>
      </c>
      <c r="I1382" s="94">
        <v>28</v>
      </c>
      <c r="L1382" s="94" t="s">
        <v>258</v>
      </c>
    </row>
    <row r="1383" spans="1:12" ht="12" customHeight="1">
      <c r="A1383" s="104">
        <v>42638</v>
      </c>
      <c r="B1383" s="93" t="s">
        <v>277</v>
      </c>
      <c r="C1383" s="93" t="s">
        <v>261</v>
      </c>
      <c r="D1383" s="93" t="s">
        <v>1</v>
      </c>
      <c r="E1383" s="93" t="s">
        <v>151</v>
      </c>
      <c r="F1383" s="93" t="s">
        <v>187</v>
      </c>
      <c r="G1383" s="94">
        <v>1400</v>
      </c>
      <c r="H1383" s="94">
        <v>1294</v>
      </c>
      <c r="I1383" s="94">
        <v>106</v>
      </c>
      <c r="J1383" s="94">
        <v>26</v>
      </c>
      <c r="K1383" s="94">
        <v>6</v>
      </c>
      <c r="L1383" s="94" t="s">
        <v>258</v>
      </c>
    </row>
    <row r="1384" spans="1:12" ht="12" customHeight="1">
      <c r="A1384" s="104">
        <v>42638</v>
      </c>
      <c r="B1384" s="93" t="s">
        <v>277</v>
      </c>
      <c r="C1384" s="93" t="s">
        <v>262</v>
      </c>
      <c r="D1384" s="93" t="s">
        <v>2</v>
      </c>
      <c r="E1384" s="93" t="s">
        <v>153</v>
      </c>
      <c r="F1384" s="93" t="s">
        <v>189</v>
      </c>
      <c r="G1384" s="94">
        <v>558</v>
      </c>
      <c r="H1384" s="94">
        <v>545</v>
      </c>
      <c r="I1384" s="94">
        <v>13</v>
      </c>
      <c r="L1384" s="94" t="s">
        <v>258</v>
      </c>
    </row>
    <row r="1385" spans="1:12" ht="12" customHeight="1">
      <c r="A1385" s="104">
        <v>42638</v>
      </c>
      <c r="B1385" s="93" t="s">
        <v>277</v>
      </c>
      <c r="C1385" s="93" t="s">
        <v>263</v>
      </c>
      <c r="D1385" s="93" t="s">
        <v>3</v>
      </c>
      <c r="E1385" s="93" t="s">
        <v>154</v>
      </c>
      <c r="F1385" s="93" t="s">
        <v>190</v>
      </c>
      <c r="G1385" s="94">
        <v>638</v>
      </c>
      <c r="H1385" s="94">
        <v>612</v>
      </c>
      <c r="I1385" s="94">
        <v>26</v>
      </c>
      <c r="L1385" s="94" t="s">
        <v>258</v>
      </c>
    </row>
    <row r="1386" spans="1:12" ht="12" customHeight="1">
      <c r="A1386" s="104">
        <v>42638</v>
      </c>
      <c r="B1386" s="93" t="s">
        <v>277</v>
      </c>
      <c r="C1386" s="93" t="s">
        <v>263</v>
      </c>
      <c r="D1386" s="93" t="s">
        <v>3</v>
      </c>
      <c r="E1386" s="93" t="s">
        <v>155</v>
      </c>
      <c r="F1386" s="93" t="s">
        <v>191</v>
      </c>
      <c r="G1386" s="94">
        <v>236</v>
      </c>
      <c r="H1386" s="94">
        <v>228</v>
      </c>
      <c r="I1386" s="94">
        <v>8</v>
      </c>
      <c r="J1386" s="94">
        <v>1</v>
      </c>
      <c r="L1386" s="94" t="s">
        <v>258</v>
      </c>
    </row>
    <row r="1387" spans="1:12" ht="12" customHeight="1">
      <c r="A1387" s="104">
        <v>42638</v>
      </c>
      <c r="B1387" s="93" t="s">
        <v>277</v>
      </c>
      <c r="C1387" s="93" t="s">
        <v>264</v>
      </c>
      <c r="D1387" s="93" t="s">
        <v>4</v>
      </c>
      <c r="E1387" s="93" t="s">
        <v>156</v>
      </c>
      <c r="F1387" s="93" t="s">
        <v>192</v>
      </c>
      <c r="G1387" s="94">
        <v>1262</v>
      </c>
      <c r="H1387" s="94">
        <v>1207</v>
      </c>
      <c r="I1387" s="94">
        <v>55</v>
      </c>
      <c r="J1387" s="94">
        <v>2</v>
      </c>
      <c r="L1387" s="94" t="s">
        <v>258</v>
      </c>
    </row>
    <row r="1388" spans="1:12" ht="12" customHeight="1">
      <c r="A1388" s="104">
        <v>42638</v>
      </c>
      <c r="B1388" s="93" t="s">
        <v>277</v>
      </c>
      <c r="C1388" s="93" t="s">
        <v>265</v>
      </c>
      <c r="D1388" s="93" t="s">
        <v>5</v>
      </c>
      <c r="E1388" s="93" t="s">
        <v>157</v>
      </c>
      <c r="F1388" s="93" t="s">
        <v>193</v>
      </c>
      <c r="G1388" s="94">
        <v>1243</v>
      </c>
      <c r="H1388" s="94">
        <v>1212</v>
      </c>
      <c r="I1388" s="94">
        <v>31</v>
      </c>
      <c r="L1388" s="94" t="s">
        <v>258</v>
      </c>
    </row>
    <row r="1389" spans="1:12" ht="12" customHeight="1">
      <c r="A1389" s="104">
        <v>42638</v>
      </c>
      <c r="B1389" s="93" t="s">
        <v>277</v>
      </c>
      <c r="C1389" s="93" t="s">
        <v>266</v>
      </c>
      <c r="D1389" s="93" t="s">
        <v>6</v>
      </c>
      <c r="E1389" s="93" t="s">
        <v>158</v>
      </c>
      <c r="F1389" s="93" t="s">
        <v>194</v>
      </c>
      <c r="G1389" s="94">
        <v>1119</v>
      </c>
      <c r="H1389" s="94">
        <v>1022</v>
      </c>
      <c r="I1389" s="94">
        <v>97</v>
      </c>
      <c r="L1389" s="94" t="s">
        <v>258</v>
      </c>
    </row>
    <row r="1390" spans="1:12" ht="12" customHeight="1">
      <c r="A1390" s="104">
        <v>42638</v>
      </c>
      <c r="B1390" s="93" t="s">
        <v>277</v>
      </c>
      <c r="C1390" s="93" t="s">
        <v>266</v>
      </c>
      <c r="D1390" s="93" t="s">
        <v>6</v>
      </c>
      <c r="E1390" s="93" t="s">
        <v>160</v>
      </c>
      <c r="F1390" s="93" t="s">
        <v>196</v>
      </c>
      <c r="G1390" s="94">
        <v>476</v>
      </c>
      <c r="H1390" s="94">
        <v>464</v>
      </c>
      <c r="I1390" s="94">
        <v>12</v>
      </c>
      <c r="L1390" s="94" t="s">
        <v>258</v>
      </c>
    </row>
    <row r="1391" spans="1:12" ht="12" customHeight="1">
      <c r="A1391" s="104">
        <v>42638</v>
      </c>
      <c r="B1391" s="93" t="s">
        <v>277</v>
      </c>
      <c r="C1391" s="93" t="s">
        <v>266</v>
      </c>
      <c r="D1391" s="93" t="s">
        <v>6</v>
      </c>
      <c r="E1391" s="93" t="s">
        <v>159</v>
      </c>
      <c r="F1391" s="93" t="s">
        <v>195</v>
      </c>
      <c r="G1391" s="94">
        <v>379</v>
      </c>
      <c r="H1391" s="94">
        <v>373</v>
      </c>
      <c r="I1391" s="94">
        <v>6</v>
      </c>
      <c r="L1391" s="94" t="s">
        <v>258</v>
      </c>
    </row>
    <row r="1392" spans="1:12" ht="12" customHeight="1">
      <c r="A1392" s="104">
        <v>42638</v>
      </c>
      <c r="B1392" s="93" t="s">
        <v>277</v>
      </c>
      <c r="C1392" s="93" t="s">
        <v>267</v>
      </c>
      <c r="D1392" s="93" t="s">
        <v>7</v>
      </c>
      <c r="E1392" s="93" t="s">
        <v>163</v>
      </c>
      <c r="F1392" s="93" t="s">
        <v>199</v>
      </c>
      <c r="G1392" s="94">
        <v>1792</v>
      </c>
      <c r="H1392" s="94">
        <v>1697</v>
      </c>
      <c r="I1392" s="94">
        <v>95</v>
      </c>
      <c r="L1392" s="94" t="s">
        <v>258</v>
      </c>
    </row>
    <row r="1393" spans="1:12" ht="12" customHeight="1">
      <c r="A1393" s="104">
        <v>42638</v>
      </c>
      <c r="B1393" s="93" t="s">
        <v>277</v>
      </c>
      <c r="C1393" s="93" t="s">
        <v>267</v>
      </c>
      <c r="D1393" s="93" t="s">
        <v>7</v>
      </c>
      <c r="E1393" s="93" t="s">
        <v>161</v>
      </c>
      <c r="F1393" s="93" t="s">
        <v>197</v>
      </c>
      <c r="G1393" s="94">
        <v>615</v>
      </c>
      <c r="H1393" s="94">
        <v>589</v>
      </c>
      <c r="I1393" s="94">
        <v>26</v>
      </c>
      <c r="L1393" s="94" t="s">
        <v>258</v>
      </c>
    </row>
    <row r="1394" spans="1:12" ht="12" customHeight="1">
      <c r="A1394" s="104">
        <v>42638</v>
      </c>
      <c r="B1394" s="93" t="s">
        <v>277</v>
      </c>
      <c r="C1394" s="93" t="s">
        <v>267</v>
      </c>
      <c r="D1394" s="93" t="s">
        <v>7</v>
      </c>
      <c r="E1394" s="93" t="s">
        <v>164</v>
      </c>
      <c r="F1394" s="93" t="s">
        <v>200</v>
      </c>
      <c r="G1394" s="94">
        <v>1753</v>
      </c>
      <c r="H1394" s="94">
        <v>1638</v>
      </c>
      <c r="I1394" s="94">
        <v>115</v>
      </c>
      <c r="J1394" s="94">
        <v>2</v>
      </c>
      <c r="L1394" s="94" t="s">
        <v>258</v>
      </c>
    </row>
    <row r="1395" spans="1:12" ht="12" customHeight="1">
      <c r="A1395" s="104">
        <v>42638</v>
      </c>
      <c r="B1395" s="93" t="s">
        <v>277</v>
      </c>
      <c r="C1395" s="93" t="s">
        <v>267</v>
      </c>
      <c r="D1395" s="93" t="s">
        <v>7</v>
      </c>
      <c r="E1395" s="93" t="s">
        <v>162</v>
      </c>
      <c r="F1395" s="93" t="s">
        <v>198</v>
      </c>
      <c r="G1395" s="94">
        <v>1314</v>
      </c>
      <c r="H1395" s="94">
        <v>1237</v>
      </c>
      <c r="I1395" s="94">
        <v>77</v>
      </c>
      <c r="J1395" s="94">
        <v>1</v>
      </c>
      <c r="L1395" s="94" t="s">
        <v>258</v>
      </c>
    </row>
    <row r="1396" spans="1:12" ht="12" customHeight="1">
      <c r="A1396" s="104">
        <v>42638</v>
      </c>
      <c r="B1396" s="93" t="s">
        <v>277</v>
      </c>
      <c r="C1396" s="93" t="s">
        <v>267</v>
      </c>
      <c r="D1396" s="93" t="s">
        <v>7</v>
      </c>
      <c r="E1396" s="93" t="s">
        <v>165</v>
      </c>
      <c r="F1396" s="93" t="s">
        <v>201</v>
      </c>
      <c r="G1396" s="94">
        <v>1058</v>
      </c>
      <c r="H1396" s="94">
        <v>1053</v>
      </c>
      <c r="I1396" s="94">
        <v>5</v>
      </c>
      <c r="L1396" s="94" t="s">
        <v>258</v>
      </c>
    </row>
    <row r="1397" spans="1:12" ht="12" customHeight="1">
      <c r="A1397" s="104">
        <v>42638</v>
      </c>
      <c r="B1397" s="93" t="s">
        <v>277</v>
      </c>
      <c r="C1397" s="93" t="s">
        <v>268</v>
      </c>
      <c r="D1397" s="93" t="s">
        <v>8</v>
      </c>
      <c r="E1397" s="93" t="s">
        <v>169</v>
      </c>
      <c r="F1397" s="93" t="s">
        <v>205</v>
      </c>
      <c r="G1397" s="94">
        <v>164</v>
      </c>
      <c r="H1397" s="94">
        <v>158</v>
      </c>
      <c r="I1397" s="94">
        <v>6</v>
      </c>
      <c r="L1397" s="94" t="s">
        <v>258</v>
      </c>
    </row>
    <row r="1398" spans="1:12" ht="12" customHeight="1">
      <c r="A1398" s="104">
        <v>42638</v>
      </c>
      <c r="B1398" s="93" t="s">
        <v>277</v>
      </c>
      <c r="C1398" s="93" t="s">
        <v>268</v>
      </c>
      <c r="D1398" s="93" t="s">
        <v>8</v>
      </c>
      <c r="E1398" s="93" t="s">
        <v>167</v>
      </c>
      <c r="F1398" s="93" t="s">
        <v>203</v>
      </c>
      <c r="G1398" s="94">
        <v>154</v>
      </c>
      <c r="H1398" s="94">
        <v>147</v>
      </c>
      <c r="I1398" s="94">
        <v>7</v>
      </c>
      <c r="L1398" s="94" t="s">
        <v>258</v>
      </c>
    </row>
    <row r="1399" spans="1:12" ht="12" customHeight="1">
      <c r="A1399" s="104">
        <v>42638</v>
      </c>
      <c r="B1399" s="93" t="s">
        <v>277</v>
      </c>
      <c r="C1399" s="93" t="s">
        <v>268</v>
      </c>
      <c r="D1399" s="93" t="s">
        <v>8</v>
      </c>
      <c r="E1399" s="93" t="s">
        <v>166</v>
      </c>
      <c r="F1399" s="93" t="s">
        <v>202</v>
      </c>
      <c r="G1399" s="94">
        <v>162</v>
      </c>
      <c r="H1399" s="94">
        <v>160</v>
      </c>
      <c r="I1399" s="94">
        <v>2</v>
      </c>
      <c r="J1399" s="94">
        <v>1</v>
      </c>
      <c r="L1399" s="94" t="s">
        <v>258</v>
      </c>
    </row>
    <row r="1400" spans="1:12" ht="12" customHeight="1">
      <c r="A1400" s="104">
        <v>42638</v>
      </c>
      <c r="B1400" s="93" t="s">
        <v>277</v>
      </c>
      <c r="C1400" s="93" t="s">
        <v>268</v>
      </c>
      <c r="D1400" s="93" t="s">
        <v>8</v>
      </c>
      <c r="E1400" s="93" t="s">
        <v>168</v>
      </c>
      <c r="F1400" s="93" t="s">
        <v>204</v>
      </c>
      <c r="G1400" s="94">
        <v>686</v>
      </c>
      <c r="H1400" s="94">
        <v>662</v>
      </c>
      <c r="I1400" s="94">
        <v>24</v>
      </c>
      <c r="J1400" s="94">
        <v>2</v>
      </c>
      <c r="K1400" s="94">
        <v>1</v>
      </c>
      <c r="L1400" s="94" t="s">
        <v>258</v>
      </c>
    </row>
    <row r="1401" spans="1:12" ht="12" customHeight="1">
      <c r="A1401" s="104">
        <v>42638</v>
      </c>
      <c r="B1401" s="93" t="s">
        <v>277</v>
      </c>
      <c r="C1401" s="93" t="s">
        <v>269</v>
      </c>
      <c r="D1401" s="93" t="s">
        <v>9</v>
      </c>
      <c r="E1401" s="93" t="s">
        <v>171</v>
      </c>
      <c r="F1401" s="93" t="s">
        <v>207</v>
      </c>
      <c r="G1401" s="94">
        <v>1191</v>
      </c>
      <c r="H1401" s="94">
        <v>1137</v>
      </c>
      <c r="I1401" s="94">
        <v>54</v>
      </c>
      <c r="L1401" s="94" t="s">
        <v>258</v>
      </c>
    </row>
    <row r="1402" spans="1:12" ht="12" customHeight="1">
      <c r="A1402" s="104">
        <v>42638</v>
      </c>
      <c r="B1402" s="93" t="s">
        <v>277</v>
      </c>
      <c r="C1402" s="93" t="s">
        <v>269</v>
      </c>
      <c r="D1402" s="93" t="s">
        <v>9</v>
      </c>
      <c r="E1402" s="93" t="s">
        <v>170</v>
      </c>
      <c r="F1402" s="93" t="s">
        <v>206</v>
      </c>
      <c r="G1402" s="94">
        <v>1334</v>
      </c>
      <c r="H1402" s="94">
        <v>1303</v>
      </c>
      <c r="I1402" s="94">
        <v>31</v>
      </c>
      <c r="L1402" s="94" t="s">
        <v>258</v>
      </c>
    </row>
    <row r="1403" spans="1:12" ht="12" customHeight="1">
      <c r="A1403" s="104">
        <v>42638</v>
      </c>
      <c r="B1403" s="93" t="s">
        <v>277</v>
      </c>
      <c r="C1403" s="93" t="s">
        <v>269</v>
      </c>
      <c r="D1403" s="93" t="s">
        <v>9</v>
      </c>
      <c r="E1403" s="93" t="s">
        <v>172</v>
      </c>
      <c r="F1403" s="93" t="s">
        <v>208</v>
      </c>
      <c r="G1403" s="94">
        <v>1234</v>
      </c>
      <c r="H1403" s="94">
        <v>1100</v>
      </c>
      <c r="I1403" s="94">
        <v>134</v>
      </c>
      <c r="J1403" s="94">
        <v>29</v>
      </c>
      <c r="K1403" s="94">
        <v>7</v>
      </c>
      <c r="L1403" s="94" t="s">
        <v>258</v>
      </c>
    </row>
    <row r="1404" spans="1:12" ht="12" customHeight="1">
      <c r="A1404" s="104">
        <v>42638</v>
      </c>
      <c r="B1404" s="93" t="s">
        <v>277</v>
      </c>
      <c r="C1404" s="93" t="s">
        <v>270</v>
      </c>
      <c r="D1404" s="93" t="s">
        <v>10</v>
      </c>
      <c r="E1404" s="93" t="s">
        <v>173</v>
      </c>
      <c r="F1404" s="93" t="s">
        <v>209</v>
      </c>
      <c r="G1404" s="94">
        <v>962</v>
      </c>
      <c r="H1404" s="94">
        <v>948</v>
      </c>
      <c r="I1404" s="94">
        <v>14</v>
      </c>
      <c r="L1404" s="94" t="s">
        <v>258</v>
      </c>
    </row>
    <row r="1405" spans="1:12" ht="12" customHeight="1">
      <c r="A1405" s="104">
        <v>42638</v>
      </c>
      <c r="B1405" s="93" t="s">
        <v>277</v>
      </c>
      <c r="C1405" s="93" t="s">
        <v>270</v>
      </c>
      <c r="D1405" s="93" t="s">
        <v>10</v>
      </c>
      <c r="E1405" s="93" t="s">
        <v>175</v>
      </c>
      <c r="F1405" s="93" t="s">
        <v>211</v>
      </c>
      <c r="G1405" s="94">
        <v>2433</v>
      </c>
      <c r="H1405" s="94">
        <v>2181</v>
      </c>
      <c r="I1405" s="94">
        <v>252</v>
      </c>
      <c r="J1405" s="94">
        <v>14</v>
      </c>
      <c r="L1405" s="94" t="s">
        <v>258</v>
      </c>
    </row>
    <row r="1406" spans="1:12" ht="12" customHeight="1">
      <c r="A1406" s="104">
        <v>42638</v>
      </c>
      <c r="B1406" s="93" t="s">
        <v>277</v>
      </c>
      <c r="C1406" s="93" t="s">
        <v>270</v>
      </c>
      <c r="D1406" s="93" t="s">
        <v>10</v>
      </c>
      <c r="E1406" s="93" t="s">
        <v>174</v>
      </c>
      <c r="F1406" s="93" t="s">
        <v>210</v>
      </c>
      <c r="G1406" s="94">
        <v>1114</v>
      </c>
      <c r="H1406" s="94">
        <v>1059</v>
      </c>
      <c r="I1406" s="94">
        <v>55</v>
      </c>
      <c r="J1406" s="94">
        <v>2</v>
      </c>
      <c r="L1406" s="94" t="s">
        <v>258</v>
      </c>
    </row>
    <row r="1407" spans="1:12" ht="12" customHeight="1">
      <c r="A1407" s="104">
        <v>42638</v>
      </c>
      <c r="B1407" s="93" t="s">
        <v>277</v>
      </c>
      <c r="C1407" s="93" t="s">
        <v>271</v>
      </c>
      <c r="D1407" s="93" t="s">
        <v>11</v>
      </c>
      <c r="E1407" s="93" t="s">
        <v>176</v>
      </c>
      <c r="F1407" s="93" t="s">
        <v>212</v>
      </c>
      <c r="G1407" s="94">
        <v>124</v>
      </c>
      <c r="H1407" s="94">
        <v>122</v>
      </c>
      <c r="I1407" s="94">
        <v>2</v>
      </c>
      <c r="L1407" s="94" t="s">
        <v>258</v>
      </c>
    </row>
    <row r="1408" spans="1:12" ht="12" customHeight="1">
      <c r="A1408" s="104">
        <v>42638</v>
      </c>
      <c r="B1408" s="93" t="s">
        <v>277</v>
      </c>
      <c r="C1408" s="93" t="s">
        <v>272</v>
      </c>
      <c r="D1408" s="93" t="s">
        <v>12</v>
      </c>
      <c r="E1408" s="93" t="s">
        <v>177</v>
      </c>
      <c r="F1408" s="93" t="s">
        <v>213</v>
      </c>
      <c r="G1408" s="94">
        <v>156</v>
      </c>
      <c r="H1408" s="94">
        <v>152</v>
      </c>
      <c r="I1408" s="94">
        <v>4</v>
      </c>
      <c r="L1408" s="94" t="s">
        <v>258</v>
      </c>
    </row>
    <row r="1409" spans="1:12" ht="12" customHeight="1">
      <c r="A1409" s="104">
        <v>42638</v>
      </c>
      <c r="B1409" s="93" t="s">
        <v>277</v>
      </c>
      <c r="C1409" s="93" t="s">
        <v>273</v>
      </c>
      <c r="D1409" s="93" t="s">
        <v>13</v>
      </c>
      <c r="E1409" s="93" t="s">
        <v>178</v>
      </c>
      <c r="F1409" s="93" t="s">
        <v>214</v>
      </c>
      <c r="G1409" s="94">
        <v>1006</v>
      </c>
      <c r="H1409" s="94">
        <v>992</v>
      </c>
      <c r="I1409" s="94">
        <v>14</v>
      </c>
      <c r="L1409" s="94" t="s">
        <v>258</v>
      </c>
    </row>
    <row r="1410" spans="1:12" ht="12" customHeight="1">
      <c r="A1410" s="104">
        <v>42638</v>
      </c>
      <c r="B1410" s="93" t="s">
        <v>277</v>
      </c>
      <c r="C1410" s="93" t="s">
        <v>273</v>
      </c>
      <c r="D1410" s="93" t="s">
        <v>13</v>
      </c>
      <c r="E1410" s="93" t="s">
        <v>179</v>
      </c>
      <c r="F1410" s="93" t="s">
        <v>215</v>
      </c>
      <c r="G1410" s="94">
        <v>513</v>
      </c>
      <c r="H1410" s="94">
        <v>505</v>
      </c>
      <c r="I1410" s="94">
        <v>8</v>
      </c>
      <c r="L1410" s="94" t="s">
        <v>258</v>
      </c>
    </row>
    <row r="1411" spans="1:12" ht="12" customHeight="1">
      <c r="A1411" s="104">
        <v>42638</v>
      </c>
      <c r="B1411" s="93" t="s">
        <v>277</v>
      </c>
      <c r="C1411" s="93" t="s">
        <v>274</v>
      </c>
      <c r="D1411" s="93" t="s">
        <v>14</v>
      </c>
      <c r="E1411" s="93" t="s">
        <v>180</v>
      </c>
      <c r="F1411" s="93" t="s">
        <v>216</v>
      </c>
      <c r="G1411" s="94">
        <v>112</v>
      </c>
      <c r="H1411" s="94">
        <v>111</v>
      </c>
      <c r="I1411" s="94">
        <v>1</v>
      </c>
      <c r="L1411" s="94" t="s">
        <v>258</v>
      </c>
    </row>
    <row r="1412" spans="1:12" ht="12" customHeight="1">
      <c r="A1412" s="104">
        <v>42645</v>
      </c>
      <c r="B1412" s="93" t="s">
        <v>277</v>
      </c>
      <c r="C1412" s="93" t="s">
        <v>261</v>
      </c>
      <c r="D1412" s="93" t="s">
        <v>1</v>
      </c>
      <c r="E1412" s="93" t="s">
        <v>152</v>
      </c>
      <c r="F1412" s="93" t="s">
        <v>188</v>
      </c>
      <c r="G1412" s="94">
        <v>857</v>
      </c>
      <c r="H1412" s="94">
        <v>773</v>
      </c>
      <c r="I1412" s="94">
        <v>84</v>
      </c>
      <c r="J1412" s="94">
        <v>5</v>
      </c>
      <c r="L1412" s="94" t="s">
        <v>258</v>
      </c>
    </row>
    <row r="1413" spans="1:12" ht="12" customHeight="1">
      <c r="A1413" s="104">
        <v>42645</v>
      </c>
      <c r="B1413" s="93" t="s">
        <v>277</v>
      </c>
      <c r="C1413" s="93" t="s">
        <v>261</v>
      </c>
      <c r="D1413" s="93" t="s">
        <v>1</v>
      </c>
      <c r="E1413" s="93" t="s">
        <v>151</v>
      </c>
      <c r="F1413" s="93" t="s">
        <v>187</v>
      </c>
      <c r="G1413" s="94">
        <v>1343</v>
      </c>
      <c r="H1413" s="94">
        <v>1235</v>
      </c>
      <c r="I1413" s="94">
        <v>108</v>
      </c>
      <c r="J1413" s="94">
        <v>22</v>
      </c>
      <c r="K1413" s="94">
        <v>4</v>
      </c>
      <c r="L1413" s="94" t="s">
        <v>258</v>
      </c>
    </row>
    <row r="1414" spans="1:12" ht="12" customHeight="1">
      <c r="A1414" s="104">
        <v>42645</v>
      </c>
      <c r="B1414" s="93" t="s">
        <v>277</v>
      </c>
      <c r="C1414" s="93" t="s">
        <v>262</v>
      </c>
      <c r="D1414" s="93" t="s">
        <v>2</v>
      </c>
      <c r="E1414" s="93" t="s">
        <v>153</v>
      </c>
      <c r="F1414" s="93" t="s">
        <v>189</v>
      </c>
      <c r="G1414" s="94">
        <v>568</v>
      </c>
      <c r="H1414" s="94">
        <v>520</v>
      </c>
      <c r="I1414" s="94">
        <v>48</v>
      </c>
      <c r="J1414" s="94">
        <v>3</v>
      </c>
      <c r="L1414" s="94" t="s">
        <v>258</v>
      </c>
    </row>
    <row r="1415" spans="1:12" ht="12" customHeight="1">
      <c r="A1415" s="104">
        <v>42645</v>
      </c>
      <c r="B1415" s="93" t="s">
        <v>277</v>
      </c>
      <c r="C1415" s="93" t="s">
        <v>263</v>
      </c>
      <c r="D1415" s="93" t="s">
        <v>3</v>
      </c>
      <c r="E1415" s="93" t="s">
        <v>154</v>
      </c>
      <c r="F1415" s="93" t="s">
        <v>190</v>
      </c>
      <c r="G1415" s="94">
        <v>652</v>
      </c>
      <c r="H1415" s="94">
        <v>640</v>
      </c>
      <c r="I1415" s="94">
        <v>12</v>
      </c>
      <c r="L1415" s="94" t="s">
        <v>258</v>
      </c>
    </row>
    <row r="1416" spans="1:12" ht="12" customHeight="1">
      <c r="A1416" s="104">
        <v>42645</v>
      </c>
      <c r="B1416" s="93" t="s">
        <v>277</v>
      </c>
      <c r="C1416" s="93" t="s">
        <v>263</v>
      </c>
      <c r="D1416" s="93" t="s">
        <v>3</v>
      </c>
      <c r="E1416" s="93" t="s">
        <v>155</v>
      </c>
      <c r="F1416" s="93" t="s">
        <v>191</v>
      </c>
      <c r="G1416" s="94">
        <v>213</v>
      </c>
      <c r="H1416" s="94">
        <v>201</v>
      </c>
      <c r="I1416" s="94">
        <v>12</v>
      </c>
      <c r="J1416" s="94">
        <v>1</v>
      </c>
      <c r="L1416" s="94" t="s">
        <v>258</v>
      </c>
    </row>
    <row r="1417" spans="1:12" ht="12" customHeight="1">
      <c r="A1417" s="104">
        <v>42645</v>
      </c>
      <c r="B1417" s="93" t="s">
        <v>277</v>
      </c>
      <c r="C1417" s="93" t="s">
        <v>264</v>
      </c>
      <c r="D1417" s="93" t="s">
        <v>4</v>
      </c>
      <c r="E1417" s="93" t="s">
        <v>156</v>
      </c>
      <c r="F1417" s="93" t="s">
        <v>192</v>
      </c>
      <c r="G1417" s="94">
        <v>1263</v>
      </c>
      <c r="H1417" s="94">
        <v>1177</v>
      </c>
      <c r="I1417" s="94">
        <v>86</v>
      </c>
      <c r="J1417" s="94">
        <v>3</v>
      </c>
      <c r="L1417" s="94" t="s">
        <v>258</v>
      </c>
    </row>
    <row r="1418" spans="1:12" ht="12" customHeight="1">
      <c r="A1418" s="104">
        <v>42645</v>
      </c>
      <c r="B1418" s="93" t="s">
        <v>277</v>
      </c>
      <c r="C1418" s="93" t="s">
        <v>265</v>
      </c>
      <c r="D1418" s="93" t="s">
        <v>5</v>
      </c>
      <c r="E1418" s="93" t="s">
        <v>157</v>
      </c>
      <c r="F1418" s="93" t="s">
        <v>193</v>
      </c>
      <c r="G1418" s="94">
        <v>1243</v>
      </c>
      <c r="H1418" s="94">
        <v>1174</v>
      </c>
      <c r="I1418" s="94">
        <v>69</v>
      </c>
      <c r="J1418" s="94">
        <v>3</v>
      </c>
      <c r="L1418" s="94" t="s">
        <v>258</v>
      </c>
    </row>
    <row r="1419" spans="1:12" ht="12" customHeight="1">
      <c r="A1419" s="104">
        <v>42645</v>
      </c>
      <c r="B1419" s="93" t="s">
        <v>277</v>
      </c>
      <c r="C1419" s="93" t="s">
        <v>266</v>
      </c>
      <c r="D1419" s="93" t="s">
        <v>6</v>
      </c>
      <c r="E1419" s="93" t="s">
        <v>158</v>
      </c>
      <c r="F1419" s="93" t="s">
        <v>194</v>
      </c>
      <c r="G1419" s="94">
        <v>1187</v>
      </c>
      <c r="H1419" s="94">
        <v>1086</v>
      </c>
      <c r="I1419" s="94">
        <v>101</v>
      </c>
      <c r="J1419" s="94">
        <v>3</v>
      </c>
      <c r="L1419" s="94" t="s">
        <v>258</v>
      </c>
    </row>
    <row r="1420" spans="1:12" ht="12" customHeight="1">
      <c r="A1420" s="104">
        <v>42645</v>
      </c>
      <c r="B1420" s="93" t="s">
        <v>277</v>
      </c>
      <c r="C1420" s="93" t="s">
        <v>266</v>
      </c>
      <c r="D1420" s="93" t="s">
        <v>6</v>
      </c>
      <c r="E1420" s="93" t="s">
        <v>160</v>
      </c>
      <c r="F1420" s="93" t="s">
        <v>196</v>
      </c>
      <c r="G1420" s="94">
        <v>508</v>
      </c>
      <c r="H1420" s="94">
        <v>494</v>
      </c>
      <c r="I1420" s="94">
        <v>14</v>
      </c>
      <c r="L1420" s="94" t="s">
        <v>258</v>
      </c>
    </row>
    <row r="1421" spans="1:12" ht="12" customHeight="1">
      <c r="A1421" s="104">
        <v>42645</v>
      </c>
      <c r="B1421" s="93" t="s">
        <v>277</v>
      </c>
      <c r="C1421" s="93" t="s">
        <v>266</v>
      </c>
      <c r="D1421" s="93" t="s">
        <v>6</v>
      </c>
      <c r="E1421" s="93" t="s">
        <v>159</v>
      </c>
      <c r="F1421" s="93" t="s">
        <v>195</v>
      </c>
      <c r="G1421" s="94">
        <v>330</v>
      </c>
      <c r="H1421" s="94">
        <v>327</v>
      </c>
      <c r="I1421" s="94">
        <v>3</v>
      </c>
      <c r="L1421" s="94" t="s">
        <v>258</v>
      </c>
    </row>
    <row r="1422" spans="1:12" ht="12" customHeight="1">
      <c r="A1422" s="104">
        <v>42645</v>
      </c>
      <c r="B1422" s="93" t="s">
        <v>277</v>
      </c>
      <c r="C1422" s="93" t="s">
        <v>267</v>
      </c>
      <c r="D1422" s="93" t="s">
        <v>7</v>
      </c>
      <c r="E1422" s="93" t="s">
        <v>163</v>
      </c>
      <c r="F1422" s="93" t="s">
        <v>199</v>
      </c>
      <c r="G1422" s="94">
        <v>1859</v>
      </c>
      <c r="H1422" s="94">
        <v>1686</v>
      </c>
      <c r="I1422" s="94">
        <v>173</v>
      </c>
      <c r="J1422" s="94">
        <v>4</v>
      </c>
      <c r="L1422" s="94" t="s">
        <v>258</v>
      </c>
    </row>
    <row r="1423" spans="1:12" ht="12" customHeight="1">
      <c r="A1423" s="104">
        <v>42645</v>
      </c>
      <c r="B1423" s="93" t="s">
        <v>277</v>
      </c>
      <c r="C1423" s="93" t="s">
        <v>267</v>
      </c>
      <c r="D1423" s="93" t="s">
        <v>7</v>
      </c>
      <c r="E1423" s="93" t="s">
        <v>161</v>
      </c>
      <c r="F1423" s="93" t="s">
        <v>197</v>
      </c>
      <c r="G1423" s="94">
        <v>583</v>
      </c>
      <c r="H1423" s="94">
        <v>569</v>
      </c>
      <c r="I1423" s="94">
        <v>14</v>
      </c>
      <c r="J1423" s="94">
        <v>1</v>
      </c>
      <c r="L1423" s="94" t="s">
        <v>258</v>
      </c>
    </row>
    <row r="1424" spans="1:12" ht="12" customHeight="1">
      <c r="A1424" s="104">
        <v>42645</v>
      </c>
      <c r="B1424" s="93" t="s">
        <v>277</v>
      </c>
      <c r="C1424" s="93" t="s">
        <v>267</v>
      </c>
      <c r="D1424" s="93" t="s">
        <v>7</v>
      </c>
      <c r="E1424" s="93" t="s">
        <v>164</v>
      </c>
      <c r="F1424" s="93" t="s">
        <v>200</v>
      </c>
      <c r="G1424" s="94">
        <v>1861</v>
      </c>
      <c r="H1424" s="94">
        <v>1706</v>
      </c>
      <c r="I1424" s="94">
        <v>155</v>
      </c>
      <c r="J1424" s="94">
        <v>3</v>
      </c>
      <c r="L1424" s="94" t="s">
        <v>258</v>
      </c>
    </row>
    <row r="1425" spans="1:12" ht="12" customHeight="1">
      <c r="A1425" s="104">
        <v>42645</v>
      </c>
      <c r="B1425" s="93" t="s">
        <v>277</v>
      </c>
      <c r="C1425" s="93" t="s">
        <v>267</v>
      </c>
      <c r="D1425" s="93" t="s">
        <v>7</v>
      </c>
      <c r="E1425" s="93" t="s">
        <v>162</v>
      </c>
      <c r="F1425" s="93" t="s">
        <v>198</v>
      </c>
      <c r="G1425" s="94">
        <v>1331</v>
      </c>
      <c r="H1425" s="94">
        <v>1237</v>
      </c>
      <c r="I1425" s="94">
        <v>94</v>
      </c>
      <c r="J1425" s="94">
        <v>3</v>
      </c>
      <c r="L1425" s="94" t="s">
        <v>258</v>
      </c>
    </row>
    <row r="1426" spans="1:12" ht="12" customHeight="1">
      <c r="A1426" s="104">
        <v>42645</v>
      </c>
      <c r="B1426" s="93" t="s">
        <v>277</v>
      </c>
      <c r="C1426" s="93" t="s">
        <v>267</v>
      </c>
      <c r="D1426" s="93" t="s">
        <v>7</v>
      </c>
      <c r="E1426" s="93" t="s">
        <v>165</v>
      </c>
      <c r="F1426" s="93" t="s">
        <v>201</v>
      </c>
      <c r="G1426" s="94">
        <v>1079</v>
      </c>
      <c r="H1426" s="94">
        <v>1074</v>
      </c>
      <c r="I1426" s="94">
        <v>5</v>
      </c>
      <c r="L1426" s="94" t="s">
        <v>258</v>
      </c>
    </row>
    <row r="1427" spans="1:12" ht="12" customHeight="1">
      <c r="A1427" s="104">
        <v>42645</v>
      </c>
      <c r="B1427" s="93" t="s">
        <v>277</v>
      </c>
      <c r="C1427" s="93" t="s">
        <v>268</v>
      </c>
      <c r="D1427" s="93" t="s">
        <v>8</v>
      </c>
      <c r="E1427" s="93" t="s">
        <v>169</v>
      </c>
      <c r="F1427" s="93" t="s">
        <v>205</v>
      </c>
      <c r="G1427" s="94">
        <v>211</v>
      </c>
      <c r="H1427" s="94">
        <v>195</v>
      </c>
      <c r="I1427" s="94">
        <v>16</v>
      </c>
      <c r="J1427" s="94">
        <v>2</v>
      </c>
      <c r="L1427" s="94" t="s">
        <v>258</v>
      </c>
    </row>
    <row r="1428" spans="1:12" ht="12" customHeight="1">
      <c r="A1428" s="104">
        <v>42645</v>
      </c>
      <c r="B1428" s="93" t="s">
        <v>277</v>
      </c>
      <c r="C1428" s="93" t="s">
        <v>268</v>
      </c>
      <c r="D1428" s="93" t="s">
        <v>8</v>
      </c>
      <c r="E1428" s="93" t="s">
        <v>167</v>
      </c>
      <c r="F1428" s="93" t="s">
        <v>203</v>
      </c>
      <c r="G1428" s="94">
        <v>151</v>
      </c>
      <c r="H1428" s="94">
        <v>147</v>
      </c>
      <c r="I1428" s="94">
        <v>4</v>
      </c>
      <c r="L1428" s="94" t="s">
        <v>258</v>
      </c>
    </row>
    <row r="1429" spans="1:12" ht="12" customHeight="1">
      <c r="A1429" s="104">
        <v>42645</v>
      </c>
      <c r="B1429" s="93" t="s">
        <v>277</v>
      </c>
      <c r="C1429" s="93" t="s">
        <v>268</v>
      </c>
      <c r="D1429" s="93" t="s">
        <v>8</v>
      </c>
      <c r="E1429" s="93" t="s">
        <v>166</v>
      </c>
      <c r="F1429" s="93" t="s">
        <v>202</v>
      </c>
      <c r="G1429" s="94">
        <v>183</v>
      </c>
      <c r="H1429" s="94">
        <v>179</v>
      </c>
      <c r="I1429" s="94">
        <v>4</v>
      </c>
      <c r="L1429" s="94" t="s">
        <v>258</v>
      </c>
    </row>
    <row r="1430" spans="1:12" ht="12" customHeight="1">
      <c r="A1430" s="104">
        <v>42645</v>
      </c>
      <c r="B1430" s="93" t="s">
        <v>277</v>
      </c>
      <c r="C1430" s="93" t="s">
        <v>268</v>
      </c>
      <c r="D1430" s="93" t="s">
        <v>8</v>
      </c>
      <c r="E1430" s="93" t="s">
        <v>168</v>
      </c>
      <c r="F1430" s="93" t="s">
        <v>204</v>
      </c>
      <c r="G1430" s="94">
        <v>639</v>
      </c>
      <c r="H1430" s="94">
        <v>599</v>
      </c>
      <c r="I1430" s="94">
        <v>40</v>
      </c>
      <c r="L1430" s="94" t="s">
        <v>258</v>
      </c>
    </row>
    <row r="1431" spans="1:12" ht="12" customHeight="1">
      <c r="A1431" s="104">
        <v>42645</v>
      </c>
      <c r="B1431" s="93" t="s">
        <v>277</v>
      </c>
      <c r="C1431" s="93" t="s">
        <v>269</v>
      </c>
      <c r="D1431" s="93" t="s">
        <v>9</v>
      </c>
      <c r="E1431" s="93" t="s">
        <v>171</v>
      </c>
      <c r="F1431" s="93" t="s">
        <v>207</v>
      </c>
      <c r="G1431" s="94">
        <v>1197</v>
      </c>
      <c r="H1431" s="94">
        <v>1121</v>
      </c>
      <c r="I1431" s="94">
        <v>76</v>
      </c>
      <c r="J1431" s="94">
        <v>2</v>
      </c>
      <c r="L1431" s="94" t="s">
        <v>258</v>
      </c>
    </row>
    <row r="1432" spans="1:12" ht="12" customHeight="1">
      <c r="A1432" s="104">
        <v>42645</v>
      </c>
      <c r="B1432" s="93" t="s">
        <v>277</v>
      </c>
      <c r="C1432" s="93" t="s">
        <v>269</v>
      </c>
      <c r="D1432" s="93" t="s">
        <v>9</v>
      </c>
      <c r="E1432" s="93" t="s">
        <v>170</v>
      </c>
      <c r="F1432" s="93" t="s">
        <v>206</v>
      </c>
      <c r="G1432" s="94">
        <v>1330</v>
      </c>
      <c r="H1432" s="94">
        <v>1266</v>
      </c>
      <c r="I1432" s="94">
        <v>64</v>
      </c>
      <c r="L1432" s="94" t="s">
        <v>258</v>
      </c>
    </row>
    <row r="1433" spans="1:12" ht="12" customHeight="1">
      <c r="A1433" s="104">
        <v>42645</v>
      </c>
      <c r="B1433" s="93" t="s">
        <v>277</v>
      </c>
      <c r="C1433" s="93" t="s">
        <v>269</v>
      </c>
      <c r="D1433" s="93" t="s">
        <v>9</v>
      </c>
      <c r="E1433" s="93" t="s">
        <v>172</v>
      </c>
      <c r="F1433" s="93" t="s">
        <v>208</v>
      </c>
      <c r="G1433" s="94">
        <v>1280</v>
      </c>
      <c r="H1433" s="94">
        <v>1085</v>
      </c>
      <c r="I1433" s="94">
        <v>195</v>
      </c>
      <c r="J1433" s="94">
        <v>37</v>
      </c>
      <c r="K1433" s="94">
        <v>15</v>
      </c>
      <c r="L1433" s="94" t="s">
        <v>258</v>
      </c>
    </row>
    <row r="1434" spans="1:12" ht="12" customHeight="1">
      <c r="A1434" s="104">
        <v>42645</v>
      </c>
      <c r="B1434" s="93" t="s">
        <v>277</v>
      </c>
      <c r="C1434" s="93" t="s">
        <v>270</v>
      </c>
      <c r="D1434" s="93" t="s">
        <v>10</v>
      </c>
      <c r="E1434" s="93" t="s">
        <v>173</v>
      </c>
      <c r="F1434" s="93" t="s">
        <v>209</v>
      </c>
      <c r="G1434" s="94">
        <v>927</v>
      </c>
      <c r="H1434" s="94">
        <v>914</v>
      </c>
      <c r="I1434" s="94">
        <v>13</v>
      </c>
      <c r="L1434" s="94" t="s">
        <v>258</v>
      </c>
    </row>
    <row r="1435" spans="1:12" ht="12" customHeight="1">
      <c r="A1435" s="104">
        <v>42645</v>
      </c>
      <c r="B1435" s="93" t="s">
        <v>277</v>
      </c>
      <c r="C1435" s="93" t="s">
        <v>270</v>
      </c>
      <c r="D1435" s="93" t="s">
        <v>10</v>
      </c>
      <c r="E1435" s="93" t="s">
        <v>175</v>
      </c>
      <c r="F1435" s="93" t="s">
        <v>211</v>
      </c>
      <c r="G1435" s="94">
        <v>2347</v>
      </c>
      <c r="H1435" s="94">
        <v>2239</v>
      </c>
      <c r="I1435" s="94">
        <v>108</v>
      </c>
      <c r="J1435" s="94">
        <v>12</v>
      </c>
      <c r="L1435" s="94" t="s">
        <v>258</v>
      </c>
    </row>
    <row r="1436" spans="1:12" ht="12" customHeight="1">
      <c r="A1436" s="104">
        <v>42645</v>
      </c>
      <c r="B1436" s="93" t="s">
        <v>277</v>
      </c>
      <c r="C1436" s="93" t="s">
        <v>270</v>
      </c>
      <c r="D1436" s="93" t="s">
        <v>10</v>
      </c>
      <c r="E1436" s="93" t="s">
        <v>174</v>
      </c>
      <c r="F1436" s="93" t="s">
        <v>210</v>
      </c>
      <c r="G1436" s="94">
        <v>1054</v>
      </c>
      <c r="H1436" s="94">
        <v>1004</v>
      </c>
      <c r="I1436" s="94">
        <v>50</v>
      </c>
      <c r="J1436" s="94">
        <v>2</v>
      </c>
      <c r="L1436" s="94" t="s">
        <v>258</v>
      </c>
    </row>
    <row r="1437" spans="1:12" ht="12" customHeight="1">
      <c r="A1437" s="104">
        <v>42645</v>
      </c>
      <c r="B1437" s="93" t="s">
        <v>277</v>
      </c>
      <c r="C1437" s="93" t="s">
        <v>271</v>
      </c>
      <c r="D1437" s="93" t="s">
        <v>11</v>
      </c>
      <c r="E1437" s="93" t="s">
        <v>176</v>
      </c>
      <c r="F1437" s="93" t="s">
        <v>212</v>
      </c>
      <c r="G1437" s="94">
        <v>110</v>
      </c>
      <c r="H1437" s="94">
        <v>108</v>
      </c>
      <c r="I1437" s="94">
        <v>2</v>
      </c>
      <c r="L1437" s="94" t="s">
        <v>258</v>
      </c>
    </row>
    <row r="1438" spans="1:12" ht="12" customHeight="1">
      <c r="A1438" s="104">
        <v>42645</v>
      </c>
      <c r="B1438" s="93" t="s">
        <v>277</v>
      </c>
      <c r="C1438" s="93" t="s">
        <v>272</v>
      </c>
      <c r="D1438" s="93" t="s">
        <v>12</v>
      </c>
      <c r="E1438" s="93" t="s">
        <v>177</v>
      </c>
      <c r="F1438" s="93" t="s">
        <v>213</v>
      </c>
      <c r="G1438" s="94">
        <v>127</v>
      </c>
      <c r="H1438" s="94">
        <v>120</v>
      </c>
      <c r="I1438" s="94">
        <v>7</v>
      </c>
      <c r="L1438" s="94" t="s">
        <v>258</v>
      </c>
    </row>
    <row r="1439" spans="1:12" ht="12" customHeight="1">
      <c r="A1439" s="104">
        <v>42645</v>
      </c>
      <c r="B1439" s="93" t="s">
        <v>277</v>
      </c>
      <c r="C1439" s="93" t="s">
        <v>273</v>
      </c>
      <c r="D1439" s="93" t="s">
        <v>13</v>
      </c>
      <c r="E1439" s="93" t="s">
        <v>178</v>
      </c>
      <c r="F1439" s="93" t="s">
        <v>214</v>
      </c>
      <c r="G1439" s="94">
        <v>1007</v>
      </c>
      <c r="H1439" s="94">
        <v>973</v>
      </c>
      <c r="I1439" s="94">
        <v>34</v>
      </c>
      <c r="L1439" s="94" t="s">
        <v>258</v>
      </c>
    </row>
    <row r="1440" spans="1:12" ht="12" customHeight="1">
      <c r="A1440" s="104">
        <v>42645</v>
      </c>
      <c r="B1440" s="93" t="s">
        <v>277</v>
      </c>
      <c r="C1440" s="93" t="s">
        <v>273</v>
      </c>
      <c r="D1440" s="93" t="s">
        <v>13</v>
      </c>
      <c r="E1440" s="93" t="s">
        <v>179</v>
      </c>
      <c r="F1440" s="93" t="s">
        <v>215</v>
      </c>
      <c r="G1440" s="94">
        <v>491</v>
      </c>
      <c r="H1440" s="94">
        <v>485</v>
      </c>
      <c r="I1440" s="94">
        <v>6</v>
      </c>
      <c r="L1440" s="94" t="s">
        <v>258</v>
      </c>
    </row>
    <row r="1441" spans="1:12" ht="12" customHeight="1">
      <c r="A1441" s="104">
        <v>42645</v>
      </c>
      <c r="B1441" s="93" t="s">
        <v>277</v>
      </c>
      <c r="C1441" s="93" t="s">
        <v>274</v>
      </c>
      <c r="D1441" s="93" t="s">
        <v>14</v>
      </c>
      <c r="E1441" s="93" t="s">
        <v>180</v>
      </c>
      <c r="F1441" s="93" t="s">
        <v>216</v>
      </c>
      <c r="G1441" s="94">
        <v>121</v>
      </c>
      <c r="H1441" s="94">
        <v>121</v>
      </c>
      <c r="I1441" s="94">
        <v>0</v>
      </c>
      <c r="L1441" s="94" t="s">
        <v>258</v>
      </c>
    </row>
    <row r="1442" spans="1:12" ht="12" customHeight="1">
      <c r="A1442" s="104">
        <v>42652</v>
      </c>
      <c r="B1442" s="93" t="s">
        <v>277</v>
      </c>
      <c r="C1442" s="93" t="s">
        <v>261</v>
      </c>
      <c r="D1442" s="93" t="s">
        <v>1</v>
      </c>
      <c r="E1442" s="93" t="s">
        <v>152</v>
      </c>
      <c r="F1442" s="93" t="s">
        <v>188</v>
      </c>
      <c r="G1442" s="94">
        <v>908</v>
      </c>
      <c r="H1442" s="94">
        <v>828</v>
      </c>
      <c r="I1442" s="94">
        <v>80</v>
      </c>
      <c r="J1442" s="94">
        <v>11</v>
      </c>
      <c r="K1442" s="94">
        <v>2</v>
      </c>
      <c r="L1442" s="94" t="s">
        <v>258</v>
      </c>
    </row>
    <row r="1443" spans="1:12" ht="12" customHeight="1">
      <c r="A1443" s="104">
        <v>42652</v>
      </c>
      <c r="B1443" s="93" t="s">
        <v>277</v>
      </c>
      <c r="C1443" s="93" t="s">
        <v>261</v>
      </c>
      <c r="D1443" s="93" t="s">
        <v>1</v>
      </c>
      <c r="E1443" s="93" t="s">
        <v>151</v>
      </c>
      <c r="F1443" s="93" t="s">
        <v>187</v>
      </c>
      <c r="G1443" s="94">
        <v>1368</v>
      </c>
      <c r="H1443" s="94">
        <v>1277</v>
      </c>
      <c r="I1443" s="94">
        <v>91</v>
      </c>
      <c r="J1443" s="94">
        <v>11</v>
      </c>
      <c r="K1443" s="94">
        <v>2</v>
      </c>
      <c r="L1443" s="94" t="s">
        <v>258</v>
      </c>
    </row>
    <row r="1444" spans="1:12" ht="12" customHeight="1">
      <c r="A1444" s="104">
        <v>42652</v>
      </c>
      <c r="B1444" s="93" t="s">
        <v>277</v>
      </c>
      <c r="C1444" s="93" t="s">
        <v>262</v>
      </c>
      <c r="D1444" s="93" t="s">
        <v>2</v>
      </c>
      <c r="E1444" s="93" t="s">
        <v>153</v>
      </c>
      <c r="F1444" s="93" t="s">
        <v>189</v>
      </c>
      <c r="G1444" s="94">
        <v>521</v>
      </c>
      <c r="H1444" s="94">
        <v>505</v>
      </c>
      <c r="I1444" s="94">
        <v>16</v>
      </c>
      <c r="L1444" s="94" t="s">
        <v>258</v>
      </c>
    </row>
    <row r="1445" spans="1:12" ht="12" customHeight="1">
      <c r="A1445" s="104">
        <v>42652</v>
      </c>
      <c r="B1445" s="93" t="s">
        <v>277</v>
      </c>
      <c r="C1445" s="93" t="s">
        <v>263</v>
      </c>
      <c r="D1445" s="93" t="s">
        <v>3</v>
      </c>
      <c r="E1445" s="93" t="s">
        <v>154</v>
      </c>
      <c r="F1445" s="93" t="s">
        <v>190</v>
      </c>
      <c r="G1445" s="94">
        <v>727</v>
      </c>
      <c r="H1445" s="94">
        <v>700</v>
      </c>
      <c r="I1445" s="94">
        <v>27</v>
      </c>
      <c r="L1445" s="94" t="s">
        <v>258</v>
      </c>
    </row>
    <row r="1446" spans="1:12" ht="12" customHeight="1">
      <c r="A1446" s="104">
        <v>42652</v>
      </c>
      <c r="B1446" s="93" t="s">
        <v>277</v>
      </c>
      <c r="C1446" s="93" t="s">
        <v>263</v>
      </c>
      <c r="D1446" s="93" t="s">
        <v>3</v>
      </c>
      <c r="E1446" s="93" t="s">
        <v>155</v>
      </c>
      <c r="F1446" s="93" t="s">
        <v>191</v>
      </c>
      <c r="G1446" s="94">
        <v>226</v>
      </c>
      <c r="H1446" s="94">
        <v>214</v>
      </c>
      <c r="I1446" s="94">
        <v>12</v>
      </c>
      <c r="L1446" s="94" t="s">
        <v>258</v>
      </c>
    </row>
    <row r="1447" spans="1:12" ht="12" customHeight="1">
      <c r="A1447" s="104">
        <v>42652</v>
      </c>
      <c r="B1447" s="93" t="s">
        <v>277</v>
      </c>
      <c r="C1447" s="93" t="s">
        <v>264</v>
      </c>
      <c r="D1447" s="93" t="s">
        <v>4</v>
      </c>
      <c r="E1447" s="93" t="s">
        <v>156</v>
      </c>
      <c r="F1447" s="93" t="s">
        <v>192</v>
      </c>
      <c r="G1447" s="94">
        <v>1283</v>
      </c>
      <c r="H1447" s="94">
        <v>1157</v>
      </c>
      <c r="I1447" s="94">
        <v>126</v>
      </c>
      <c r="J1447" s="94">
        <v>8</v>
      </c>
      <c r="L1447" s="94" t="s">
        <v>258</v>
      </c>
    </row>
    <row r="1448" spans="1:12" ht="12" customHeight="1">
      <c r="A1448" s="104">
        <v>42652</v>
      </c>
      <c r="B1448" s="93" t="s">
        <v>277</v>
      </c>
      <c r="C1448" s="93" t="s">
        <v>265</v>
      </c>
      <c r="D1448" s="93" t="s">
        <v>5</v>
      </c>
      <c r="E1448" s="93" t="s">
        <v>157</v>
      </c>
      <c r="F1448" s="93" t="s">
        <v>193</v>
      </c>
      <c r="G1448" s="94">
        <v>1256</v>
      </c>
      <c r="H1448" s="94">
        <v>1164</v>
      </c>
      <c r="I1448" s="94">
        <v>92</v>
      </c>
      <c r="J1448" s="94">
        <v>9</v>
      </c>
      <c r="L1448" s="94" t="s">
        <v>258</v>
      </c>
    </row>
    <row r="1449" spans="1:12" ht="12" customHeight="1">
      <c r="A1449" s="104">
        <v>42652</v>
      </c>
      <c r="B1449" s="93" t="s">
        <v>277</v>
      </c>
      <c r="C1449" s="93" t="s">
        <v>266</v>
      </c>
      <c r="D1449" s="93" t="s">
        <v>6</v>
      </c>
      <c r="E1449" s="93" t="s">
        <v>158</v>
      </c>
      <c r="F1449" s="93" t="s">
        <v>194</v>
      </c>
      <c r="G1449" s="94">
        <v>1170</v>
      </c>
      <c r="H1449" s="94">
        <v>1084</v>
      </c>
      <c r="I1449" s="94">
        <v>86</v>
      </c>
      <c r="L1449" s="94" t="s">
        <v>258</v>
      </c>
    </row>
    <row r="1450" spans="1:12" ht="12" customHeight="1">
      <c r="A1450" s="104">
        <v>42652</v>
      </c>
      <c r="B1450" s="93" t="s">
        <v>277</v>
      </c>
      <c r="C1450" s="93" t="s">
        <v>266</v>
      </c>
      <c r="D1450" s="93" t="s">
        <v>6</v>
      </c>
      <c r="E1450" s="93" t="s">
        <v>160</v>
      </c>
      <c r="F1450" s="93" t="s">
        <v>196</v>
      </c>
      <c r="G1450" s="94">
        <v>483</v>
      </c>
      <c r="H1450" s="94">
        <v>473</v>
      </c>
      <c r="I1450" s="94">
        <v>10</v>
      </c>
      <c r="L1450" s="94" t="s">
        <v>258</v>
      </c>
    </row>
    <row r="1451" spans="1:12" ht="12" customHeight="1">
      <c r="A1451" s="104">
        <v>42652</v>
      </c>
      <c r="B1451" s="93" t="s">
        <v>277</v>
      </c>
      <c r="C1451" s="93" t="s">
        <v>266</v>
      </c>
      <c r="D1451" s="93" t="s">
        <v>6</v>
      </c>
      <c r="E1451" s="93" t="s">
        <v>159</v>
      </c>
      <c r="F1451" s="93" t="s">
        <v>195</v>
      </c>
      <c r="G1451" s="94">
        <v>298</v>
      </c>
      <c r="H1451" s="94">
        <v>296</v>
      </c>
      <c r="I1451" s="94">
        <v>2</v>
      </c>
      <c r="L1451" s="94" t="s">
        <v>258</v>
      </c>
    </row>
    <row r="1452" spans="1:12" ht="12" customHeight="1">
      <c r="A1452" s="104">
        <v>42652</v>
      </c>
      <c r="B1452" s="93" t="s">
        <v>277</v>
      </c>
      <c r="C1452" s="93" t="s">
        <v>267</v>
      </c>
      <c r="D1452" s="93" t="s">
        <v>7</v>
      </c>
      <c r="E1452" s="93" t="s">
        <v>163</v>
      </c>
      <c r="F1452" s="93" t="s">
        <v>199</v>
      </c>
      <c r="G1452" s="94">
        <v>1883</v>
      </c>
      <c r="H1452" s="94">
        <v>1710</v>
      </c>
      <c r="I1452" s="94">
        <v>173</v>
      </c>
      <c r="J1452" s="94">
        <v>1</v>
      </c>
      <c r="L1452" s="94" t="s">
        <v>258</v>
      </c>
    </row>
    <row r="1453" spans="1:12" ht="12" customHeight="1">
      <c r="A1453" s="104">
        <v>42652</v>
      </c>
      <c r="B1453" s="93" t="s">
        <v>277</v>
      </c>
      <c r="C1453" s="93" t="s">
        <v>267</v>
      </c>
      <c r="D1453" s="93" t="s">
        <v>7</v>
      </c>
      <c r="E1453" s="93" t="s">
        <v>161</v>
      </c>
      <c r="F1453" s="93" t="s">
        <v>197</v>
      </c>
      <c r="G1453" s="94">
        <v>619</v>
      </c>
      <c r="H1453" s="94">
        <v>593</v>
      </c>
      <c r="I1453" s="94">
        <v>26</v>
      </c>
      <c r="L1453" s="94" t="s">
        <v>258</v>
      </c>
    </row>
    <row r="1454" spans="1:12" ht="12" customHeight="1">
      <c r="A1454" s="104">
        <v>42652</v>
      </c>
      <c r="B1454" s="93" t="s">
        <v>277</v>
      </c>
      <c r="C1454" s="93" t="s">
        <v>267</v>
      </c>
      <c r="D1454" s="93" t="s">
        <v>7</v>
      </c>
      <c r="E1454" s="93" t="s">
        <v>164</v>
      </c>
      <c r="F1454" s="93" t="s">
        <v>200</v>
      </c>
      <c r="G1454" s="94">
        <v>1830</v>
      </c>
      <c r="H1454" s="94">
        <v>1573</v>
      </c>
      <c r="I1454" s="94">
        <v>257</v>
      </c>
      <c r="J1454" s="94">
        <v>2</v>
      </c>
      <c r="L1454" s="94" t="s">
        <v>258</v>
      </c>
    </row>
    <row r="1455" spans="1:12" ht="12" customHeight="1">
      <c r="A1455" s="104">
        <v>42652</v>
      </c>
      <c r="B1455" s="93" t="s">
        <v>277</v>
      </c>
      <c r="C1455" s="93" t="s">
        <v>267</v>
      </c>
      <c r="D1455" s="93" t="s">
        <v>7</v>
      </c>
      <c r="E1455" s="93" t="s">
        <v>162</v>
      </c>
      <c r="F1455" s="93" t="s">
        <v>198</v>
      </c>
      <c r="G1455" s="94">
        <v>1352</v>
      </c>
      <c r="H1455" s="94">
        <v>1216</v>
      </c>
      <c r="I1455" s="94">
        <v>136</v>
      </c>
      <c r="J1455" s="94">
        <v>9</v>
      </c>
      <c r="L1455" s="94" t="s">
        <v>258</v>
      </c>
    </row>
    <row r="1456" spans="1:12" ht="12" customHeight="1">
      <c r="A1456" s="104">
        <v>42652</v>
      </c>
      <c r="B1456" s="93" t="s">
        <v>277</v>
      </c>
      <c r="C1456" s="93" t="s">
        <v>267</v>
      </c>
      <c r="D1456" s="93" t="s">
        <v>7</v>
      </c>
      <c r="E1456" s="93" t="s">
        <v>165</v>
      </c>
      <c r="F1456" s="93" t="s">
        <v>201</v>
      </c>
      <c r="G1456" s="94">
        <v>1193</v>
      </c>
      <c r="H1456" s="94">
        <v>1189</v>
      </c>
      <c r="I1456" s="94">
        <v>4</v>
      </c>
      <c r="L1456" s="94" t="s">
        <v>258</v>
      </c>
    </row>
    <row r="1457" spans="1:12" ht="12" customHeight="1">
      <c r="A1457" s="104">
        <v>42652</v>
      </c>
      <c r="B1457" s="93" t="s">
        <v>277</v>
      </c>
      <c r="C1457" s="93" t="s">
        <v>268</v>
      </c>
      <c r="D1457" s="93" t="s">
        <v>8</v>
      </c>
      <c r="E1457" s="93" t="s">
        <v>169</v>
      </c>
      <c r="F1457" s="93" t="s">
        <v>205</v>
      </c>
      <c r="G1457" s="94">
        <v>181</v>
      </c>
      <c r="H1457" s="94">
        <v>169</v>
      </c>
      <c r="I1457" s="94">
        <v>12</v>
      </c>
      <c r="L1457" s="94" t="s">
        <v>258</v>
      </c>
    </row>
    <row r="1458" spans="1:12" ht="12" customHeight="1">
      <c r="A1458" s="104">
        <v>42652</v>
      </c>
      <c r="B1458" s="93" t="s">
        <v>277</v>
      </c>
      <c r="C1458" s="93" t="s">
        <v>268</v>
      </c>
      <c r="D1458" s="93" t="s">
        <v>8</v>
      </c>
      <c r="E1458" s="93" t="s">
        <v>167</v>
      </c>
      <c r="F1458" s="93" t="s">
        <v>203</v>
      </c>
      <c r="G1458" s="94">
        <v>127</v>
      </c>
      <c r="H1458" s="94">
        <v>123</v>
      </c>
      <c r="I1458" s="94">
        <v>4</v>
      </c>
      <c r="L1458" s="94" t="s">
        <v>258</v>
      </c>
    </row>
    <row r="1459" spans="1:12" ht="12" customHeight="1">
      <c r="A1459" s="104">
        <v>42652</v>
      </c>
      <c r="B1459" s="93" t="s">
        <v>277</v>
      </c>
      <c r="C1459" s="93" t="s">
        <v>268</v>
      </c>
      <c r="D1459" s="93" t="s">
        <v>8</v>
      </c>
      <c r="E1459" s="93" t="s">
        <v>166</v>
      </c>
      <c r="F1459" s="93" t="s">
        <v>202</v>
      </c>
      <c r="G1459" s="94">
        <v>173</v>
      </c>
      <c r="H1459" s="94">
        <v>170</v>
      </c>
      <c r="I1459" s="94">
        <v>3</v>
      </c>
      <c r="J1459" s="94">
        <v>1</v>
      </c>
      <c r="L1459" s="94" t="s">
        <v>258</v>
      </c>
    </row>
    <row r="1460" spans="1:12" ht="12" customHeight="1">
      <c r="A1460" s="104">
        <v>42652</v>
      </c>
      <c r="B1460" s="93" t="s">
        <v>277</v>
      </c>
      <c r="C1460" s="93" t="s">
        <v>268</v>
      </c>
      <c r="D1460" s="93" t="s">
        <v>8</v>
      </c>
      <c r="E1460" s="93" t="s">
        <v>168</v>
      </c>
      <c r="F1460" s="93" t="s">
        <v>204</v>
      </c>
      <c r="G1460" s="94">
        <v>647</v>
      </c>
      <c r="H1460" s="94">
        <v>625</v>
      </c>
      <c r="I1460" s="94">
        <v>22</v>
      </c>
      <c r="J1460" s="94">
        <v>1</v>
      </c>
      <c r="L1460" s="94" t="s">
        <v>258</v>
      </c>
    </row>
    <row r="1461" spans="1:12" ht="12" customHeight="1">
      <c r="A1461" s="104">
        <v>42652</v>
      </c>
      <c r="B1461" s="93" t="s">
        <v>277</v>
      </c>
      <c r="C1461" s="93" t="s">
        <v>269</v>
      </c>
      <c r="D1461" s="93" t="s">
        <v>9</v>
      </c>
      <c r="E1461" s="93" t="s">
        <v>171</v>
      </c>
      <c r="F1461" s="93" t="s">
        <v>207</v>
      </c>
      <c r="G1461" s="94">
        <v>1273</v>
      </c>
      <c r="H1461" s="94">
        <v>1046</v>
      </c>
      <c r="I1461" s="94">
        <v>227</v>
      </c>
      <c r="J1461" s="94">
        <v>15</v>
      </c>
      <c r="L1461" s="94" t="s">
        <v>258</v>
      </c>
    </row>
    <row r="1462" spans="1:12" ht="12" customHeight="1">
      <c r="A1462" s="104">
        <v>42652</v>
      </c>
      <c r="B1462" s="93" t="s">
        <v>277</v>
      </c>
      <c r="C1462" s="93" t="s">
        <v>269</v>
      </c>
      <c r="D1462" s="93" t="s">
        <v>9</v>
      </c>
      <c r="E1462" s="93" t="s">
        <v>170</v>
      </c>
      <c r="F1462" s="93" t="s">
        <v>206</v>
      </c>
      <c r="G1462" s="94">
        <v>1333</v>
      </c>
      <c r="H1462" s="94">
        <v>1237</v>
      </c>
      <c r="I1462" s="94">
        <v>96</v>
      </c>
      <c r="J1462" s="94">
        <v>1</v>
      </c>
      <c r="L1462" s="94" t="s">
        <v>258</v>
      </c>
    </row>
    <row r="1463" spans="1:12" ht="12" customHeight="1">
      <c r="A1463" s="104">
        <v>42652</v>
      </c>
      <c r="B1463" s="93" t="s">
        <v>277</v>
      </c>
      <c r="C1463" s="93" t="s">
        <v>269</v>
      </c>
      <c r="D1463" s="93" t="s">
        <v>9</v>
      </c>
      <c r="E1463" s="93" t="s">
        <v>172</v>
      </c>
      <c r="F1463" s="93" t="s">
        <v>208</v>
      </c>
      <c r="G1463" s="94">
        <v>1285</v>
      </c>
      <c r="H1463" s="94">
        <v>1166</v>
      </c>
      <c r="I1463" s="94">
        <v>119</v>
      </c>
      <c r="J1463" s="94">
        <v>15</v>
      </c>
      <c r="K1463" s="94">
        <v>4</v>
      </c>
      <c r="L1463" s="94" t="s">
        <v>258</v>
      </c>
    </row>
    <row r="1464" spans="1:12" ht="12" customHeight="1">
      <c r="A1464" s="104">
        <v>42652</v>
      </c>
      <c r="B1464" s="93" t="s">
        <v>277</v>
      </c>
      <c r="C1464" s="93" t="s">
        <v>270</v>
      </c>
      <c r="D1464" s="93" t="s">
        <v>10</v>
      </c>
      <c r="E1464" s="93" t="s">
        <v>173</v>
      </c>
      <c r="F1464" s="93" t="s">
        <v>209</v>
      </c>
      <c r="G1464" s="94">
        <v>972</v>
      </c>
      <c r="H1464" s="94">
        <v>959</v>
      </c>
      <c r="I1464" s="94">
        <v>13</v>
      </c>
      <c r="L1464" s="94" t="s">
        <v>258</v>
      </c>
    </row>
    <row r="1465" spans="1:12" ht="12" customHeight="1">
      <c r="A1465" s="104">
        <v>42652</v>
      </c>
      <c r="B1465" s="93" t="s">
        <v>277</v>
      </c>
      <c r="C1465" s="93" t="s">
        <v>270</v>
      </c>
      <c r="D1465" s="93" t="s">
        <v>10</v>
      </c>
      <c r="E1465" s="93" t="s">
        <v>175</v>
      </c>
      <c r="F1465" s="93" t="s">
        <v>211</v>
      </c>
      <c r="G1465" s="94">
        <v>2308</v>
      </c>
      <c r="H1465" s="94">
        <v>2097</v>
      </c>
      <c r="I1465" s="94">
        <v>211</v>
      </c>
      <c r="J1465" s="94">
        <v>33</v>
      </c>
      <c r="K1465" s="94">
        <v>12</v>
      </c>
      <c r="L1465" s="94" t="s">
        <v>258</v>
      </c>
    </row>
    <row r="1466" spans="1:12" ht="12" customHeight="1">
      <c r="A1466" s="104">
        <v>42652</v>
      </c>
      <c r="B1466" s="93" t="s">
        <v>277</v>
      </c>
      <c r="C1466" s="93" t="s">
        <v>270</v>
      </c>
      <c r="D1466" s="93" t="s">
        <v>10</v>
      </c>
      <c r="E1466" s="93" t="s">
        <v>174</v>
      </c>
      <c r="F1466" s="93" t="s">
        <v>210</v>
      </c>
      <c r="G1466" s="94">
        <v>1115</v>
      </c>
      <c r="H1466" s="94">
        <v>1058</v>
      </c>
      <c r="I1466" s="94">
        <v>57</v>
      </c>
      <c r="J1466" s="94">
        <v>9</v>
      </c>
      <c r="K1466" s="94">
        <v>2</v>
      </c>
      <c r="L1466" s="94" t="s">
        <v>258</v>
      </c>
    </row>
    <row r="1467" spans="1:12" ht="12" customHeight="1">
      <c r="A1467" s="104">
        <v>42652</v>
      </c>
      <c r="B1467" s="93" t="s">
        <v>277</v>
      </c>
      <c r="C1467" s="93" t="s">
        <v>271</v>
      </c>
      <c r="D1467" s="93" t="s">
        <v>11</v>
      </c>
      <c r="E1467" s="93" t="s">
        <v>176</v>
      </c>
      <c r="F1467" s="93" t="s">
        <v>212</v>
      </c>
      <c r="G1467" s="94">
        <v>114</v>
      </c>
      <c r="H1467" s="94">
        <v>111</v>
      </c>
      <c r="I1467" s="94">
        <v>3</v>
      </c>
      <c r="J1467" s="94">
        <v>1</v>
      </c>
      <c r="L1467" s="94" t="s">
        <v>258</v>
      </c>
    </row>
    <row r="1468" spans="1:12" ht="12" customHeight="1">
      <c r="A1468" s="104">
        <v>42652</v>
      </c>
      <c r="B1468" s="93" t="s">
        <v>277</v>
      </c>
      <c r="C1468" s="93" t="s">
        <v>272</v>
      </c>
      <c r="D1468" s="93" t="s">
        <v>12</v>
      </c>
      <c r="E1468" s="93" t="s">
        <v>177</v>
      </c>
      <c r="F1468" s="93" t="s">
        <v>213</v>
      </c>
      <c r="G1468" s="94">
        <v>143</v>
      </c>
      <c r="H1468" s="94">
        <v>142</v>
      </c>
      <c r="I1468" s="94">
        <v>1</v>
      </c>
      <c r="L1468" s="94" t="s">
        <v>258</v>
      </c>
    </row>
    <row r="1469" spans="1:12" ht="12" customHeight="1">
      <c r="A1469" s="104">
        <v>42652</v>
      </c>
      <c r="B1469" s="93" t="s">
        <v>277</v>
      </c>
      <c r="C1469" s="93" t="s">
        <v>273</v>
      </c>
      <c r="D1469" s="93" t="s">
        <v>13</v>
      </c>
      <c r="E1469" s="93" t="s">
        <v>178</v>
      </c>
      <c r="F1469" s="93" t="s">
        <v>214</v>
      </c>
      <c r="G1469" s="94">
        <v>941</v>
      </c>
      <c r="H1469" s="94">
        <v>932</v>
      </c>
      <c r="I1469" s="94">
        <v>9</v>
      </c>
      <c r="L1469" s="94" t="s">
        <v>258</v>
      </c>
    </row>
    <row r="1470" spans="1:12" ht="12" customHeight="1">
      <c r="A1470" s="104">
        <v>42652</v>
      </c>
      <c r="B1470" s="93" t="s">
        <v>277</v>
      </c>
      <c r="C1470" s="93" t="s">
        <v>273</v>
      </c>
      <c r="D1470" s="93" t="s">
        <v>13</v>
      </c>
      <c r="E1470" s="93" t="s">
        <v>179</v>
      </c>
      <c r="F1470" s="93" t="s">
        <v>215</v>
      </c>
      <c r="G1470" s="94">
        <v>484</v>
      </c>
      <c r="H1470" s="94">
        <v>475</v>
      </c>
      <c r="I1470" s="94">
        <v>9</v>
      </c>
      <c r="J1470" s="94">
        <v>1</v>
      </c>
      <c r="L1470" s="94" t="s">
        <v>258</v>
      </c>
    </row>
    <row r="1471" spans="1:12" ht="12" customHeight="1">
      <c r="A1471" s="104">
        <v>42652</v>
      </c>
      <c r="B1471" s="93" t="s">
        <v>277</v>
      </c>
      <c r="C1471" s="93" t="s">
        <v>274</v>
      </c>
      <c r="D1471" s="93" t="s">
        <v>14</v>
      </c>
      <c r="E1471" s="93" t="s">
        <v>180</v>
      </c>
      <c r="F1471" s="93" t="s">
        <v>216</v>
      </c>
      <c r="G1471" s="94">
        <v>138</v>
      </c>
      <c r="H1471" s="94">
        <v>135</v>
      </c>
      <c r="I1471" s="94">
        <v>3</v>
      </c>
      <c r="L1471" s="94" t="s">
        <v>258</v>
      </c>
    </row>
    <row r="1472" spans="1:12" ht="12" customHeight="1">
      <c r="A1472" s="104">
        <v>42659</v>
      </c>
      <c r="B1472" s="93" t="s">
        <v>277</v>
      </c>
      <c r="C1472" s="93" t="s">
        <v>261</v>
      </c>
      <c r="D1472" s="93" t="s">
        <v>1</v>
      </c>
      <c r="E1472" s="93" t="s">
        <v>152</v>
      </c>
      <c r="F1472" s="93" t="s">
        <v>188</v>
      </c>
      <c r="G1472" s="94">
        <v>779</v>
      </c>
      <c r="H1472" s="94">
        <v>748</v>
      </c>
      <c r="I1472" s="94">
        <v>31</v>
      </c>
      <c r="J1472" s="94">
        <v>1</v>
      </c>
      <c r="L1472" s="94" t="s">
        <v>258</v>
      </c>
    </row>
    <row r="1473" spans="1:12" ht="12" customHeight="1">
      <c r="A1473" s="104">
        <v>42659</v>
      </c>
      <c r="B1473" s="93" t="s">
        <v>277</v>
      </c>
      <c r="C1473" s="93" t="s">
        <v>261</v>
      </c>
      <c r="D1473" s="93" t="s">
        <v>1</v>
      </c>
      <c r="E1473" s="93" t="s">
        <v>151</v>
      </c>
      <c r="F1473" s="93" t="s">
        <v>187</v>
      </c>
      <c r="G1473" s="94">
        <v>1244</v>
      </c>
      <c r="H1473" s="94">
        <v>1180</v>
      </c>
      <c r="I1473" s="94">
        <v>64</v>
      </c>
      <c r="J1473" s="94">
        <v>7</v>
      </c>
      <c r="L1473" s="94" t="s">
        <v>258</v>
      </c>
    </row>
    <row r="1474" spans="1:12" ht="12" customHeight="1">
      <c r="A1474" s="104">
        <v>42659</v>
      </c>
      <c r="B1474" s="93" t="s">
        <v>277</v>
      </c>
      <c r="C1474" s="93" t="s">
        <v>262</v>
      </c>
      <c r="D1474" s="93" t="s">
        <v>2</v>
      </c>
      <c r="E1474" s="93" t="s">
        <v>153</v>
      </c>
      <c r="F1474" s="93" t="s">
        <v>189</v>
      </c>
      <c r="G1474" s="94">
        <v>567</v>
      </c>
      <c r="H1474" s="94">
        <v>511</v>
      </c>
      <c r="I1474" s="94">
        <v>56</v>
      </c>
      <c r="L1474" s="94" t="s">
        <v>258</v>
      </c>
    </row>
    <row r="1475" spans="1:12" ht="12" customHeight="1">
      <c r="A1475" s="104">
        <v>42659</v>
      </c>
      <c r="B1475" s="93" t="s">
        <v>277</v>
      </c>
      <c r="C1475" s="93" t="s">
        <v>263</v>
      </c>
      <c r="D1475" s="93" t="s">
        <v>3</v>
      </c>
      <c r="E1475" s="93" t="s">
        <v>154</v>
      </c>
      <c r="F1475" s="93" t="s">
        <v>190</v>
      </c>
      <c r="G1475" s="94">
        <v>661</v>
      </c>
      <c r="H1475" s="94">
        <v>617</v>
      </c>
      <c r="I1475" s="94">
        <v>44</v>
      </c>
      <c r="L1475" s="94" t="s">
        <v>258</v>
      </c>
    </row>
    <row r="1476" spans="1:12" ht="12" customHeight="1">
      <c r="A1476" s="104">
        <v>42659</v>
      </c>
      <c r="B1476" s="93" t="s">
        <v>277</v>
      </c>
      <c r="C1476" s="93" t="s">
        <v>263</v>
      </c>
      <c r="D1476" s="93" t="s">
        <v>3</v>
      </c>
      <c r="E1476" s="93" t="s">
        <v>155</v>
      </c>
      <c r="F1476" s="93" t="s">
        <v>191</v>
      </c>
      <c r="G1476" s="94">
        <v>225</v>
      </c>
      <c r="H1476" s="94">
        <v>218</v>
      </c>
      <c r="I1476" s="94">
        <v>7</v>
      </c>
      <c r="L1476" s="94" t="s">
        <v>258</v>
      </c>
    </row>
    <row r="1477" spans="1:12" ht="12" customHeight="1">
      <c r="A1477" s="104">
        <v>42659</v>
      </c>
      <c r="B1477" s="93" t="s">
        <v>277</v>
      </c>
      <c r="C1477" s="93" t="s">
        <v>264</v>
      </c>
      <c r="D1477" s="93" t="s">
        <v>4</v>
      </c>
      <c r="E1477" s="93" t="s">
        <v>156</v>
      </c>
      <c r="F1477" s="93" t="s">
        <v>192</v>
      </c>
      <c r="G1477" s="94">
        <v>1115</v>
      </c>
      <c r="H1477" s="94">
        <v>1048</v>
      </c>
      <c r="I1477" s="94">
        <v>67</v>
      </c>
      <c r="J1477" s="94">
        <v>2</v>
      </c>
      <c r="L1477" s="94" t="s">
        <v>258</v>
      </c>
    </row>
    <row r="1478" spans="1:12" ht="12" customHeight="1">
      <c r="A1478" s="104">
        <v>42659</v>
      </c>
      <c r="B1478" s="93" t="s">
        <v>277</v>
      </c>
      <c r="C1478" s="93" t="s">
        <v>265</v>
      </c>
      <c r="D1478" s="93" t="s">
        <v>5</v>
      </c>
      <c r="E1478" s="93" t="s">
        <v>157</v>
      </c>
      <c r="F1478" s="93" t="s">
        <v>193</v>
      </c>
      <c r="G1478" s="94">
        <v>1155</v>
      </c>
      <c r="H1478" s="94">
        <v>1102</v>
      </c>
      <c r="I1478" s="94">
        <v>53</v>
      </c>
      <c r="J1478" s="94">
        <v>5</v>
      </c>
      <c r="L1478" s="94" t="s">
        <v>258</v>
      </c>
    </row>
    <row r="1479" spans="1:12" ht="12" customHeight="1">
      <c r="A1479" s="104">
        <v>42659</v>
      </c>
      <c r="B1479" s="93" t="s">
        <v>277</v>
      </c>
      <c r="C1479" s="93" t="s">
        <v>266</v>
      </c>
      <c r="D1479" s="93" t="s">
        <v>6</v>
      </c>
      <c r="E1479" s="93" t="s">
        <v>158</v>
      </c>
      <c r="F1479" s="93" t="s">
        <v>194</v>
      </c>
      <c r="G1479" s="94">
        <v>1112</v>
      </c>
      <c r="H1479" s="94">
        <v>1025</v>
      </c>
      <c r="I1479" s="94">
        <v>87</v>
      </c>
      <c r="L1479" s="94" t="s">
        <v>258</v>
      </c>
    </row>
    <row r="1480" spans="1:12" ht="12" customHeight="1">
      <c r="A1480" s="104">
        <v>42659</v>
      </c>
      <c r="B1480" s="93" t="s">
        <v>277</v>
      </c>
      <c r="C1480" s="93" t="s">
        <v>266</v>
      </c>
      <c r="D1480" s="93" t="s">
        <v>6</v>
      </c>
      <c r="E1480" s="93" t="s">
        <v>160</v>
      </c>
      <c r="F1480" s="93" t="s">
        <v>196</v>
      </c>
      <c r="G1480" s="94">
        <v>462</v>
      </c>
      <c r="H1480" s="94">
        <v>427</v>
      </c>
      <c r="I1480" s="94">
        <v>35</v>
      </c>
      <c r="J1480" s="94">
        <v>1</v>
      </c>
      <c r="L1480" s="94" t="s">
        <v>258</v>
      </c>
    </row>
    <row r="1481" spans="1:12" ht="12" customHeight="1">
      <c r="A1481" s="104">
        <v>42659</v>
      </c>
      <c r="B1481" s="93" t="s">
        <v>277</v>
      </c>
      <c r="C1481" s="93" t="s">
        <v>266</v>
      </c>
      <c r="D1481" s="93" t="s">
        <v>6</v>
      </c>
      <c r="E1481" s="93" t="s">
        <v>159</v>
      </c>
      <c r="F1481" s="93" t="s">
        <v>195</v>
      </c>
      <c r="G1481" s="94">
        <v>196</v>
      </c>
      <c r="H1481" s="94">
        <v>194</v>
      </c>
      <c r="I1481" s="94">
        <v>2</v>
      </c>
      <c r="L1481" s="94" t="s">
        <v>258</v>
      </c>
    </row>
    <row r="1482" spans="1:12" ht="12" customHeight="1">
      <c r="A1482" s="104">
        <v>42659</v>
      </c>
      <c r="B1482" s="93" t="s">
        <v>277</v>
      </c>
      <c r="C1482" s="93" t="s">
        <v>267</v>
      </c>
      <c r="D1482" s="93" t="s">
        <v>7</v>
      </c>
      <c r="E1482" s="93" t="s">
        <v>163</v>
      </c>
      <c r="F1482" s="93" t="s">
        <v>199</v>
      </c>
      <c r="G1482" s="94">
        <v>1865</v>
      </c>
      <c r="H1482" s="94">
        <v>1689</v>
      </c>
      <c r="I1482" s="94">
        <v>176</v>
      </c>
      <c r="L1482" s="94" t="s">
        <v>258</v>
      </c>
    </row>
    <row r="1483" spans="1:12" ht="12" customHeight="1">
      <c r="A1483" s="104">
        <v>42659</v>
      </c>
      <c r="B1483" s="93" t="s">
        <v>277</v>
      </c>
      <c r="C1483" s="93" t="s">
        <v>267</v>
      </c>
      <c r="D1483" s="93" t="s">
        <v>7</v>
      </c>
      <c r="E1483" s="93" t="s">
        <v>161</v>
      </c>
      <c r="F1483" s="93" t="s">
        <v>197</v>
      </c>
      <c r="G1483" s="94">
        <v>587</v>
      </c>
      <c r="H1483" s="94">
        <v>577</v>
      </c>
      <c r="I1483" s="94">
        <v>10</v>
      </c>
      <c r="L1483" s="94" t="s">
        <v>258</v>
      </c>
    </row>
    <row r="1484" spans="1:12" ht="12" customHeight="1">
      <c r="A1484" s="104">
        <v>42659</v>
      </c>
      <c r="B1484" s="93" t="s">
        <v>277</v>
      </c>
      <c r="C1484" s="93" t="s">
        <v>267</v>
      </c>
      <c r="D1484" s="93" t="s">
        <v>7</v>
      </c>
      <c r="E1484" s="93" t="s">
        <v>164</v>
      </c>
      <c r="F1484" s="93" t="s">
        <v>200</v>
      </c>
      <c r="G1484" s="94">
        <v>1796</v>
      </c>
      <c r="H1484" s="94">
        <v>1639</v>
      </c>
      <c r="I1484" s="94">
        <v>157</v>
      </c>
      <c r="L1484" s="94" t="s">
        <v>258</v>
      </c>
    </row>
    <row r="1485" spans="1:12" ht="12" customHeight="1">
      <c r="A1485" s="104">
        <v>42659</v>
      </c>
      <c r="B1485" s="93" t="s">
        <v>277</v>
      </c>
      <c r="C1485" s="93" t="s">
        <v>267</v>
      </c>
      <c r="D1485" s="93" t="s">
        <v>7</v>
      </c>
      <c r="E1485" s="93" t="s">
        <v>162</v>
      </c>
      <c r="F1485" s="93" t="s">
        <v>198</v>
      </c>
      <c r="G1485" s="94">
        <v>1351</v>
      </c>
      <c r="H1485" s="94">
        <v>1234</v>
      </c>
      <c r="I1485" s="94">
        <v>117</v>
      </c>
      <c r="J1485" s="94">
        <v>10</v>
      </c>
      <c r="L1485" s="94" t="s">
        <v>258</v>
      </c>
    </row>
    <row r="1486" spans="1:12" ht="12" customHeight="1">
      <c r="A1486" s="104">
        <v>42659</v>
      </c>
      <c r="B1486" s="93" t="s">
        <v>277</v>
      </c>
      <c r="C1486" s="93" t="s">
        <v>267</v>
      </c>
      <c r="D1486" s="93" t="s">
        <v>7</v>
      </c>
      <c r="E1486" s="93" t="s">
        <v>165</v>
      </c>
      <c r="F1486" s="93" t="s">
        <v>201</v>
      </c>
      <c r="G1486" s="94">
        <v>1124</v>
      </c>
      <c r="H1486" s="94">
        <v>1122</v>
      </c>
      <c r="I1486" s="94">
        <v>2</v>
      </c>
      <c r="L1486" s="94" t="s">
        <v>258</v>
      </c>
    </row>
    <row r="1487" spans="1:12" ht="12" customHeight="1">
      <c r="A1487" s="104">
        <v>42659</v>
      </c>
      <c r="B1487" s="93" t="s">
        <v>277</v>
      </c>
      <c r="C1487" s="93" t="s">
        <v>268</v>
      </c>
      <c r="D1487" s="93" t="s">
        <v>8</v>
      </c>
      <c r="E1487" s="93" t="s">
        <v>169</v>
      </c>
      <c r="F1487" s="93" t="s">
        <v>205</v>
      </c>
      <c r="G1487" s="94">
        <v>150</v>
      </c>
      <c r="H1487" s="94">
        <v>145</v>
      </c>
      <c r="I1487" s="94">
        <v>5</v>
      </c>
      <c r="L1487" s="94" t="s">
        <v>258</v>
      </c>
    </row>
    <row r="1488" spans="1:12" ht="12" customHeight="1">
      <c r="A1488" s="104">
        <v>42659</v>
      </c>
      <c r="B1488" s="93" t="s">
        <v>277</v>
      </c>
      <c r="C1488" s="93" t="s">
        <v>268</v>
      </c>
      <c r="D1488" s="93" t="s">
        <v>8</v>
      </c>
      <c r="E1488" s="93" t="s">
        <v>167</v>
      </c>
      <c r="F1488" s="93" t="s">
        <v>203</v>
      </c>
      <c r="G1488" s="94">
        <v>107</v>
      </c>
      <c r="H1488" s="94">
        <v>100</v>
      </c>
      <c r="I1488" s="94">
        <v>7</v>
      </c>
      <c r="L1488" s="94" t="s">
        <v>258</v>
      </c>
    </row>
    <row r="1489" spans="1:12" ht="12" customHeight="1">
      <c r="A1489" s="104">
        <v>42659</v>
      </c>
      <c r="B1489" s="93" t="s">
        <v>277</v>
      </c>
      <c r="C1489" s="93" t="s">
        <v>268</v>
      </c>
      <c r="D1489" s="93" t="s">
        <v>8</v>
      </c>
      <c r="E1489" s="93" t="s">
        <v>166</v>
      </c>
      <c r="F1489" s="93" t="s">
        <v>202</v>
      </c>
      <c r="G1489" s="94">
        <v>129</v>
      </c>
      <c r="H1489" s="94">
        <v>126</v>
      </c>
      <c r="I1489" s="94">
        <v>3</v>
      </c>
      <c r="L1489" s="94" t="s">
        <v>258</v>
      </c>
    </row>
    <row r="1490" spans="1:12" ht="12" customHeight="1">
      <c r="A1490" s="104">
        <v>42659</v>
      </c>
      <c r="B1490" s="93" t="s">
        <v>277</v>
      </c>
      <c r="C1490" s="93" t="s">
        <v>268</v>
      </c>
      <c r="D1490" s="93" t="s">
        <v>8</v>
      </c>
      <c r="E1490" s="93" t="s">
        <v>168</v>
      </c>
      <c r="F1490" s="93" t="s">
        <v>204</v>
      </c>
      <c r="G1490" s="94">
        <v>563</v>
      </c>
      <c r="H1490" s="94">
        <v>545</v>
      </c>
      <c r="I1490" s="94">
        <v>18</v>
      </c>
      <c r="J1490" s="94">
        <v>1</v>
      </c>
      <c r="L1490" s="94" t="s">
        <v>258</v>
      </c>
    </row>
    <row r="1491" spans="1:12" ht="12" customHeight="1">
      <c r="A1491" s="104">
        <v>42659</v>
      </c>
      <c r="B1491" s="93" t="s">
        <v>277</v>
      </c>
      <c r="C1491" s="93" t="s">
        <v>269</v>
      </c>
      <c r="D1491" s="93" t="s">
        <v>9</v>
      </c>
      <c r="E1491" s="93" t="s">
        <v>171</v>
      </c>
      <c r="F1491" s="93" t="s">
        <v>207</v>
      </c>
      <c r="G1491" s="94">
        <v>1165</v>
      </c>
      <c r="H1491" s="94">
        <v>1076</v>
      </c>
      <c r="I1491" s="94">
        <v>89</v>
      </c>
      <c r="J1491" s="94">
        <v>13</v>
      </c>
      <c r="K1491" s="94">
        <v>1</v>
      </c>
      <c r="L1491" s="94" t="s">
        <v>258</v>
      </c>
    </row>
    <row r="1492" spans="1:12" ht="12" customHeight="1">
      <c r="A1492" s="104">
        <v>42659</v>
      </c>
      <c r="B1492" s="93" t="s">
        <v>277</v>
      </c>
      <c r="C1492" s="93" t="s">
        <v>269</v>
      </c>
      <c r="D1492" s="93" t="s">
        <v>9</v>
      </c>
      <c r="E1492" s="93" t="s">
        <v>170</v>
      </c>
      <c r="F1492" s="93" t="s">
        <v>206</v>
      </c>
      <c r="G1492" s="94">
        <v>1312</v>
      </c>
      <c r="H1492" s="94">
        <v>1263</v>
      </c>
      <c r="I1492" s="94">
        <v>49</v>
      </c>
      <c r="L1492" s="94" t="s">
        <v>258</v>
      </c>
    </row>
    <row r="1493" spans="1:12" ht="12" customHeight="1">
      <c r="A1493" s="104">
        <v>42659</v>
      </c>
      <c r="B1493" s="93" t="s">
        <v>277</v>
      </c>
      <c r="C1493" s="93" t="s">
        <v>269</v>
      </c>
      <c r="D1493" s="93" t="s">
        <v>9</v>
      </c>
      <c r="E1493" s="93" t="s">
        <v>172</v>
      </c>
      <c r="F1493" s="93" t="s">
        <v>208</v>
      </c>
      <c r="G1493" s="94">
        <v>1271</v>
      </c>
      <c r="H1493" s="94">
        <v>1163</v>
      </c>
      <c r="I1493" s="94">
        <v>108</v>
      </c>
      <c r="J1493" s="94">
        <v>2</v>
      </c>
      <c r="L1493" s="94" t="s">
        <v>258</v>
      </c>
    </row>
    <row r="1494" spans="1:12" ht="12" customHeight="1">
      <c r="A1494" s="104">
        <v>42659</v>
      </c>
      <c r="B1494" s="93" t="s">
        <v>277</v>
      </c>
      <c r="C1494" s="93" t="s">
        <v>270</v>
      </c>
      <c r="D1494" s="93" t="s">
        <v>10</v>
      </c>
      <c r="E1494" s="93" t="s">
        <v>173</v>
      </c>
      <c r="F1494" s="93" t="s">
        <v>209</v>
      </c>
      <c r="G1494" s="94">
        <v>981</v>
      </c>
      <c r="H1494" s="94">
        <v>968</v>
      </c>
      <c r="I1494" s="94">
        <v>13</v>
      </c>
      <c r="L1494" s="94" t="s">
        <v>258</v>
      </c>
    </row>
    <row r="1495" spans="1:12" ht="12" customHeight="1">
      <c r="A1495" s="104">
        <v>42659</v>
      </c>
      <c r="B1495" s="93" t="s">
        <v>277</v>
      </c>
      <c r="C1495" s="93" t="s">
        <v>270</v>
      </c>
      <c r="D1495" s="93" t="s">
        <v>10</v>
      </c>
      <c r="E1495" s="93" t="s">
        <v>175</v>
      </c>
      <c r="F1495" s="93" t="s">
        <v>211</v>
      </c>
      <c r="G1495" s="94">
        <v>2256</v>
      </c>
      <c r="H1495" s="94">
        <v>2153</v>
      </c>
      <c r="I1495" s="94">
        <v>103</v>
      </c>
      <c r="J1495" s="94">
        <v>13</v>
      </c>
      <c r="L1495" s="94" t="s">
        <v>258</v>
      </c>
    </row>
    <row r="1496" spans="1:12" ht="12" customHeight="1">
      <c r="A1496" s="104">
        <v>42659</v>
      </c>
      <c r="B1496" s="93" t="s">
        <v>277</v>
      </c>
      <c r="C1496" s="93" t="s">
        <v>270</v>
      </c>
      <c r="D1496" s="93" t="s">
        <v>10</v>
      </c>
      <c r="E1496" s="93" t="s">
        <v>174</v>
      </c>
      <c r="F1496" s="93" t="s">
        <v>210</v>
      </c>
      <c r="G1496" s="94">
        <v>1020</v>
      </c>
      <c r="H1496" s="94">
        <v>986</v>
      </c>
      <c r="I1496" s="94">
        <v>34</v>
      </c>
      <c r="J1496" s="94">
        <v>1</v>
      </c>
      <c r="L1496" s="94" t="s">
        <v>258</v>
      </c>
    </row>
    <row r="1497" spans="1:12" ht="12" customHeight="1">
      <c r="A1497" s="104">
        <v>42659</v>
      </c>
      <c r="B1497" s="93" t="s">
        <v>277</v>
      </c>
      <c r="C1497" s="93" t="s">
        <v>271</v>
      </c>
      <c r="D1497" s="93" t="s">
        <v>11</v>
      </c>
      <c r="E1497" s="93" t="s">
        <v>176</v>
      </c>
      <c r="F1497" s="93" t="s">
        <v>212</v>
      </c>
      <c r="G1497" s="94">
        <v>100</v>
      </c>
      <c r="H1497" s="94">
        <v>98</v>
      </c>
      <c r="I1497" s="94">
        <v>2</v>
      </c>
      <c r="L1497" s="94" t="s">
        <v>258</v>
      </c>
    </row>
    <row r="1498" spans="1:12" ht="12" customHeight="1">
      <c r="A1498" s="104">
        <v>42659</v>
      </c>
      <c r="B1498" s="93" t="s">
        <v>277</v>
      </c>
      <c r="C1498" s="93" t="s">
        <v>272</v>
      </c>
      <c r="D1498" s="93" t="s">
        <v>12</v>
      </c>
      <c r="E1498" s="93" t="s">
        <v>177</v>
      </c>
      <c r="F1498" s="93" t="s">
        <v>213</v>
      </c>
      <c r="G1498" s="94">
        <v>110</v>
      </c>
      <c r="H1498" s="94">
        <v>103</v>
      </c>
      <c r="I1498" s="94">
        <v>7</v>
      </c>
      <c r="L1498" s="94" t="s">
        <v>258</v>
      </c>
    </row>
    <row r="1499" spans="1:12" ht="12" customHeight="1">
      <c r="A1499" s="104">
        <v>42659</v>
      </c>
      <c r="B1499" s="93" t="s">
        <v>277</v>
      </c>
      <c r="C1499" s="93" t="s">
        <v>273</v>
      </c>
      <c r="D1499" s="93" t="s">
        <v>13</v>
      </c>
      <c r="E1499" s="93" t="s">
        <v>178</v>
      </c>
      <c r="F1499" s="93" t="s">
        <v>214</v>
      </c>
      <c r="G1499" s="94">
        <v>912</v>
      </c>
      <c r="H1499" s="94">
        <v>907</v>
      </c>
      <c r="I1499" s="94">
        <v>5</v>
      </c>
      <c r="L1499" s="94" t="s">
        <v>258</v>
      </c>
    </row>
    <row r="1500" spans="1:12" ht="12" customHeight="1">
      <c r="A1500" s="104">
        <v>42659</v>
      </c>
      <c r="B1500" s="93" t="s">
        <v>277</v>
      </c>
      <c r="C1500" s="93" t="s">
        <v>273</v>
      </c>
      <c r="D1500" s="93" t="s">
        <v>13</v>
      </c>
      <c r="E1500" s="93" t="s">
        <v>179</v>
      </c>
      <c r="F1500" s="93" t="s">
        <v>215</v>
      </c>
      <c r="G1500" s="94">
        <v>457</v>
      </c>
      <c r="H1500" s="94">
        <v>450</v>
      </c>
      <c r="I1500" s="94">
        <v>7</v>
      </c>
      <c r="L1500" s="94" t="s">
        <v>258</v>
      </c>
    </row>
    <row r="1501" spans="1:12" ht="12" customHeight="1">
      <c r="A1501" s="104">
        <v>42659</v>
      </c>
      <c r="B1501" s="93" t="s">
        <v>277</v>
      </c>
      <c r="C1501" s="93" t="s">
        <v>274</v>
      </c>
      <c r="D1501" s="93" t="s">
        <v>14</v>
      </c>
      <c r="E1501" s="93" t="s">
        <v>180</v>
      </c>
      <c r="F1501" s="93" t="s">
        <v>216</v>
      </c>
      <c r="G1501" s="94">
        <v>116</v>
      </c>
      <c r="H1501" s="94">
        <v>115</v>
      </c>
      <c r="I1501" s="94">
        <v>1</v>
      </c>
      <c r="L1501" s="94" t="s">
        <v>258</v>
      </c>
    </row>
    <row r="1502" spans="1:12" ht="12" customHeight="1">
      <c r="A1502" s="104">
        <v>42666</v>
      </c>
      <c r="B1502" s="93" t="s">
        <v>277</v>
      </c>
      <c r="C1502" s="93" t="s">
        <v>261</v>
      </c>
      <c r="D1502" s="93" t="s">
        <v>1</v>
      </c>
      <c r="E1502" s="93" t="s">
        <v>152</v>
      </c>
      <c r="F1502" s="93" t="s">
        <v>188</v>
      </c>
      <c r="G1502" s="94">
        <v>816</v>
      </c>
      <c r="H1502" s="94">
        <v>686</v>
      </c>
      <c r="I1502" s="94">
        <v>130</v>
      </c>
      <c r="J1502" s="94">
        <v>36</v>
      </c>
      <c r="K1502" s="94">
        <v>15</v>
      </c>
      <c r="L1502" s="94" t="s">
        <v>258</v>
      </c>
    </row>
    <row r="1503" spans="1:12" ht="12" customHeight="1">
      <c r="A1503" s="104">
        <v>42666</v>
      </c>
      <c r="B1503" s="93" t="s">
        <v>277</v>
      </c>
      <c r="C1503" s="93" t="s">
        <v>261</v>
      </c>
      <c r="D1503" s="93" t="s">
        <v>1</v>
      </c>
      <c r="E1503" s="93" t="s">
        <v>151</v>
      </c>
      <c r="F1503" s="93" t="s">
        <v>187</v>
      </c>
      <c r="G1503" s="94">
        <v>1359</v>
      </c>
      <c r="H1503" s="94">
        <v>1237</v>
      </c>
      <c r="I1503" s="94">
        <v>122</v>
      </c>
      <c r="J1503" s="94">
        <v>24</v>
      </c>
      <c r="K1503" s="94">
        <v>6</v>
      </c>
      <c r="L1503" s="94" t="s">
        <v>258</v>
      </c>
    </row>
    <row r="1504" spans="1:12" ht="12" customHeight="1">
      <c r="A1504" s="104">
        <v>42666</v>
      </c>
      <c r="B1504" s="93" t="s">
        <v>277</v>
      </c>
      <c r="C1504" s="93" t="s">
        <v>262</v>
      </c>
      <c r="D1504" s="93" t="s">
        <v>2</v>
      </c>
      <c r="E1504" s="93" t="s">
        <v>153</v>
      </c>
      <c r="F1504" s="93" t="s">
        <v>189</v>
      </c>
      <c r="G1504" s="94">
        <v>563</v>
      </c>
      <c r="H1504" s="94">
        <v>541</v>
      </c>
      <c r="I1504" s="94">
        <v>22</v>
      </c>
      <c r="L1504" s="94" t="s">
        <v>258</v>
      </c>
    </row>
    <row r="1505" spans="1:12" ht="12" customHeight="1">
      <c r="A1505" s="104">
        <v>42666</v>
      </c>
      <c r="B1505" s="93" t="s">
        <v>277</v>
      </c>
      <c r="C1505" s="93" t="s">
        <v>263</v>
      </c>
      <c r="D1505" s="93" t="s">
        <v>3</v>
      </c>
      <c r="E1505" s="93" t="s">
        <v>154</v>
      </c>
      <c r="F1505" s="93" t="s">
        <v>190</v>
      </c>
      <c r="G1505" s="94">
        <v>701</v>
      </c>
      <c r="H1505" s="94">
        <v>659</v>
      </c>
      <c r="I1505" s="94">
        <v>42</v>
      </c>
      <c r="L1505" s="94" t="s">
        <v>258</v>
      </c>
    </row>
    <row r="1506" spans="1:12" ht="12" customHeight="1">
      <c r="A1506" s="104">
        <v>42666</v>
      </c>
      <c r="B1506" s="93" t="s">
        <v>277</v>
      </c>
      <c r="C1506" s="93" t="s">
        <v>263</v>
      </c>
      <c r="D1506" s="93" t="s">
        <v>3</v>
      </c>
      <c r="E1506" s="93" t="s">
        <v>155</v>
      </c>
      <c r="F1506" s="93" t="s">
        <v>191</v>
      </c>
      <c r="G1506" s="94">
        <v>240</v>
      </c>
      <c r="H1506" s="94">
        <v>223</v>
      </c>
      <c r="I1506" s="94">
        <v>17</v>
      </c>
      <c r="J1506" s="94">
        <v>1</v>
      </c>
      <c r="L1506" s="94" t="s">
        <v>258</v>
      </c>
    </row>
    <row r="1507" spans="1:12" ht="12" customHeight="1">
      <c r="A1507" s="104">
        <v>42666</v>
      </c>
      <c r="B1507" s="93" t="s">
        <v>277</v>
      </c>
      <c r="C1507" s="93" t="s">
        <v>264</v>
      </c>
      <c r="D1507" s="93" t="s">
        <v>4</v>
      </c>
      <c r="E1507" s="93" t="s">
        <v>156</v>
      </c>
      <c r="F1507" s="93" t="s">
        <v>192</v>
      </c>
      <c r="G1507" s="94">
        <v>1108</v>
      </c>
      <c r="H1507" s="94">
        <v>1040</v>
      </c>
      <c r="I1507" s="94">
        <v>68</v>
      </c>
      <c r="J1507" s="94">
        <v>6</v>
      </c>
      <c r="L1507" s="94" t="s">
        <v>258</v>
      </c>
    </row>
    <row r="1508" spans="1:12" ht="12" customHeight="1">
      <c r="A1508" s="104">
        <v>42666</v>
      </c>
      <c r="B1508" s="93" t="s">
        <v>277</v>
      </c>
      <c r="C1508" s="93" t="s">
        <v>265</v>
      </c>
      <c r="D1508" s="93" t="s">
        <v>5</v>
      </c>
      <c r="E1508" s="93" t="s">
        <v>157</v>
      </c>
      <c r="F1508" s="93" t="s">
        <v>193</v>
      </c>
      <c r="G1508" s="94">
        <v>1207</v>
      </c>
      <c r="H1508" s="94">
        <v>1025</v>
      </c>
      <c r="I1508" s="94">
        <v>182</v>
      </c>
      <c r="J1508" s="94">
        <v>40</v>
      </c>
      <c r="L1508" s="94" t="s">
        <v>258</v>
      </c>
    </row>
    <row r="1509" spans="1:12" ht="12" customHeight="1">
      <c r="A1509" s="104">
        <v>42666</v>
      </c>
      <c r="B1509" s="93" t="s">
        <v>277</v>
      </c>
      <c r="C1509" s="93" t="s">
        <v>266</v>
      </c>
      <c r="D1509" s="93" t="s">
        <v>6</v>
      </c>
      <c r="E1509" s="93" t="s">
        <v>158</v>
      </c>
      <c r="F1509" s="93" t="s">
        <v>194</v>
      </c>
      <c r="G1509" s="94">
        <v>1094</v>
      </c>
      <c r="H1509" s="94">
        <v>1010</v>
      </c>
      <c r="I1509" s="94">
        <v>84</v>
      </c>
      <c r="J1509" s="94">
        <v>5</v>
      </c>
      <c r="L1509" s="94" t="s">
        <v>258</v>
      </c>
    </row>
    <row r="1510" spans="1:12" ht="12" customHeight="1">
      <c r="A1510" s="104">
        <v>42666</v>
      </c>
      <c r="B1510" s="93" t="s">
        <v>277</v>
      </c>
      <c r="C1510" s="93" t="s">
        <v>266</v>
      </c>
      <c r="D1510" s="93" t="s">
        <v>6</v>
      </c>
      <c r="E1510" s="93" t="s">
        <v>160</v>
      </c>
      <c r="F1510" s="93" t="s">
        <v>196</v>
      </c>
      <c r="G1510" s="94">
        <v>409</v>
      </c>
      <c r="H1510" s="94">
        <v>393</v>
      </c>
      <c r="I1510" s="94">
        <v>16</v>
      </c>
      <c r="L1510" s="94" t="s">
        <v>258</v>
      </c>
    </row>
    <row r="1511" spans="1:12" ht="12" customHeight="1">
      <c r="A1511" s="104">
        <v>42666</v>
      </c>
      <c r="B1511" s="93" t="s">
        <v>277</v>
      </c>
      <c r="C1511" s="93" t="s">
        <v>266</v>
      </c>
      <c r="D1511" s="93" t="s">
        <v>6</v>
      </c>
      <c r="E1511" s="93" t="s">
        <v>159</v>
      </c>
      <c r="F1511" s="93" t="s">
        <v>195</v>
      </c>
      <c r="G1511" s="94">
        <v>220</v>
      </c>
      <c r="H1511" s="94">
        <v>219</v>
      </c>
      <c r="I1511" s="94">
        <v>1</v>
      </c>
      <c r="L1511" s="94" t="s">
        <v>258</v>
      </c>
    </row>
    <row r="1512" spans="1:12" ht="12" customHeight="1">
      <c r="A1512" s="104">
        <v>42666</v>
      </c>
      <c r="B1512" s="93" t="s">
        <v>277</v>
      </c>
      <c r="C1512" s="93" t="s">
        <v>267</v>
      </c>
      <c r="D1512" s="93" t="s">
        <v>7</v>
      </c>
      <c r="E1512" s="93" t="s">
        <v>163</v>
      </c>
      <c r="F1512" s="93" t="s">
        <v>199</v>
      </c>
      <c r="G1512" s="94">
        <v>1745</v>
      </c>
      <c r="H1512" s="94">
        <v>1613</v>
      </c>
      <c r="I1512" s="94">
        <v>132</v>
      </c>
      <c r="J1512" s="94">
        <v>3</v>
      </c>
      <c r="L1512" s="94" t="s">
        <v>258</v>
      </c>
    </row>
    <row r="1513" spans="1:12" ht="12" customHeight="1">
      <c r="A1513" s="104">
        <v>42666</v>
      </c>
      <c r="B1513" s="93" t="s">
        <v>277</v>
      </c>
      <c r="C1513" s="93" t="s">
        <v>267</v>
      </c>
      <c r="D1513" s="93" t="s">
        <v>7</v>
      </c>
      <c r="E1513" s="93" t="s">
        <v>161</v>
      </c>
      <c r="F1513" s="93" t="s">
        <v>197</v>
      </c>
      <c r="G1513" s="94">
        <v>587</v>
      </c>
      <c r="H1513" s="94">
        <v>566</v>
      </c>
      <c r="I1513" s="94">
        <v>21</v>
      </c>
      <c r="L1513" s="94" t="s">
        <v>258</v>
      </c>
    </row>
    <row r="1514" spans="1:12" ht="12" customHeight="1">
      <c r="A1514" s="104">
        <v>42666</v>
      </c>
      <c r="B1514" s="93" t="s">
        <v>277</v>
      </c>
      <c r="C1514" s="93" t="s">
        <v>267</v>
      </c>
      <c r="D1514" s="93" t="s">
        <v>7</v>
      </c>
      <c r="E1514" s="93" t="s">
        <v>164</v>
      </c>
      <c r="F1514" s="93" t="s">
        <v>200</v>
      </c>
      <c r="G1514" s="94">
        <v>1752</v>
      </c>
      <c r="H1514" s="94">
        <v>1609</v>
      </c>
      <c r="I1514" s="94">
        <v>143</v>
      </c>
      <c r="J1514" s="94">
        <v>2</v>
      </c>
      <c r="L1514" s="94" t="s">
        <v>258</v>
      </c>
    </row>
    <row r="1515" spans="1:12" ht="12" customHeight="1">
      <c r="A1515" s="104">
        <v>42666</v>
      </c>
      <c r="B1515" s="93" t="s">
        <v>277</v>
      </c>
      <c r="C1515" s="93" t="s">
        <v>267</v>
      </c>
      <c r="D1515" s="93" t="s">
        <v>7</v>
      </c>
      <c r="E1515" s="93" t="s">
        <v>162</v>
      </c>
      <c r="F1515" s="93" t="s">
        <v>198</v>
      </c>
      <c r="G1515" s="94">
        <v>1203</v>
      </c>
      <c r="H1515" s="94">
        <v>1106</v>
      </c>
      <c r="I1515" s="94">
        <v>97</v>
      </c>
      <c r="J1515" s="94">
        <v>3</v>
      </c>
      <c r="L1515" s="94" t="s">
        <v>258</v>
      </c>
    </row>
    <row r="1516" spans="1:12" ht="12" customHeight="1">
      <c r="A1516" s="104">
        <v>42666</v>
      </c>
      <c r="B1516" s="93" t="s">
        <v>277</v>
      </c>
      <c r="C1516" s="93" t="s">
        <v>267</v>
      </c>
      <c r="D1516" s="93" t="s">
        <v>7</v>
      </c>
      <c r="E1516" s="93" t="s">
        <v>165</v>
      </c>
      <c r="F1516" s="93" t="s">
        <v>201</v>
      </c>
      <c r="G1516" s="94">
        <v>1033</v>
      </c>
      <c r="H1516" s="94">
        <v>1030</v>
      </c>
      <c r="I1516" s="94">
        <v>3</v>
      </c>
      <c r="L1516" s="94" t="s">
        <v>258</v>
      </c>
    </row>
    <row r="1517" spans="1:12" ht="12" customHeight="1">
      <c r="A1517" s="104">
        <v>42666</v>
      </c>
      <c r="B1517" s="93" t="s">
        <v>277</v>
      </c>
      <c r="C1517" s="93" t="s">
        <v>268</v>
      </c>
      <c r="D1517" s="93" t="s">
        <v>8</v>
      </c>
      <c r="E1517" s="93" t="s">
        <v>169</v>
      </c>
      <c r="F1517" s="93" t="s">
        <v>205</v>
      </c>
      <c r="G1517" s="94">
        <v>167</v>
      </c>
      <c r="H1517" s="94">
        <v>152</v>
      </c>
      <c r="I1517" s="94">
        <v>15</v>
      </c>
      <c r="J1517" s="94">
        <v>2</v>
      </c>
      <c r="L1517" s="94" t="s">
        <v>258</v>
      </c>
    </row>
    <row r="1518" spans="1:12" ht="12" customHeight="1">
      <c r="A1518" s="104">
        <v>42666</v>
      </c>
      <c r="B1518" s="93" t="s">
        <v>277</v>
      </c>
      <c r="C1518" s="93" t="s">
        <v>268</v>
      </c>
      <c r="D1518" s="93" t="s">
        <v>8</v>
      </c>
      <c r="E1518" s="93" t="s">
        <v>167</v>
      </c>
      <c r="F1518" s="93" t="s">
        <v>203</v>
      </c>
      <c r="G1518" s="94">
        <v>114</v>
      </c>
      <c r="H1518" s="94">
        <v>110</v>
      </c>
      <c r="I1518" s="94">
        <v>4</v>
      </c>
      <c r="J1518" s="94">
        <v>1</v>
      </c>
      <c r="L1518" s="94" t="s">
        <v>258</v>
      </c>
    </row>
    <row r="1519" spans="1:12" ht="12" customHeight="1">
      <c r="A1519" s="104">
        <v>42666</v>
      </c>
      <c r="B1519" s="93" t="s">
        <v>277</v>
      </c>
      <c r="C1519" s="93" t="s">
        <v>268</v>
      </c>
      <c r="D1519" s="93" t="s">
        <v>8</v>
      </c>
      <c r="E1519" s="93" t="s">
        <v>166</v>
      </c>
      <c r="F1519" s="93" t="s">
        <v>202</v>
      </c>
      <c r="G1519" s="94">
        <v>130</v>
      </c>
      <c r="H1519" s="94">
        <v>128</v>
      </c>
      <c r="I1519" s="94">
        <v>2</v>
      </c>
      <c r="L1519" s="94" t="s">
        <v>258</v>
      </c>
    </row>
    <row r="1520" spans="1:12" ht="12" customHeight="1">
      <c r="A1520" s="104">
        <v>42666</v>
      </c>
      <c r="B1520" s="93" t="s">
        <v>277</v>
      </c>
      <c r="C1520" s="93" t="s">
        <v>268</v>
      </c>
      <c r="D1520" s="93" t="s">
        <v>8</v>
      </c>
      <c r="E1520" s="93" t="s">
        <v>168</v>
      </c>
      <c r="F1520" s="93" t="s">
        <v>204</v>
      </c>
      <c r="G1520" s="94">
        <v>548</v>
      </c>
      <c r="H1520" s="94">
        <v>524</v>
      </c>
      <c r="I1520" s="94">
        <v>24</v>
      </c>
      <c r="L1520" s="94" t="s">
        <v>258</v>
      </c>
    </row>
    <row r="1521" spans="1:12" ht="12" customHeight="1">
      <c r="A1521" s="104">
        <v>42666</v>
      </c>
      <c r="B1521" s="93" t="s">
        <v>277</v>
      </c>
      <c r="C1521" s="93" t="s">
        <v>269</v>
      </c>
      <c r="D1521" s="93" t="s">
        <v>9</v>
      </c>
      <c r="E1521" s="93" t="s">
        <v>171</v>
      </c>
      <c r="F1521" s="93" t="s">
        <v>207</v>
      </c>
      <c r="G1521" s="94">
        <v>1138</v>
      </c>
      <c r="H1521" s="94">
        <v>999</v>
      </c>
      <c r="I1521" s="94">
        <v>139</v>
      </c>
      <c r="J1521" s="94">
        <v>36</v>
      </c>
      <c r="K1521" s="94">
        <v>18</v>
      </c>
      <c r="L1521" s="94" t="s">
        <v>258</v>
      </c>
    </row>
    <row r="1522" spans="1:12" ht="12" customHeight="1">
      <c r="A1522" s="104">
        <v>42666</v>
      </c>
      <c r="B1522" s="93" t="s">
        <v>277</v>
      </c>
      <c r="C1522" s="93" t="s">
        <v>269</v>
      </c>
      <c r="D1522" s="93" t="s">
        <v>9</v>
      </c>
      <c r="E1522" s="93" t="s">
        <v>170</v>
      </c>
      <c r="F1522" s="93" t="s">
        <v>206</v>
      </c>
      <c r="G1522" s="94">
        <v>1210</v>
      </c>
      <c r="H1522" s="94">
        <v>1167</v>
      </c>
      <c r="I1522" s="94">
        <v>43</v>
      </c>
      <c r="L1522" s="94" t="s">
        <v>258</v>
      </c>
    </row>
    <row r="1523" spans="1:12" ht="12" customHeight="1">
      <c r="A1523" s="104">
        <v>42666</v>
      </c>
      <c r="B1523" s="93" t="s">
        <v>277</v>
      </c>
      <c r="C1523" s="93" t="s">
        <v>269</v>
      </c>
      <c r="D1523" s="93" t="s">
        <v>9</v>
      </c>
      <c r="E1523" s="93" t="s">
        <v>172</v>
      </c>
      <c r="F1523" s="93" t="s">
        <v>208</v>
      </c>
      <c r="G1523" s="94">
        <v>1187</v>
      </c>
      <c r="H1523" s="94">
        <v>1097</v>
      </c>
      <c r="I1523" s="94">
        <v>90</v>
      </c>
      <c r="J1523" s="94">
        <v>16</v>
      </c>
      <c r="K1523" s="94">
        <v>3</v>
      </c>
      <c r="L1523" s="94" t="s">
        <v>258</v>
      </c>
    </row>
    <row r="1524" spans="1:12" ht="12" customHeight="1">
      <c r="A1524" s="104">
        <v>42666</v>
      </c>
      <c r="B1524" s="93" t="s">
        <v>277</v>
      </c>
      <c r="C1524" s="93" t="s">
        <v>270</v>
      </c>
      <c r="D1524" s="93" t="s">
        <v>10</v>
      </c>
      <c r="E1524" s="93" t="s">
        <v>173</v>
      </c>
      <c r="F1524" s="93" t="s">
        <v>209</v>
      </c>
      <c r="G1524" s="94">
        <v>833</v>
      </c>
      <c r="H1524" s="94">
        <v>811</v>
      </c>
      <c r="I1524" s="94">
        <v>22</v>
      </c>
      <c r="L1524" s="94" t="s">
        <v>258</v>
      </c>
    </row>
    <row r="1525" spans="1:12" ht="12" customHeight="1">
      <c r="A1525" s="104">
        <v>42666</v>
      </c>
      <c r="B1525" s="93" t="s">
        <v>277</v>
      </c>
      <c r="C1525" s="93" t="s">
        <v>270</v>
      </c>
      <c r="D1525" s="93" t="s">
        <v>10</v>
      </c>
      <c r="E1525" s="93" t="s">
        <v>175</v>
      </c>
      <c r="F1525" s="93" t="s">
        <v>211</v>
      </c>
      <c r="G1525" s="94">
        <v>2165</v>
      </c>
      <c r="H1525" s="94">
        <v>1931</v>
      </c>
      <c r="I1525" s="94">
        <v>234</v>
      </c>
      <c r="J1525" s="94">
        <v>62</v>
      </c>
      <c r="K1525" s="94">
        <v>8</v>
      </c>
      <c r="L1525" s="94" t="s">
        <v>258</v>
      </c>
    </row>
    <row r="1526" spans="1:12" ht="12" customHeight="1">
      <c r="A1526" s="104">
        <v>42666</v>
      </c>
      <c r="B1526" s="93" t="s">
        <v>277</v>
      </c>
      <c r="C1526" s="93" t="s">
        <v>270</v>
      </c>
      <c r="D1526" s="93" t="s">
        <v>10</v>
      </c>
      <c r="E1526" s="93" t="s">
        <v>174</v>
      </c>
      <c r="F1526" s="93" t="s">
        <v>210</v>
      </c>
      <c r="G1526" s="94">
        <v>998</v>
      </c>
      <c r="H1526" s="94">
        <v>938</v>
      </c>
      <c r="I1526" s="94">
        <v>60</v>
      </c>
      <c r="J1526" s="94">
        <v>4</v>
      </c>
      <c r="K1526" s="94">
        <v>1</v>
      </c>
      <c r="L1526" s="94" t="s">
        <v>258</v>
      </c>
    </row>
    <row r="1527" spans="1:12" ht="12" customHeight="1">
      <c r="A1527" s="104">
        <v>42666</v>
      </c>
      <c r="B1527" s="93" t="s">
        <v>277</v>
      </c>
      <c r="C1527" s="93" t="s">
        <v>271</v>
      </c>
      <c r="D1527" s="93" t="s">
        <v>11</v>
      </c>
      <c r="E1527" s="93" t="s">
        <v>176</v>
      </c>
      <c r="F1527" s="93" t="s">
        <v>212</v>
      </c>
      <c r="G1527" s="94">
        <v>100</v>
      </c>
      <c r="H1527" s="94">
        <v>99</v>
      </c>
      <c r="I1527" s="94">
        <v>1</v>
      </c>
      <c r="L1527" s="94" t="s">
        <v>258</v>
      </c>
    </row>
    <row r="1528" spans="1:12" ht="12" customHeight="1">
      <c r="A1528" s="104">
        <v>42666</v>
      </c>
      <c r="B1528" s="93" t="s">
        <v>277</v>
      </c>
      <c r="C1528" s="93" t="s">
        <v>272</v>
      </c>
      <c r="D1528" s="93" t="s">
        <v>12</v>
      </c>
      <c r="E1528" s="93" t="s">
        <v>177</v>
      </c>
      <c r="F1528" s="93" t="s">
        <v>213</v>
      </c>
      <c r="G1528" s="94">
        <v>126</v>
      </c>
      <c r="H1528" s="94">
        <v>125</v>
      </c>
      <c r="I1528" s="94">
        <v>1</v>
      </c>
      <c r="L1528" s="94" t="s">
        <v>258</v>
      </c>
    </row>
    <row r="1529" spans="1:12" ht="12" customHeight="1">
      <c r="A1529" s="104">
        <v>42666</v>
      </c>
      <c r="B1529" s="93" t="s">
        <v>277</v>
      </c>
      <c r="C1529" s="93" t="s">
        <v>273</v>
      </c>
      <c r="D1529" s="93" t="s">
        <v>13</v>
      </c>
      <c r="E1529" s="93" t="s">
        <v>178</v>
      </c>
      <c r="F1529" s="93" t="s">
        <v>214</v>
      </c>
      <c r="G1529" s="94">
        <v>898</v>
      </c>
      <c r="H1529" s="94">
        <v>885</v>
      </c>
      <c r="I1529" s="94">
        <v>13</v>
      </c>
      <c r="L1529" s="94" t="s">
        <v>258</v>
      </c>
    </row>
    <row r="1530" spans="1:12" ht="12" customHeight="1">
      <c r="A1530" s="104">
        <v>42666</v>
      </c>
      <c r="B1530" s="93" t="s">
        <v>277</v>
      </c>
      <c r="C1530" s="93" t="s">
        <v>273</v>
      </c>
      <c r="D1530" s="93" t="s">
        <v>13</v>
      </c>
      <c r="E1530" s="93" t="s">
        <v>179</v>
      </c>
      <c r="F1530" s="93" t="s">
        <v>215</v>
      </c>
      <c r="G1530" s="94">
        <v>462</v>
      </c>
      <c r="H1530" s="94">
        <v>454</v>
      </c>
      <c r="I1530" s="94">
        <v>8</v>
      </c>
      <c r="L1530" s="94" t="s">
        <v>258</v>
      </c>
    </row>
    <row r="1531" spans="1:12" ht="12" customHeight="1">
      <c r="A1531" s="104">
        <v>42666</v>
      </c>
      <c r="B1531" s="93" t="s">
        <v>277</v>
      </c>
      <c r="C1531" s="93" t="s">
        <v>274</v>
      </c>
      <c r="D1531" s="93" t="s">
        <v>14</v>
      </c>
      <c r="E1531" s="93" t="s">
        <v>180</v>
      </c>
      <c r="F1531" s="93" t="s">
        <v>216</v>
      </c>
      <c r="G1531" s="94">
        <v>125</v>
      </c>
      <c r="H1531" s="94">
        <v>123</v>
      </c>
      <c r="I1531" s="94">
        <v>2</v>
      </c>
      <c r="L1531" s="94" t="s">
        <v>258</v>
      </c>
    </row>
    <row r="1532" spans="1:12" ht="12" customHeight="1">
      <c r="A1532" s="104">
        <v>42673</v>
      </c>
      <c r="B1532" s="93" t="s">
        <v>277</v>
      </c>
      <c r="C1532" s="93" t="s">
        <v>261</v>
      </c>
      <c r="D1532" s="93" t="s">
        <v>1</v>
      </c>
      <c r="E1532" s="93" t="s">
        <v>152</v>
      </c>
      <c r="F1532" s="93" t="s">
        <v>188</v>
      </c>
      <c r="G1532" s="94">
        <v>839</v>
      </c>
      <c r="H1532" s="94">
        <v>767</v>
      </c>
      <c r="I1532" s="94">
        <v>72</v>
      </c>
      <c r="J1532" s="94">
        <v>10</v>
      </c>
      <c r="K1532" s="94">
        <v>3</v>
      </c>
      <c r="L1532" s="94" t="s">
        <v>258</v>
      </c>
    </row>
    <row r="1533" spans="1:12" ht="12" customHeight="1">
      <c r="A1533" s="104">
        <v>42673</v>
      </c>
      <c r="B1533" s="93" t="s">
        <v>277</v>
      </c>
      <c r="C1533" s="93" t="s">
        <v>261</v>
      </c>
      <c r="D1533" s="93" t="s">
        <v>1</v>
      </c>
      <c r="E1533" s="93" t="s">
        <v>151</v>
      </c>
      <c r="F1533" s="93" t="s">
        <v>187</v>
      </c>
      <c r="G1533" s="94">
        <v>1286</v>
      </c>
      <c r="H1533" s="94">
        <v>1170</v>
      </c>
      <c r="I1533" s="94">
        <v>116</v>
      </c>
      <c r="J1533" s="94">
        <v>22</v>
      </c>
      <c r="K1533" s="94">
        <v>3</v>
      </c>
      <c r="L1533" s="94" t="s">
        <v>258</v>
      </c>
    </row>
    <row r="1534" spans="1:12" ht="12" customHeight="1">
      <c r="A1534" s="104">
        <v>42673</v>
      </c>
      <c r="B1534" s="93" t="s">
        <v>277</v>
      </c>
      <c r="C1534" s="93" t="s">
        <v>262</v>
      </c>
      <c r="D1534" s="93" t="s">
        <v>2</v>
      </c>
      <c r="E1534" s="93" t="s">
        <v>153</v>
      </c>
      <c r="F1534" s="93" t="s">
        <v>189</v>
      </c>
      <c r="G1534" s="94">
        <v>552</v>
      </c>
      <c r="H1534" s="94">
        <v>539</v>
      </c>
      <c r="I1534" s="94">
        <v>13</v>
      </c>
      <c r="L1534" s="94" t="s">
        <v>258</v>
      </c>
    </row>
    <row r="1535" spans="1:12" ht="12" customHeight="1">
      <c r="A1535" s="104">
        <v>42673</v>
      </c>
      <c r="B1535" s="93" t="s">
        <v>277</v>
      </c>
      <c r="C1535" s="93" t="s">
        <v>263</v>
      </c>
      <c r="D1535" s="93" t="s">
        <v>3</v>
      </c>
      <c r="E1535" s="93" t="s">
        <v>154</v>
      </c>
      <c r="F1535" s="93" t="s">
        <v>190</v>
      </c>
      <c r="G1535" s="94">
        <v>634</v>
      </c>
      <c r="H1535" s="94">
        <v>616</v>
      </c>
      <c r="I1535" s="94">
        <v>18</v>
      </c>
      <c r="L1535" s="94" t="s">
        <v>258</v>
      </c>
    </row>
    <row r="1536" spans="1:12" ht="12" customHeight="1">
      <c r="A1536" s="104">
        <v>42673</v>
      </c>
      <c r="B1536" s="93" t="s">
        <v>277</v>
      </c>
      <c r="C1536" s="93" t="s">
        <v>263</v>
      </c>
      <c r="D1536" s="93" t="s">
        <v>3</v>
      </c>
      <c r="E1536" s="93" t="s">
        <v>155</v>
      </c>
      <c r="F1536" s="93" t="s">
        <v>191</v>
      </c>
      <c r="G1536" s="94">
        <v>204</v>
      </c>
      <c r="H1536" s="94">
        <v>197</v>
      </c>
      <c r="I1536" s="94">
        <v>7</v>
      </c>
      <c r="L1536" s="94" t="s">
        <v>258</v>
      </c>
    </row>
    <row r="1537" spans="1:12" ht="12" customHeight="1">
      <c r="A1537" s="104">
        <v>42673</v>
      </c>
      <c r="B1537" s="93" t="s">
        <v>277</v>
      </c>
      <c r="C1537" s="93" t="s">
        <v>264</v>
      </c>
      <c r="D1537" s="93" t="s">
        <v>4</v>
      </c>
      <c r="E1537" s="93" t="s">
        <v>156</v>
      </c>
      <c r="F1537" s="93" t="s">
        <v>192</v>
      </c>
      <c r="G1537" s="94">
        <v>1176</v>
      </c>
      <c r="H1537" s="94">
        <v>1094</v>
      </c>
      <c r="I1537" s="94">
        <v>82</v>
      </c>
      <c r="J1537" s="94">
        <v>6</v>
      </c>
      <c r="L1537" s="94" t="s">
        <v>258</v>
      </c>
    </row>
    <row r="1538" spans="1:12" ht="12" customHeight="1">
      <c r="A1538" s="104">
        <v>42673</v>
      </c>
      <c r="B1538" s="93" t="s">
        <v>277</v>
      </c>
      <c r="C1538" s="93" t="s">
        <v>265</v>
      </c>
      <c r="D1538" s="93" t="s">
        <v>5</v>
      </c>
      <c r="E1538" s="93" t="s">
        <v>157</v>
      </c>
      <c r="F1538" s="93" t="s">
        <v>193</v>
      </c>
      <c r="G1538" s="94">
        <v>1198</v>
      </c>
      <c r="H1538" s="94">
        <v>1123</v>
      </c>
      <c r="I1538" s="94">
        <v>75</v>
      </c>
      <c r="J1538" s="94">
        <v>8</v>
      </c>
      <c r="L1538" s="94" t="s">
        <v>258</v>
      </c>
    </row>
    <row r="1539" spans="1:12" ht="12" customHeight="1">
      <c r="A1539" s="104">
        <v>42673</v>
      </c>
      <c r="B1539" s="93" t="s">
        <v>277</v>
      </c>
      <c r="C1539" s="93" t="s">
        <v>266</v>
      </c>
      <c r="D1539" s="93" t="s">
        <v>6</v>
      </c>
      <c r="E1539" s="93" t="s">
        <v>158</v>
      </c>
      <c r="F1539" s="93" t="s">
        <v>194</v>
      </c>
      <c r="G1539" s="94">
        <v>1130</v>
      </c>
      <c r="H1539" s="94">
        <v>1029</v>
      </c>
      <c r="I1539" s="94">
        <v>101</v>
      </c>
      <c r="J1539" s="94">
        <v>2</v>
      </c>
      <c r="K1539" s="94">
        <v>1</v>
      </c>
      <c r="L1539" s="94" t="s">
        <v>258</v>
      </c>
    </row>
    <row r="1540" spans="1:12" ht="12" customHeight="1">
      <c r="A1540" s="104">
        <v>42673</v>
      </c>
      <c r="B1540" s="93" t="s">
        <v>277</v>
      </c>
      <c r="C1540" s="93" t="s">
        <v>266</v>
      </c>
      <c r="D1540" s="93" t="s">
        <v>6</v>
      </c>
      <c r="E1540" s="93" t="s">
        <v>160</v>
      </c>
      <c r="F1540" s="93" t="s">
        <v>196</v>
      </c>
      <c r="G1540" s="94">
        <v>447</v>
      </c>
      <c r="H1540" s="94">
        <v>435</v>
      </c>
      <c r="I1540" s="94">
        <v>12</v>
      </c>
      <c r="L1540" s="94" t="s">
        <v>258</v>
      </c>
    </row>
    <row r="1541" spans="1:12" ht="12" customHeight="1">
      <c r="A1541" s="104">
        <v>42673</v>
      </c>
      <c r="B1541" s="93" t="s">
        <v>277</v>
      </c>
      <c r="C1541" s="93" t="s">
        <v>266</v>
      </c>
      <c r="D1541" s="93" t="s">
        <v>6</v>
      </c>
      <c r="E1541" s="93" t="s">
        <v>159</v>
      </c>
      <c r="F1541" s="93" t="s">
        <v>195</v>
      </c>
      <c r="G1541" s="94">
        <v>291</v>
      </c>
      <c r="H1541" s="94">
        <v>288</v>
      </c>
      <c r="I1541" s="94">
        <v>3</v>
      </c>
      <c r="L1541" s="94" t="s">
        <v>258</v>
      </c>
    </row>
    <row r="1542" spans="1:12" ht="12" customHeight="1">
      <c r="A1542" s="104">
        <v>42673</v>
      </c>
      <c r="B1542" s="93" t="s">
        <v>277</v>
      </c>
      <c r="C1542" s="93" t="s">
        <v>267</v>
      </c>
      <c r="D1542" s="93" t="s">
        <v>7</v>
      </c>
      <c r="E1542" s="93" t="s">
        <v>163</v>
      </c>
      <c r="F1542" s="93" t="s">
        <v>199</v>
      </c>
      <c r="G1542" s="94">
        <v>1843</v>
      </c>
      <c r="H1542" s="94">
        <v>1570</v>
      </c>
      <c r="I1542" s="94">
        <v>273</v>
      </c>
      <c r="J1542" s="94">
        <v>17</v>
      </c>
      <c r="L1542" s="94" t="s">
        <v>258</v>
      </c>
    </row>
    <row r="1543" spans="1:12" ht="12" customHeight="1">
      <c r="A1543" s="104">
        <v>42673</v>
      </c>
      <c r="B1543" s="93" t="s">
        <v>277</v>
      </c>
      <c r="C1543" s="93" t="s">
        <v>267</v>
      </c>
      <c r="D1543" s="93" t="s">
        <v>7</v>
      </c>
      <c r="E1543" s="93" t="s">
        <v>161</v>
      </c>
      <c r="F1543" s="93" t="s">
        <v>197</v>
      </c>
      <c r="G1543" s="94">
        <v>603</v>
      </c>
      <c r="H1543" s="94">
        <v>584</v>
      </c>
      <c r="I1543" s="94">
        <v>19</v>
      </c>
      <c r="J1543" s="94">
        <v>1</v>
      </c>
      <c r="L1543" s="94" t="s">
        <v>258</v>
      </c>
    </row>
    <row r="1544" spans="1:12" ht="12" customHeight="1">
      <c r="A1544" s="104">
        <v>42673</v>
      </c>
      <c r="B1544" s="93" t="s">
        <v>277</v>
      </c>
      <c r="C1544" s="93" t="s">
        <v>267</v>
      </c>
      <c r="D1544" s="93" t="s">
        <v>7</v>
      </c>
      <c r="E1544" s="93" t="s">
        <v>164</v>
      </c>
      <c r="F1544" s="93" t="s">
        <v>200</v>
      </c>
      <c r="G1544" s="94">
        <v>1866</v>
      </c>
      <c r="H1544" s="94">
        <v>1558</v>
      </c>
      <c r="I1544" s="94">
        <v>308</v>
      </c>
      <c r="J1544" s="94">
        <v>3</v>
      </c>
      <c r="L1544" s="94" t="s">
        <v>258</v>
      </c>
    </row>
    <row r="1545" spans="1:12" ht="12" customHeight="1">
      <c r="A1545" s="104">
        <v>42673</v>
      </c>
      <c r="B1545" s="93" t="s">
        <v>277</v>
      </c>
      <c r="C1545" s="93" t="s">
        <v>267</v>
      </c>
      <c r="D1545" s="93" t="s">
        <v>7</v>
      </c>
      <c r="E1545" s="93" t="s">
        <v>162</v>
      </c>
      <c r="F1545" s="93" t="s">
        <v>198</v>
      </c>
      <c r="G1545" s="94">
        <v>1286</v>
      </c>
      <c r="H1545" s="94">
        <v>1131</v>
      </c>
      <c r="I1545" s="94">
        <v>155</v>
      </c>
      <c r="J1545" s="94">
        <v>10</v>
      </c>
      <c r="L1545" s="94" t="s">
        <v>258</v>
      </c>
    </row>
    <row r="1546" spans="1:12" ht="12" customHeight="1">
      <c r="A1546" s="104">
        <v>42673</v>
      </c>
      <c r="B1546" s="93" t="s">
        <v>277</v>
      </c>
      <c r="C1546" s="93" t="s">
        <v>267</v>
      </c>
      <c r="D1546" s="93" t="s">
        <v>7</v>
      </c>
      <c r="E1546" s="93" t="s">
        <v>165</v>
      </c>
      <c r="F1546" s="93" t="s">
        <v>201</v>
      </c>
      <c r="G1546" s="94">
        <v>1130</v>
      </c>
      <c r="H1546" s="94">
        <v>1126</v>
      </c>
      <c r="I1546" s="94">
        <v>4</v>
      </c>
      <c r="L1546" s="94" t="s">
        <v>258</v>
      </c>
    </row>
    <row r="1547" spans="1:12" ht="12" customHeight="1">
      <c r="A1547" s="104">
        <v>42673</v>
      </c>
      <c r="B1547" s="93" t="s">
        <v>277</v>
      </c>
      <c r="C1547" s="93" t="s">
        <v>268</v>
      </c>
      <c r="D1547" s="93" t="s">
        <v>8</v>
      </c>
      <c r="E1547" s="93" t="s">
        <v>169</v>
      </c>
      <c r="F1547" s="93" t="s">
        <v>205</v>
      </c>
      <c r="G1547" s="94">
        <v>161</v>
      </c>
      <c r="H1547" s="94">
        <v>158</v>
      </c>
      <c r="I1547" s="94">
        <v>3</v>
      </c>
      <c r="L1547" s="94" t="s">
        <v>258</v>
      </c>
    </row>
    <row r="1548" spans="1:12" ht="12" customHeight="1">
      <c r="A1548" s="104">
        <v>42673</v>
      </c>
      <c r="B1548" s="93" t="s">
        <v>277</v>
      </c>
      <c r="C1548" s="93" t="s">
        <v>268</v>
      </c>
      <c r="D1548" s="93" t="s">
        <v>8</v>
      </c>
      <c r="E1548" s="93" t="s">
        <v>167</v>
      </c>
      <c r="F1548" s="93" t="s">
        <v>203</v>
      </c>
      <c r="G1548" s="94">
        <v>108</v>
      </c>
      <c r="H1548" s="94">
        <v>106</v>
      </c>
      <c r="I1548" s="94">
        <v>2</v>
      </c>
      <c r="L1548" s="94" t="s">
        <v>258</v>
      </c>
    </row>
    <row r="1549" spans="1:12" ht="12" customHeight="1">
      <c r="A1549" s="104">
        <v>42673</v>
      </c>
      <c r="B1549" s="93" t="s">
        <v>277</v>
      </c>
      <c r="C1549" s="93" t="s">
        <v>268</v>
      </c>
      <c r="D1549" s="93" t="s">
        <v>8</v>
      </c>
      <c r="E1549" s="93" t="s">
        <v>166</v>
      </c>
      <c r="F1549" s="93" t="s">
        <v>202</v>
      </c>
      <c r="G1549" s="94">
        <v>184</v>
      </c>
      <c r="H1549" s="94">
        <v>182</v>
      </c>
      <c r="I1549" s="94">
        <v>2</v>
      </c>
      <c r="L1549" s="94" t="s">
        <v>258</v>
      </c>
    </row>
    <row r="1550" spans="1:12" ht="12" customHeight="1">
      <c r="A1550" s="104">
        <v>42673</v>
      </c>
      <c r="B1550" s="93" t="s">
        <v>277</v>
      </c>
      <c r="C1550" s="93" t="s">
        <v>268</v>
      </c>
      <c r="D1550" s="93" t="s">
        <v>8</v>
      </c>
      <c r="E1550" s="93" t="s">
        <v>168</v>
      </c>
      <c r="F1550" s="93" t="s">
        <v>204</v>
      </c>
      <c r="G1550" s="94">
        <v>619</v>
      </c>
      <c r="H1550" s="94">
        <v>588</v>
      </c>
      <c r="I1550" s="94">
        <v>31</v>
      </c>
      <c r="L1550" s="94" t="s">
        <v>258</v>
      </c>
    </row>
    <row r="1551" spans="1:12" ht="12" customHeight="1">
      <c r="A1551" s="104">
        <v>42673</v>
      </c>
      <c r="B1551" s="93" t="s">
        <v>277</v>
      </c>
      <c r="C1551" s="93" t="s">
        <v>269</v>
      </c>
      <c r="D1551" s="93" t="s">
        <v>9</v>
      </c>
      <c r="E1551" s="93" t="s">
        <v>171</v>
      </c>
      <c r="F1551" s="93" t="s">
        <v>207</v>
      </c>
      <c r="G1551" s="94">
        <v>1246</v>
      </c>
      <c r="H1551" s="94">
        <v>1080</v>
      </c>
      <c r="I1551" s="94">
        <v>166</v>
      </c>
      <c r="J1551" s="94">
        <v>21</v>
      </c>
      <c r="K1551" s="94">
        <v>8</v>
      </c>
      <c r="L1551" s="94" t="s">
        <v>258</v>
      </c>
    </row>
    <row r="1552" spans="1:12" ht="12" customHeight="1">
      <c r="A1552" s="104">
        <v>42673</v>
      </c>
      <c r="B1552" s="93" t="s">
        <v>277</v>
      </c>
      <c r="C1552" s="93" t="s">
        <v>269</v>
      </c>
      <c r="D1552" s="93" t="s">
        <v>9</v>
      </c>
      <c r="E1552" s="93" t="s">
        <v>170</v>
      </c>
      <c r="F1552" s="93" t="s">
        <v>206</v>
      </c>
      <c r="G1552" s="94">
        <v>1235</v>
      </c>
      <c r="H1552" s="94">
        <v>1186</v>
      </c>
      <c r="I1552" s="94">
        <v>49</v>
      </c>
      <c r="L1552" s="94" t="s">
        <v>258</v>
      </c>
    </row>
    <row r="1553" spans="1:12" ht="12" customHeight="1">
      <c r="A1553" s="104">
        <v>42673</v>
      </c>
      <c r="B1553" s="93" t="s">
        <v>277</v>
      </c>
      <c r="C1553" s="93" t="s">
        <v>269</v>
      </c>
      <c r="D1553" s="93" t="s">
        <v>9</v>
      </c>
      <c r="E1553" s="93" t="s">
        <v>172</v>
      </c>
      <c r="F1553" s="93" t="s">
        <v>208</v>
      </c>
      <c r="G1553" s="94">
        <v>1264</v>
      </c>
      <c r="H1553" s="94">
        <v>1188</v>
      </c>
      <c r="I1553" s="94">
        <v>76</v>
      </c>
      <c r="J1553" s="94">
        <v>2</v>
      </c>
      <c r="L1553" s="94" t="s">
        <v>258</v>
      </c>
    </row>
    <row r="1554" spans="1:12" ht="12" customHeight="1">
      <c r="A1554" s="104">
        <v>42673</v>
      </c>
      <c r="B1554" s="93" t="s">
        <v>277</v>
      </c>
      <c r="C1554" s="93" t="s">
        <v>270</v>
      </c>
      <c r="D1554" s="93" t="s">
        <v>10</v>
      </c>
      <c r="E1554" s="93" t="s">
        <v>173</v>
      </c>
      <c r="F1554" s="93" t="s">
        <v>209</v>
      </c>
      <c r="G1554" s="94">
        <v>964</v>
      </c>
      <c r="H1554" s="94">
        <v>952</v>
      </c>
      <c r="I1554" s="94">
        <v>12</v>
      </c>
      <c r="L1554" s="94" t="s">
        <v>258</v>
      </c>
    </row>
    <row r="1555" spans="1:12" ht="12" customHeight="1">
      <c r="A1555" s="104">
        <v>42673</v>
      </c>
      <c r="B1555" s="93" t="s">
        <v>277</v>
      </c>
      <c r="C1555" s="93" t="s">
        <v>270</v>
      </c>
      <c r="D1555" s="93" t="s">
        <v>10</v>
      </c>
      <c r="E1555" s="93" t="s">
        <v>175</v>
      </c>
      <c r="F1555" s="93" t="s">
        <v>211</v>
      </c>
      <c r="G1555" s="94">
        <v>2380</v>
      </c>
      <c r="H1555" s="94">
        <v>2203</v>
      </c>
      <c r="I1555" s="94">
        <v>177</v>
      </c>
      <c r="J1555" s="94">
        <v>26</v>
      </c>
      <c r="L1555" s="94" t="s">
        <v>258</v>
      </c>
    </row>
    <row r="1556" spans="1:12" ht="12" customHeight="1">
      <c r="A1556" s="104">
        <v>42673</v>
      </c>
      <c r="B1556" s="93" t="s">
        <v>277</v>
      </c>
      <c r="C1556" s="93" t="s">
        <v>270</v>
      </c>
      <c r="D1556" s="93" t="s">
        <v>10</v>
      </c>
      <c r="E1556" s="93" t="s">
        <v>174</v>
      </c>
      <c r="F1556" s="93" t="s">
        <v>210</v>
      </c>
      <c r="G1556" s="94">
        <v>1020</v>
      </c>
      <c r="H1556" s="94">
        <v>925</v>
      </c>
      <c r="I1556" s="94">
        <v>95</v>
      </c>
      <c r="J1556" s="94">
        <v>16</v>
      </c>
      <c r="K1556" s="94">
        <v>1</v>
      </c>
      <c r="L1556" s="94" t="s">
        <v>258</v>
      </c>
    </row>
    <row r="1557" spans="1:12" ht="12" customHeight="1">
      <c r="A1557" s="104">
        <v>42673</v>
      </c>
      <c r="B1557" s="93" t="s">
        <v>277</v>
      </c>
      <c r="C1557" s="93" t="s">
        <v>271</v>
      </c>
      <c r="D1557" s="93" t="s">
        <v>11</v>
      </c>
      <c r="E1557" s="93" t="s">
        <v>176</v>
      </c>
      <c r="F1557" s="93" t="s">
        <v>212</v>
      </c>
      <c r="G1557" s="94">
        <v>71</v>
      </c>
      <c r="H1557" s="94">
        <v>71</v>
      </c>
      <c r="I1557" s="94">
        <v>0</v>
      </c>
      <c r="L1557" s="94" t="s">
        <v>258</v>
      </c>
    </row>
    <row r="1558" spans="1:12" ht="12" customHeight="1">
      <c r="A1558" s="104">
        <v>42673</v>
      </c>
      <c r="B1558" s="93" t="s">
        <v>277</v>
      </c>
      <c r="C1558" s="93" t="s">
        <v>272</v>
      </c>
      <c r="D1558" s="93" t="s">
        <v>12</v>
      </c>
      <c r="E1558" s="93" t="s">
        <v>177</v>
      </c>
      <c r="F1558" s="93" t="s">
        <v>213</v>
      </c>
      <c r="G1558" s="94">
        <v>144</v>
      </c>
      <c r="H1558" s="94">
        <v>136</v>
      </c>
      <c r="I1558" s="94">
        <v>8</v>
      </c>
      <c r="L1558" s="94" t="s">
        <v>258</v>
      </c>
    </row>
    <row r="1559" spans="1:12" ht="12" customHeight="1">
      <c r="A1559" s="104">
        <v>42673</v>
      </c>
      <c r="B1559" s="93" t="s">
        <v>277</v>
      </c>
      <c r="C1559" s="93" t="s">
        <v>273</v>
      </c>
      <c r="D1559" s="93" t="s">
        <v>13</v>
      </c>
      <c r="E1559" s="93" t="s">
        <v>178</v>
      </c>
      <c r="F1559" s="93" t="s">
        <v>214</v>
      </c>
      <c r="G1559" s="94">
        <v>935</v>
      </c>
      <c r="H1559" s="94">
        <v>900</v>
      </c>
      <c r="I1559" s="94">
        <v>35</v>
      </c>
      <c r="L1559" s="94" t="s">
        <v>258</v>
      </c>
    </row>
    <row r="1560" spans="1:12" ht="12" customHeight="1">
      <c r="A1560" s="104">
        <v>42673</v>
      </c>
      <c r="B1560" s="93" t="s">
        <v>277</v>
      </c>
      <c r="C1560" s="93" t="s">
        <v>273</v>
      </c>
      <c r="D1560" s="93" t="s">
        <v>13</v>
      </c>
      <c r="E1560" s="93" t="s">
        <v>179</v>
      </c>
      <c r="F1560" s="93" t="s">
        <v>215</v>
      </c>
      <c r="G1560" s="94">
        <v>453</v>
      </c>
      <c r="H1560" s="94">
        <v>446</v>
      </c>
      <c r="I1560" s="94">
        <v>7</v>
      </c>
      <c r="L1560" s="94" t="s">
        <v>258</v>
      </c>
    </row>
    <row r="1561" spans="1:12" ht="12" customHeight="1">
      <c r="A1561" s="104">
        <v>42673</v>
      </c>
      <c r="B1561" s="93" t="s">
        <v>277</v>
      </c>
      <c r="C1561" s="93" t="s">
        <v>274</v>
      </c>
      <c r="D1561" s="93" t="s">
        <v>14</v>
      </c>
      <c r="E1561" s="93" t="s">
        <v>180</v>
      </c>
      <c r="F1561" s="93" t="s">
        <v>216</v>
      </c>
      <c r="G1561" s="94">
        <v>122</v>
      </c>
      <c r="H1561" s="94">
        <v>119</v>
      </c>
      <c r="I1561" s="94">
        <v>3</v>
      </c>
      <c r="L1561" s="94" t="s">
        <v>258</v>
      </c>
    </row>
    <row r="1562" spans="1:12" ht="12" customHeight="1">
      <c r="A1562" s="104">
        <v>42680</v>
      </c>
      <c r="B1562" s="93" t="s">
        <v>277</v>
      </c>
      <c r="C1562" s="93" t="s">
        <v>261</v>
      </c>
      <c r="D1562" s="93" t="s">
        <v>1</v>
      </c>
      <c r="E1562" s="93" t="s">
        <v>152</v>
      </c>
      <c r="F1562" s="93" t="s">
        <v>188</v>
      </c>
      <c r="G1562" s="94">
        <v>822</v>
      </c>
      <c r="H1562" s="94">
        <v>696</v>
      </c>
      <c r="I1562" s="94">
        <v>126</v>
      </c>
      <c r="J1562" s="94">
        <v>22</v>
      </c>
      <c r="K1562" s="94">
        <v>11</v>
      </c>
      <c r="L1562" s="94" t="s">
        <v>258</v>
      </c>
    </row>
    <row r="1563" spans="1:12" ht="12" customHeight="1">
      <c r="A1563" s="104">
        <v>42680</v>
      </c>
      <c r="B1563" s="93" t="s">
        <v>277</v>
      </c>
      <c r="C1563" s="93" t="s">
        <v>261</v>
      </c>
      <c r="D1563" s="93" t="s">
        <v>1</v>
      </c>
      <c r="E1563" s="93" t="s">
        <v>151</v>
      </c>
      <c r="F1563" s="93" t="s">
        <v>187</v>
      </c>
      <c r="G1563" s="94">
        <v>1328</v>
      </c>
      <c r="H1563" s="94">
        <v>1250</v>
      </c>
      <c r="I1563" s="94">
        <v>78</v>
      </c>
      <c r="J1563" s="94">
        <v>12</v>
      </c>
      <c r="K1563" s="94">
        <v>1</v>
      </c>
      <c r="L1563" s="94" t="s">
        <v>258</v>
      </c>
    </row>
    <row r="1564" spans="1:12" ht="12" customHeight="1">
      <c r="A1564" s="104">
        <v>42680</v>
      </c>
      <c r="B1564" s="93" t="s">
        <v>277</v>
      </c>
      <c r="C1564" s="93" t="s">
        <v>262</v>
      </c>
      <c r="D1564" s="93" t="s">
        <v>2</v>
      </c>
      <c r="E1564" s="93" t="s">
        <v>153</v>
      </c>
      <c r="F1564" s="93" t="s">
        <v>189</v>
      </c>
      <c r="G1564" s="94">
        <v>513</v>
      </c>
      <c r="H1564" s="94">
        <v>498</v>
      </c>
      <c r="I1564" s="94">
        <v>15</v>
      </c>
      <c r="L1564" s="94" t="s">
        <v>258</v>
      </c>
    </row>
    <row r="1565" spans="1:12" ht="12" customHeight="1">
      <c r="A1565" s="104">
        <v>42680</v>
      </c>
      <c r="B1565" s="93" t="s">
        <v>277</v>
      </c>
      <c r="C1565" s="93" t="s">
        <v>263</v>
      </c>
      <c r="D1565" s="93" t="s">
        <v>3</v>
      </c>
      <c r="E1565" s="93" t="s">
        <v>154</v>
      </c>
      <c r="F1565" s="93" t="s">
        <v>190</v>
      </c>
      <c r="G1565" s="94">
        <v>648</v>
      </c>
      <c r="H1565" s="94">
        <v>610</v>
      </c>
      <c r="I1565" s="94">
        <v>38</v>
      </c>
      <c r="J1565" s="94">
        <v>1</v>
      </c>
      <c r="L1565" s="94" t="s">
        <v>258</v>
      </c>
    </row>
    <row r="1566" spans="1:12" ht="12" customHeight="1">
      <c r="A1566" s="104">
        <v>42680</v>
      </c>
      <c r="B1566" s="93" t="s">
        <v>277</v>
      </c>
      <c r="C1566" s="93" t="s">
        <v>263</v>
      </c>
      <c r="D1566" s="93" t="s">
        <v>3</v>
      </c>
      <c r="E1566" s="93" t="s">
        <v>155</v>
      </c>
      <c r="F1566" s="93" t="s">
        <v>191</v>
      </c>
      <c r="G1566" s="94">
        <v>195</v>
      </c>
      <c r="H1566" s="94">
        <v>186</v>
      </c>
      <c r="I1566" s="94">
        <v>9</v>
      </c>
      <c r="L1566" s="94" t="s">
        <v>258</v>
      </c>
    </row>
    <row r="1567" spans="1:12" ht="12" customHeight="1">
      <c r="A1567" s="104">
        <v>42680</v>
      </c>
      <c r="B1567" s="93" t="s">
        <v>277</v>
      </c>
      <c r="C1567" s="93" t="s">
        <v>264</v>
      </c>
      <c r="D1567" s="93" t="s">
        <v>4</v>
      </c>
      <c r="E1567" s="93" t="s">
        <v>156</v>
      </c>
      <c r="F1567" s="93" t="s">
        <v>192</v>
      </c>
      <c r="G1567" s="94">
        <v>1137</v>
      </c>
      <c r="H1567" s="94">
        <v>1092</v>
      </c>
      <c r="I1567" s="94">
        <v>45</v>
      </c>
      <c r="J1567" s="94">
        <v>5</v>
      </c>
      <c r="L1567" s="94" t="s">
        <v>258</v>
      </c>
    </row>
    <row r="1568" spans="1:12" ht="12" customHeight="1">
      <c r="A1568" s="104">
        <v>42680</v>
      </c>
      <c r="B1568" s="93" t="s">
        <v>277</v>
      </c>
      <c r="C1568" s="93" t="s">
        <v>265</v>
      </c>
      <c r="D1568" s="93" t="s">
        <v>5</v>
      </c>
      <c r="E1568" s="93" t="s">
        <v>157</v>
      </c>
      <c r="F1568" s="93" t="s">
        <v>193</v>
      </c>
      <c r="G1568" s="94">
        <v>1208</v>
      </c>
      <c r="H1568" s="94">
        <v>1106</v>
      </c>
      <c r="I1568" s="94">
        <v>102</v>
      </c>
      <c r="J1568" s="94">
        <v>12</v>
      </c>
      <c r="L1568" s="94" t="s">
        <v>258</v>
      </c>
    </row>
    <row r="1569" spans="1:12" ht="12" customHeight="1">
      <c r="A1569" s="104">
        <v>42680</v>
      </c>
      <c r="B1569" s="93" t="s">
        <v>277</v>
      </c>
      <c r="C1569" s="93" t="s">
        <v>266</v>
      </c>
      <c r="D1569" s="93" t="s">
        <v>6</v>
      </c>
      <c r="E1569" s="93" t="s">
        <v>158</v>
      </c>
      <c r="F1569" s="93" t="s">
        <v>194</v>
      </c>
      <c r="G1569" s="94">
        <v>1039</v>
      </c>
      <c r="H1569" s="94">
        <v>964</v>
      </c>
      <c r="I1569" s="94">
        <v>75</v>
      </c>
      <c r="J1569" s="94">
        <v>2</v>
      </c>
      <c r="K1569" s="94">
        <v>1</v>
      </c>
      <c r="L1569" s="94" t="s">
        <v>258</v>
      </c>
    </row>
    <row r="1570" spans="1:12" ht="12" customHeight="1">
      <c r="A1570" s="104">
        <v>42680</v>
      </c>
      <c r="B1570" s="93" t="s">
        <v>277</v>
      </c>
      <c r="C1570" s="93" t="s">
        <v>266</v>
      </c>
      <c r="D1570" s="93" t="s">
        <v>6</v>
      </c>
      <c r="E1570" s="93" t="s">
        <v>160</v>
      </c>
      <c r="F1570" s="93" t="s">
        <v>196</v>
      </c>
      <c r="G1570" s="94">
        <v>434</v>
      </c>
      <c r="H1570" s="94">
        <v>428</v>
      </c>
      <c r="I1570" s="94">
        <v>6</v>
      </c>
      <c r="L1570" s="94" t="s">
        <v>258</v>
      </c>
    </row>
    <row r="1571" spans="1:12" ht="12" customHeight="1">
      <c r="A1571" s="104">
        <v>42680</v>
      </c>
      <c r="B1571" s="93" t="s">
        <v>277</v>
      </c>
      <c r="C1571" s="93" t="s">
        <v>266</v>
      </c>
      <c r="D1571" s="93" t="s">
        <v>6</v>
      </c>
      <c r="E1571" s="93" t="s">
        <v>159</v>
      </c>
      <c r="F1571" s="93" t="s">
        <v>195</v>
      </c>
      <c r="G1571" s="94">
        <v>295</v>
      </c>
      <c r="H1571" s="94">
        <v>288</v>
      </c>
      <c r="I1571" s="94">
        <v>7</v>
      </c>
      <c r="L1571" s="94" t="s">
        <v>258</v>
      </c>
    </row>
    <row r="1572" spans="1:12" ht="12" customHeight="1">
      <c r="A1572" s="104">
        <v>42680</v>
      </c>
      <c r="B1572" s="93" t="s">
        <v>277</v>
      </c>
      <c r="C1572" s="93" t="s">
        <v>267</v>
      </c>
      <c r="D1572" s="93" t="s">
        <v>7</v>
      </c>
      <c r="E1572" s="93" t="s">
        <v>163</v>
      </c>
      <c r="F1572" s="93" t="s">
        <v>199</v>
      </c>
      <c r="G1572" s="94">
        <v>1814</v>
      </c>
      <c r="H1572" s="94">
        <v>1644</v>
      </c>
      <c r="I1572" s="94">
        <v>170</v>
      </c>
      <c r="J1572" s="94">
        <v>3</v>
      </c>
      <c r="L1572" s="94" t="s">
        <v>258</v>
      </c>
    </row>
    <row r="1573" spans="1:12" ht="12" customHeight="1">
      <c r="A1573" s="104">
        <v>42680</v>
      </c>
      <c r="B1573" s="93" t="s">
        <v>277</v>
      </c>
      <c r="C1573" s="93" t="s">
        <v>267</v>
      </c>
      <c r="D1573" s="93" t="s">
        <v>7</v>
      </c>
      <c r="E1573" s="93" t="s">
        <v>161</v>
      </c>
      <c r="F1573" s="93" t="s">
        <v>197</v>
      </c>
      <c r="G1573" s="94">
        <v>610</v>
      </c>
      <c r="H1573" s="94">
        <v>577</v>
      </c>
      <c r="I1573" s="94">
        <v>33</v>
      </c>
      <c r="J1573" s="94">
        <v>1</v>
      </c>
      <c r="L1573" s="94" t="s">
        <v>258</v>
      </c>
    </row>
    <row r="1574" spans="1:12" ht="12" customHeight="1">
      <c r="A1574" s="104">
        <v>42680</v>
      </c>
      <c r="B1574" s="93" t="s">
        <v>277</v>
      </c>
      <c r="C1574" s="93" t="s">
        <v>267</v>
      </c>
      <c r="D1574" s="93" t="s">
        <v>7</v>
      </c>
      <c r="E1574" s="93" t="s">
        <v>164</v>
      </c>
      <c r="F1574" s="93" t="s">
        <v>200</v>
      </c>
      <c r="G1574" s="94">
        <v>1738</v>
      </c>
      <c r="H1574" s="94">
        <v>1518</v>
      </c>
      <c r="I1574" s="94">
        <v>220</v>
      </c>
      <c r="J1574" s="94">
        <v>2</v>
      </c>
      <c r="L1574" s="94" t="s">
        <v>258</v>
      </c>
    </row>
    <row r="1575" spans="1:12" ht="12" customHeight="1">
      <c r="A1575" s="104">
        <v>42680</v>
      </c>
      <c r="B1575" s="93" t="s">
        <v>277</v>
      </c>
      <c r="C1575" s="93" t="s">
        <v>267</v>
      </c>
      <c r="D1575" s="93" t="s">
        <v>7</v>
      </c>
      <c r="E1575" s="93" t="s">
        <v>162</v>
      </c>
      <c r="F1575" s="93" t="s">
        <v>198</v>
      </c>
      <c r="G1575" s="94">
        <v>1318</v>
      </c>
      <c r="H1575" s="94">
        <v>1184</v>
      </c>
      <c r="I1575" s="94">
        <v>134</v>
      </c>
      <c r="J1575" s="94">
        <v>6</v>
      </c>
      <c r="L1575" s="94" t="s">
        <v>258</v>
      </c>
    </row>
    <row r="1576" spans="1:12" ht="12" customHeight="1">
      <c r="A1576" s="104">
        <v>42680</v>
      </c>
      <c r="B1576" s="93" t="s">
        <v>277</v>
      </c>
      <c r="C1576" s="93" t="s">
        <v>267</v>
      </c>
      <c r="D1576" s="93" t="s">
        <v>7</v>
      </c>
      <c r="E1576" s="93" t="s">
        <v>165</v>
      </c>
      <c r="F1576" s="93" t="s">
        <v>201</v>
      </c>
      <c r="G1576" s="94">
        <v>1228</v>
      </c>
      <c r="H1576" s="94">
        <v>1223</v>
      </c>
      <c r="I1576" s="94">
        <v>5</v>
      </c>
      <c r="L1576" s="94" t="s">
        <v>258</v>
      </c>
    </row>
    <row r="1577" spans="1:12" ht="12" customHeight="1">
      <c r="A1577" s="104">
        <v>42680</v>
      </c>
      <c r="B1577" s="93" t="s">
        <v>277</v>
      </c>
      <c r="C1577" s="93" t="s">
        <v>268</v>
      </c>
      <c r="D1577" s="93" t="s">
        <v>8</v>
      </c>
      <c r="E1577" s="93" t="s">
        <v>169</v>
      </c>
      <c r="F1577" s="93" t="s">
        <v>205</v>
      </c>
      <c r="G1577" s="94">
        <v>147</v>
      </c>
      <c r="H1577" s="94">
        <v>139</v>
      </c>
      <c r="I1577" s="94">
        <v>8</v>
      </c>
      <c r="J1577" s="94">
        <v>3</v>
      </c>
      <c r="L1577" s="94" t="s">
        <v>258</v>
      </c>
    </row>
    <row r="1578" spans="1:12" ht="12" customHeight="1">
      <c r="A1578" s="104">
        <v>42680</v>
      </c>
      <c r="B1578" s="93" t="s">
        <v>277</v>
      </c>
      <c r="C1578" s="93" t="s">
        <v>268</v>
      </c>
      <c r="D1578" s="93" t="s">
        <v>8</v>
      </c>
      <c r="E1578" s="93" t="s">
        <v>167</v>
      </c>
      <c r="F1578" s="93" t="s">
        <v>203</v>
      </c>
      <c r="G1578" s="94">
        <v>117</v>
      </c>
      <c r="H1578" s="94">
        <v>105</v>
      </c>
      <c r="I1578" s="94">
        <v>12</v>
      </c>
      <c r="J1578" s="94">
        <v>1</v>
      </c>
      <c r="K1578" s="94">
        <v>1</v>
      </c>
      <c r="L1578" s="94" t="s">
        <v>258</v>
      </c>
    </row>
    <row r="1579" spans="1:12" ht="12" customHeight="1">
      <c r="A1579" s="104">
        <v>42680</v>
      </c>
      <c r="B1579" s="93" t="s">
        <v>277</v>
      </c>
      <c r="C1579" s="93" t="s">
        <v>268</v>
      </c>
      <c r="D1579" s="93" t="s">
        <v>8</v>
      </c>
      <c r="E1579" s="93" t="s">
        <v>166</v>
      </c>
      <c r="F1579" s="93" t="s">
        <v>202</v>
      </c>
      <c r="G1579" s="94">
        <v>157</v>
      </c>
      <c r="H1579" s="94">
        <v>154</v>
      </c>
      <c r="I1579" s="94">
        <v>3</v>
      </c>
      <c r="L1579" s="94" t="s">
        <v>258</v>
      </c>
    </row>
    <row r="1580" spans="1:12" ht="12" customHeight="1">
      <c r="A1580" s="104">
        <v>42680</v>
      </c>
      <c r="B1580" s="93" t="s">
        <v>277</v>
      </c>
      <c r="C1580" s="93" t="s">
        <v>268</v>
      </c>
      <c r="D1580" s="93" t="s">
        <v>8</v>
      </c>
      <c r="E1580" s="93" t="s">
        <v>168</v>
      </c>
      <c r="F1580" s="93" t="s">
        <v>204</v>
      </c>
      <c r="G1580" s="94">
        <v>550</v>
      </c>
      <c r="H1580" s="94">
        <v>525</v>
      </c>
      <c r="I1580" s="94">
        <v>25</v>
      </c>
      <c r="J1580" s="94">
        <v>1</v>
      </c>
      <c r="L1580" s="94" t="s">
        <v>258</v>
      </c>
    </row>
    <row r="1581" spans="1:12" ht="12" customHeight="1">
      <c r="A1581" s="104">
        <v>42680</v>
      </c>
      <c r="B1581" s="93" t="s">
        <v>277</v>
      </c>
      <c r="C1581" s="93" t="s">
        <v>269</v>
      </c>
      <c r="D1581" s="93" t="s">
        <v>9</v>
      </c>
      <c r="E1581" s="93" t="s">
        <v>171</v>
      </c>
      <c r="F1581" s="93" t="s">
        <v>207</v>
      </c>
      <c r="G1581" s="94">
        <v>1164</v>
      </c>
      <c r="H1581" s="94">
        <v>1043</v>
      </c>
      <c r="I1581" s="94">
        <v>121</v>
      </c>
      <c r="J1581" s="94">
        <v>18</v>
      </c>
      <c r="K1581" s="94">
        <v>5</v>
      </c>
      <c r="L1581" s="94" t="s">
        <v>258</v>
      </c>
    </row>
    <row r="1582" spans="1:12" ht="12" customHeight="1">
      <c r="A1582" s="104">
        <v>42680</v>
      </c>
      <c r="B1582" s="93" t="s">
        <v>277</v>
      </c>
      <c r="C1582" s="93" t="s">
        <v>269</v>
      </c>
      <c r="D1582" s="93" t="s">
        <v>9</v>
      </c>
      <c r="E1582" s="93" t="s">
        <v>170</v>
      </c>
      <c r="F1582" s="93" t="s">
        <v>206</v>
      </c>
      <c r="G1582" s="94">
        <v>1259</v>
      </c>
      <c r="H1582" s="94">
        <v>1219</v>
      </c>
      <c r="I1582" s="94">
        <v>40</v>
      </c>
      <c r="J1582" s="94">
        <v>1</v>
      </c>
      <c r="L1582" s="94" t="s">
        <v>258</v>
      </c>
    </row>
    <row r="1583" spans="1:12" ht="12" customHeight="1">
      <c r="A1583" s="104">
        <v>42680</v>
      </c>
      <c r="B1583" s="93" t="s">
        <v>277</v>
      </c>
      <c r="C1583" s="93" t="s">
        <v>269</v>
      </c>
      <c r="D1583" s="93" t="s">
        <v>9</v>
      </c>
      <c r="E1583" s="93" t="s">
        <v>172</v>
      </c>
      <c r="F1583" s="93" t="s">
        <v>208</v>
      </c>
      <c r="G1583" s="94">
        <v>1232</v>
      </c>
      <c r="H1583" s="94">
        <v>1121</v>
      </c>
      <c r="I1583" s="94">
        <v>111</v>
      </c>
      <c r="J1583" s="94">
        <v>5</v>
      </c>
      <c r="K1583" s="94">
        <v>1</v>
      </c>
      <c r="L1583" s="94" t="s">
        <v>258</v>
      </c>
    </row>
    <row r="1584" spans="1:12" ht="12" customHeight="1">
      <c r="A1584" s="104">
        <v>42680</v>
      </c>
      <c r="B1584" s="93" t="s">
        <v>277</v>
      </c>
      <c r="C1584" s="93" t="s">
        <v>270</v>
      </c>
      <c r="D1584" s="93" t="s">
        <v>10</v>
      </c>
      <c r="E1584" s="93" t="s">
        <v>173</v>
      </c>
      <c r="F1584" s="93" t="s">
        <v>209</v>
      </c>
      <c r="G1584" s="94">
        <v>978</v>
      </c>
      <c r="H1584" s="94">
        <v>945</v>
      </c>
      <c r="I1584" s="94">
        <v>33</v>
      </c>
      <c r="J1584" s="94">
        <v>2</v>
      </c>
      <c r="L1584" s="94" t="s">
        <v>258</v>
      </c>
    </row>
    <row r="1585" spans="1:12" ht="12" customHeight="1">
      <c r="A1585" s="104">
        <v>42680</v>
      </c>
      <c r="B1585" s="93" t="s">
        <v>277</v>
      </c>
      <c r="C1585" s="93" t="s">
        <v>270</v>
      </c>
      <c r="D1585" s="93" t="s">
        <v>10</v>
      </c>
      <c r="E1585" s="93" t="s">
        <v>175</v>
      </c>
      <c r="F1585" s="93" t="s">
        <v>211</v>
      </c>
      <c r="G1585" s="94">
        <v>2261</v>
      </c>
      <c r="H1585" s="94">
        <v>2189</v>
      </c>
      <c r="I1585" s="94">
        <v>72</v>
      </c>
      <c r="J1585" s="94">
        <v>9</v>
      </c>
      <c r="L1585" s="94" t="s">
        <v>258</v>
      </c>
    </row>
    <row r="1586" spans="1:12" ht="12" customHeight="1">
      <c r="A1586" s="104">
        <v>42680</v>
      </c>
      <c r="B1586" s="93" t="s">
        <v>277</v>
      </c>
      <c r="C1586" s="93" t="s">
        <v>270</v>
      </c>
      <c r="D1586" s="93" t="s">
        <v>10</v>
      </c>
      <c r="E1586" s="93" t="s">
        <v>174</v>
      </c>
      <c r="F1586" s="93" t="s">
        <v>210</v>
      </c>
      <c r="G1586" s="94">
        <v>1093</v>
      </c>
      <c r="H1586" s="94">
        <v>1031</v>
      </c>
      <c r="I1586" s="94">
        <v>62</v>
      </c>
      <c r="J1586" s="94">
        <v>9</v>
      </c>
      <c r="K1586" s="94">
        <v>1</v>
      </c>
      <c r="L1586" s="94" t="s">
        <v>258</v>
      </c>
    </row>
    <row r="1587" spans="1:12" ht="12" customHeight="1">
      <c r="A1587" s="104">
        <v>42680</v>
      </c>
      <c r="B1587" s="93" t="s">
        <v>277</v>
      </c>
      <c r="C1587" s="93" t="s">
        <v>271</v>
      </c>
      <c r="D1587" s="93" t="s">
        <v>11</v>
      </c>
      <c r="E1587" s="93" t="s">
        <v>176</v>
      </c>
      <c r="F1587" s="93" t="s">
        <v>212</v>
      </c>
      <c r="G1587" s="94">
        <v>101</v>
      </c>
      <c r="H1587" s="94">
        <v>99</v>
      </c>
      <c r="I1587" s="94">
        <v>2</v>
      </c>
      <c r="L1587" s="94" t="s">
        <v>258</v>
      </c>
    </row>
    <row r="1588" spans="1:12" ht="12" customHeight="1">
      <c r="A1588" s="104">
        <v>42680</v>
      </c>
      <c r="B1588" s="93" t="s">
        <v>277</v>
      </c>
      <c r="C1588" s="93" t="s">
        <v>272</v>
      </c>
      <c r="D1588" s="93" t="s">
        <v>12</v>
      </c>
      <c r="E1588" s="93" t="s">
        <v>177</v>
      </c>
      <c r="F1588" s="93" t="s">
        <v>213</v>
      </c>
      <c r="G1588" s="94">
        <v>112</v>
      </c>
      <c r="H1588" s="94">
        <v>109</v>
      </c>
      <c r="I1588" s="94">
        <v>3</v>
      </c>
      <c r="L1588" s="94" t="s">
        <v>258</v>
      </c>
    </row>
    <row r="1589" spans="1:12" ht="12" customHeight="1">
      <c r="A1589" s="104">
        <v>42680</v>
      </c>
      <c r="B1589" s="93" t="s">
        <v>277</v>
      </c>
      <c r="C1589" s="93" t="s">
        <v>273</v>
      </c>
      <c r="D1589" s="93" t="s">
        <v>13</v>
      </c>
      <c r="E1589" s="93" t="s">
        <v>178</v>
      </c>
      <c r="F1589" s="93" t="s">
        <v>214</v>
      </c>
      <c r="G1589" s="94">
        <v>925</v>
      </c>
      <c r="H1589" s="94">
        <v>918</v>
      </c>
      <c r="I1589" s="94">
        <v>7</v>
      </c>
      <c r="L1589" s="94" t="s">
        <v>258</v>
      </c>
    </row>
    <row r="1590" spans="1:12" ht="12" customHeight="1">
      <c r="A1590" s="104">
        <v>42680</v>
      </c>
      <c r="B1590" s="93" t="s">
        <v>277</v>
      </c>
      <c r="C1590" s="93" t="s">
        <v>273</v>
      </c>
      <c r="D1590" s="93" t="s">
        <v>13</v>
      </c>
      <c r="E1590" s="93" t="s">
        <v>179</v>
      </c>
      <c r="F1590" s="93" t="s">
        <v>215</v>
      </c>
      <c r="G1590" s="94">
        <v>495</v>
      </c>
      <c r="H1590" s="94">
        <v>478</v>
      </c>
      <c r="I1590" s="94">
        <v>17</v>
      </c>
      <c r="L1590" s="94" t="s">
        <v>258</v>
      </c>
    </row>
    <row r="1591" spans="1:12" ht="12" customHeight="1">
      <c r="A1591" s="104">
        <v>42680</v>
      </c>
      <c r="B1591" s="93" t="s">
        <v>277</v>
      </c>
      <c r="C1591" s="93" t="s">
        <v>274</v>
      </c>
      <c r="D1591" s="93" t="s">
        <v>14</v>
      </c>
      <c r="E1591" s="93" t="s">
        <v>180</v>
      </c>
      <c r="F1591" s="93" t="s">
        <v>216</v>
      </c>
      <c r="G1591" s="94">
        <v>120</v>
      </c>
      <c r="H1591" s="94">
        <v>115</v>
      </c>
      <c r="I1591" s="94">
        <v>5</v>
      </c>
      <c r="L1591" s="94" t="s">
        <v>258</v>
      </c>
    </row>
    <row r="1592" spans="1:12" ht="12" customHeight="1">
      <c r="A1592" s="104">
        <v>42687</v>
      </c>
      <c r="B1592" s="93" t="s">
        <v>277</v>
      </c>
      <c r="C1592" s="93" t="s">
        <v>261</v>
      </c>
      <c r="D1592" s="93" t="s">
        <v>1</v>
      </c>
      <c r="E1592" s="93" t="s">
        <v>152</v>
      </c>
      <c r="F1592" s="93" t="s">
        <v>188</v>
      </c>
      <c r="G1592" s="94">
        <v>772</v>
      </c>
      <c r="H1592" s="94">
        <v>655</v>
      </c>
      <c r="I1592" s="94">
        <v>117</v>
      </c>
      <c r="J1592" s="94">
        <v>16</v>
      </c>
      <c r="L1592" s="94" t="s">
        <v>258</v>
      </c>
    </row>
    <row r="1593" spans="1:12" ht="12" customHeight="1">
      <c r="A1593" s="104">
        <v>42687</v>
      </c>
      <c r="B1593" s="93" t="s">
        <v>277</v>
      </c>
      <c r="C1593" s="93" t="s">
        <v>261</v>
      </c>
      <c r="D1593" s="93" t="s">
        <v>1</v>
      </c>
      <c r="E1593" s="93" t="s">
        <v>151</v>
      </c>
      <c r="F1593" s="93" t="s">
        <v>187</v>
      </c>
      <c r="G1593" s="94">
        <v>1351</v>
      </c>
      <c r="H1593" s="94">
        <v>1251</v>
      </c>
      <c r="I1593" s="94">
        <v>100</v>
      </c>
      <c r="J1593" s="94">
        <v>10</v>
      </c>
      <c r="K1593" s="94">
        <v>1</v>
      </c>
      <c r="L1593" s="94" t="s">
        <v>258</v>
      </c>
    </row>
    <row r="1594" spans="1:12" ht="12" customHeight="1">
      <c r="A1594" s="104">
        <v>42687</v>
      </c>
      <c r="B1594" s="93" t="s">
        <v>277</v>
      </c>
      <c r="C1594" s="93" t="s">
        <v>262</v>
      </c>
      <c r="D1594" s="93" t="s">
        <v>2</v>
      </c>
      <c r="E1594" s="93" t="s">
        <v>153</v>
      </c>
      <c r="F1594" s="93" t="s">
        <v>189</v>
      </c>
      <c r="G1594" s="94">
        <v>487</v>
      </c>
      <c r="H1594" s="94">
        <v>479</v>
      </c>
      <c r="I1594" s="94">
        <v>8</v>
      </c>
      <c r="J1594" s="94">
        <v>1</v>
      </c>
      <c r="L1594" s="94" t="s">
        <v>258</v>
      </c>
    </row>
    <row r="1595" spans="1:12" ht="12" customHeight="1">
      <c r="A1595" s="104">
        <v>42687</v>
      </c>
      <c r="B1595" s="93" t="s">
        <v>277</v>
      </c>
      <c r="C1595" s="93" t="s">
        <v>263</v>
      </c>
      <c r="D1595" s="93" t="s">
        <v>3</v>
      </c>
      <c r="E1595" s="93" t="s">
        <v>154</v>
      </c>
      <c r="F1595" s="93" t="s">
        <v>190</v>
      </c>
      <c r="G1595" s="94">
        <v>638</v>
      </c>
      <c r="H1595" s="94">
        <v>627</v>
      </c>
      <c r="I1595" s="94">
        <v>11</v>
      </c>
      <c r="L1595" s="94" t="s">
        <v>258</v>
      </c>
    </row>
    <row r="1596" spans="1:12" ht="12" customHeight="1">
      <c r="A1596" s="104">
        <v>42687</v>
      </c>
      <c r="B1596" s="93" t="s">
        <v>277</v>
      </c>
      <c r="C1596" s="93" t="s">
        <v>263</v>
      </c>
      <c r="D1596" s="93" t="s">
        <v>3</v>
      </c>
      <c r="E1596" s="93" t="s">
        <v>155</v>
      </c>
      <c r="F1596" s="93" t="s">
        <v>191</v>
      </c>
      <c r="G1596" s="94">
        <v>186</v>
      </c>
      <c r="H1596" s="94">
        <v>181</v>
      </c>
      <c r="I1596" s="94">
        <v>5</v>
      </c>
      <c r="L1596" s="94" t="s">
        <v>258</v>
      </c>
    </row>
    <row r="1597" spans="1:12" ht="12" customHeight="1">
      <c r="A1597" s="104">
        <v>42687</v>
      </c>
      <c r="B1597" s="93" t="s">
        <v>277</v>
      </c>
      <c r="C1597" s="93" t="s">
        <v>264</v>
      </c>
      <c r="D1597" s="93" t="s">
        <v>4</v>
      </c>
      <c r="E1597" s="93" t="s">
        <v>156</v>
      </c>
      <c r="F1597" s="93" t="s">
        <v>192</v>
      </c>
      <c r="G1597" s="94">
        <v>1137</v>
      </c>
      <c r="H1597" s="94">
        <v>1026</v>
      </c>
      <c r="I1597" s="94">
        <v>111</v>
      </c>
      <c r="J1597" s="94">
        <v>7</v>
      </c>
      <c r="K1597" s="94">
        <v>1</v>
      </c>
      <c r="L1597" s="94" t="s">
        <v>258</v>
      </c>
    </row>
    <row r="1598" spans="1:12" ht="12" customHeight="1">
      <c r="A1598" s="104">
        <v>42687</v>
      </c>
      <c r="B1598" s="93" t="s">
        <v>277</v>
      </c>
      <c r="C1598" s="93" t="s">
        <v>265</v>
      </c>
      <c r="D1598" s="93" t="s">
        <v>5</v>
      </c>
      <c r="E1598" s="93" t="s">
        <v>157</v>
      </c>
      <c r="F1598" s="93" t="s">
        <v>193</v>
      </c>
      <c r="G1598" s="94">
        <v>1156</v>
      </c>
      <c r="H1598" s="94">
        <v>1047</v>
      </c>
      <c r="I1598" s="94">
        <v>109</v>
      </c>
      <c r="J1598" s="94">
        <v>13</v>
      </c>
      <c r="L1598" s="94" t="s">
        <v>258</v>
      </c>
    </row>
    <row r="1599" spans="1:12" ht="12" customHeight="1">
      <c r="A1599" s="104">
        <v>42687</v>
      </c>
      <c r="B1599" s="93" t="s">
        <v>277</v>
      </c>
      <c r="C1599" s="93" t="s">
        <v>266</v>
      </c>
      <c r="D1599" s="93" t="s">
        <v>6</v>
      </c>
      <c r="E1599" s="93" t="s">
        <v>158</v>
      </c>
      <c r="F1599" s="93" t="s">
        <v>194</v>
      </c>
      <c r="G1599" s="94">
        <v>1059</v>
      </c>
      <c r="H1599" s="94">
        <v>1005</v>
      </c>
      <c r="I1599" s="94">
        <v>54</v>
      </c>
      <c r="L1599" s="94" t="s">
        <v>258</v>
      </c>
    </row>
    <row r="1600" spans="1:12" ht="12" customHeight="1">
      <c r="A1600" s="104">
        <v>42687</v>
      </c>
      <c r="B1600" s="93" t="s">
        <v>277</v>
      </c>
      <c r="C1600" s="93" t="s">
        <v>266</v>
      </c>
      <c r="D1600" s="93" t="s">
        <v>6</v>
      </c>
      <c r="E1600" s="93" t="s">
        <v>160</v>
      </c>
      <c r="F1600" s="93" t="s">
        <v>196</v>
      </c>
      <c r="G1600" s="94">
        <v>466</v>
      </c>
      <c r="H1600" s="94">
        <v>459</v>
      </c>
      <c r="I1600" s="94">
        <v>7</v>
      </c>
      <c r="L1600" s="94" t="s">
        <v>258</v>
      </c>
    </row>
    <row r="1601" spans="1:12" ht="12" customHeight="1">
      <c r="A1601" s="104">
        <v>42687</v>
      </c>
      <c r="B1601" s="93" t="s">
        <v>277</v>
      </c>
      <c r="C1601" s="93" t="s">
        <v>266</v>
      </c>
      <c r="D1601" s="93" t="s">
        <v>6</v>
      </c>
      <c r="E1601" s="93" t="s">
        <v>159</v>
      </c>
      <c r="F1601" s="93" t="s">
        <v>195</v>
      </c>
      <c r="G1601" s="94">
        <v>266</v>
      </c>
      <c r="H1601" s="94">
        <v>266</v>
      </c>
      <c r="I1601" s="94">
        <v>0</v>
      </c>
      <c r="L1601" s="94" t="s">
        <v>258</v>
      </c>
    </row>
    <row r="1602" spans="1:12" ht="12" customHeight="1">
      <c r="A1602" s="104">
        <v>42687</v>
      </c>
      <c r="B1602" s="93" t="s">
        <v>277</v>
      </c>
      <c r="C1602" s="93" t="s">
        <v>267</v>
      </c>
      <c r="D1602" s="93" t="s">
        <v>7</v>
      </c>
      <c r="E1602" s="93" t="s">
        <v>163</v>
      </c>
      <c r="F1602" s="93" t="s">
        <v>199</v>
      </c>
      <c r="G1602" s="94">
        <v>1726</v>
      </c>
      <c r="H1602" s="94">
        <v>1455</v>
      </c>
      <c r="I1602" s="94">
        <v>271</v>
      </c>
      <c r="J1602" s="94">
        <v>22</v>
      </c>
      <c r="L1602" s="94" t="s">
        <v>258</v>
      </c>
    </row>
    <row r="1603" spans="1:12" ht="12" customHeight="1">
      <c r="A1603" s="104">
        <v>42687</v>
      </c>
      <c r="B1603" s="93" t="s">
        <v>277</v>
      </c>
      <c r="C1603" s="93" t="s">
        <v>267</v>
      </c>
      <c r="D1603" s="93" t="s">
        <v>7</v>
      </c>
      <c r="E1603" s="93" t="s">
        <v>161</v>
      </c>
      <c r="F1603" s="93" t="s">
        <v>197</v>
      </c>
      <c r="G1603" s="94">
        <v>546</v>
      </c>
      <c r="H1603" s="94">
        <v>538</v>
      </c>
      <c r="I1603" s="94">
        <v>8</v>
      </c>
      <c r="L1603" s="94" t="s">
        <v>258</v>
      </c>
    </row>
    <row r="1604" spans="1:12" ht="12" customHeight="1">
      <c r="A1604" s="104">
        <v>42687</v>
      </c>
      <c r="B1604" s="93" t="s">
        <v>277</v>
      </c>
      <c r="C1604" s="93" t="s">
        <v>267</v>
      </c>
      <c r="D1604" s="93" t="s">
        <v>7</v>
      </c>
      <c r="E1604" s="93" t="s">
        <v>164</v>
      </c>
      <c r="F1604" s="93" t="s">
        <v>200</v>
      </c>
      <c r="G1604" s="94">
        <v>1728</v>
      </c>
      <c r="H1604" s="94">
        <v>1431</v>
      </c>
      <c r="I1604" s="94">
        <v>297</v>
      </c>
      <c r="J1604" s="94">
        <v>26</v>
      </c>
      <c r="L1604" s="94" t="s">
        <v>258</v>
      </c>
    </row>
    <row r="1605" spans="1:12" ht="12" customHeight="1">
      <c r="A1605" s="104">
        <v>42687</v>
      </c>
      <c r="B1605" s="93" t="s">
        <v>277</v>
      </c>
      <c r="C1605" s="93" t="s">
        <v>267</v>
      </c>
      <c r="D1605" s="93" t="s">
        <v>7</v>
      </c>
      <c r="E1605" s="93" t="s">
        <v>162</v>
      </c>
      <c r="F1605" s="93" t="s">
        <v>198</v>
      </c>
      <c r="G1605" s="94">
        <v>1236</v>
      </c>
      <c r="H1605" s="94">
        <v>1150</v>
      </c>
      <c r="I1605" s="94">
        <v>86</v>
      </c>
      <c r="J1605" s="94">
        <v>1</v>
      </c>
      <c r="L1605" s="94" t="s">
        <v>258</v>
      </c>
    </row>
    <row r="1606" spans="1:12" ht="12" customHeight="1">
      <c r="A1606" s="104">
        <v>42687</v>
      </c>
      <c r="B1606" s="93" t="s">
        <v>277</v>
      </c>
      <c r="C1606" s="93" t="s">
        <v>267</v>
      </c>
      <c r="D1606" s="93" t="s">
        <v>7</v>
      </c>
      <c r="E1606" s="93" t="s">
        <v>165</v>
      </c>
      <c r="F1606" s="93" t="s">
        <v>201</v>
      </c>
      <c r="G1606" s="94">
        <v>1195</v>
      </c>
      <c r="H1606" s="94">
        <v>1188</v>
      </c>
      <c r="I1606" s="94">
        <v>7</v>
      </c>
      <c r="L1606" s="94" t="s">
        <v>258</v>
      </c>
    </row>
    <row r="1607" spans="1:12" ht="12" customHeight="1">
      <c r="A1607" s="104">
        <v>42687</v>
      </c>
      <c r="B1607" s="93" t="s">
        <v>277</v>
      </c>
      <c r="C1607" s="93" t="s">
        <v>268</v>
      </c>
      <c r="D1607" s="93" t="s">
        <v>8</v>
      </c>
      <c r="E1607" s="93" t="s">
        <v>169</v>
      </c>
      <c r="F1607" s="93" t="s">
        <v>205</v>
      </c>
      <c r="G1607" s="94">
        <v>127</v>
      </c>
      <c r="H1607" s="94">
        <v>114</v>
      </c>
      <c r="I1607" s="94">
        <v>13</v>
      </c>
      <c r="L1607" s="94" t="s">
        <v>258</v>
      </c>
    </row>
    <row r="1608" spans="1:12" ht="12" customHeight="1">
      <c r="A1608" s="104">
        <v>42687</v>
      </c>
      <c r="B1608" s="93" t="s">
        <v>277</v>
      </c>
      <c r="C1608" s="93" t="s">
        <v>268</v>
      </c>
      <c r="D1608" s="93" t="s">
        <v>8</v>
      </c>
      <c r="E1608" s="93" t="s">
        <v>167</v>
      </c>
      <c r="F1608" s="93" t="s">
        <v>203</v>
      </c>
      <c r="G1608" s="94">
        <v>125</v>
      </c>
      <c r="H1608" s="94">
        <v>122</v>
      </c>
      <c r="I1608" s="94">
        <v>3</v>
      </c>
      <c r="L1608" s="94" t="s">
        <v>258</v>
      </c>
    </row>
    <row r="1609" spans="1:12" ht="12" customHeight="1">
      <c r="A1609" s="104">
        <v>42687</v>
      </c>
      <c r="B1609" s="93" t="s">
        <v>277</v>
      </c>
      <c r="C1609" s="93" t="s">
        <v>268</v>
      </c>
      <c r="D1609" s="93" t="s">
        <v>8</v>
      </c>
      <c r="E1609" s="93" t="s">
        <v>166</v>
      </c>
      <c r="F1609" s="93" t="s">
        <v>202</v>
      </c>
      <c r="G1609" s="94">
        <v>138</v>
      </c>
      <c r="H1609" s="94">
        <v>138</v>
      </c>
      <c r="I1609" s="94">
        <v>0</v>
      </c>
      <c r="L1609" s="94" t="s">
        <v>258</v>
      </c>
    </row>
    <row r="1610" spans="1:12" ht="12" customHeight="1">
      <c r="A1610" s="104">
        <v>42687</v>
      </c>
      <c r="B1610" s="93" t="s">
        <v>277</v>
      </c>
      <c r="C1610" s="93" t="s">
        <v>268</v>
      </c>
      <c r="D1610" s="93" t="s">
        <v>8</v>
      </c>
      <c r="E1610" s="93" t="s">
        <v>168</v>
      </c>
      <c r="F1610" s="93" t="s">
        <v>204</v>
      </c>
      <c r="G1610" s="94">
        <v>565</v>
      </c>
      <c r="H1610" s="94">
        <v>542</v>
      </c>
      <c r="I1610" s="94">
        <v>23</v>
      </c>
      <c r="J1610" s="94">
        <v>1</v>
      </c>
      <c r="L1610" s="94" t="s">
        <v>258</v>
      </c>
    </row>
    <row r="1611" spans="1:12" ht="12" customHeight="1">
      <c r="A1611" s="104">
        <v>42687</v>
      </c>
      <c r="B1611" s="93" t="s">
        <v>277</v>
      </c>
      <c r="C1611" s="93" t="s">
        <v>269</v>
      </c>
      <c r="D1611" s="93" t="s">
        <v>9</v>
      </c>
      <c r="E1611" s="93" t="s">
        <v>171</v>
      </c>
      <c r="F1611" s="93" t="s">
        <v>207</v>
      </c>
      <c r="G1611" s="94">
        <v>1151</v>
      </c>
      <c r="H1611" s="94">
        <v>1086</v>
      </c>
      <c r="I1611" s="94">
        <v>65</v>
      </c>
      <c r="J1611" s="94">
        <v>4</v>
      </c>
      <c r="L1611" s="94" t="s">
        <v>258</v>
      </c>
    </row>
    <row r="1612" spans="1:12" ht="12" customHeight="1">
      <c r="A1612" s="104">
        <v>42687</v>
      </c>
      <c r="B1612" s="93" t="s">
        <v>277</v>
      </c>
      <c r="C1612" s="93" t="s">
        <v>269</v>
      </c>
      <c r="D1612" s="93" t="s">
        <v>9</v>
      </c>
      <c r="E1612" s="93" t="s">
        <v>170</v>
      </c>
      <c r="F1612" s="93" t="s">
        <v>206</v>
      </c>
      <c r="G1612" s="94">
        <v>1300</v>
      </c>
      <c r="H1612" s="94">
        <v>1202</v>
      </c>
      <c r="I1612" s="94">
        <v>98</v>
      </c>
      <c r="J1612" s="94">
        <v>2</v>
      </c>
      <c r="L1612" s="94" t="s">
        <v>258</v>
      </c>
    </row>
    <row r="1613" spans="1:12" ht="12" customHeight="1">
      <c r="A1613" s="104">
        <v>42687</v>
      </c>
      <c r="B1613" s="93" t="s">
        <v>277</v>
      </c>
      <c r="C1613" s="93" t="s">
        <v>269</v>
      </c>
      <c r="D1613" s="93" t="s">
        <v>9</v>
      </c>
      <c r="E1613" s="93" t="s">
        <v>172</v>
      </c>
      <c r="F1613" s="93" t="s">
        <v>208</v>
      </c>
      <c r="G1613" s="94">
        <v>1274</v>
      </c>
      <c r="H1613" s="94">
        <v>1115</v>
      </c>
      <c r="I1613" s="94">
        <v>159</v>
      </c>
      <c r="J1613" s="94">
        <v>37</v>
      </c>
      <c r="K1613" s="94">
        <v>8</v>
      </c>
      <c r="L1613" s="94" t="s">
        <v>258</v>
      </c>
    </row>
    <row r="1614" spans="1:12" ht="12" customHeight="1">
      <c r="A1614" s="104">
        <v>42687</v>
      </c>
      <c r="B1614" s="93" t="s">
        <v>277</v>
      </c>
      <c r="C1614" s="93" t="s">
        <v>270</v>
      </c>
      <c r="D1614" s="93" t="s">
        <v>10</v>
      </c>
      <c r="E1614" s="93" t="s">
        <v>173</v>
      </c>
      <c r="F1614" s="93" t="s">
        <v>209</v>
      </c>
      <c r="G1614" s="94">
        <v>1055</v>
      </c>
      <c r="H1614" s="94">
        <v>1008</v>
      </c>
      <c r="I1614" s="94">
        <v>47</v>
      </c>
      <c r="J1614" s="94">
        <v>2</v>
      </c>
      <c r="L1614" s="94" t="s">
        <v>258</v>
      </c>
    </row>
    <row r="1615" spans="1:12" ht="12" customHeight="1">
      <c r="A1615" s="104">
        <v>42687</v>
      </c>
      <c r="B1615" s="93" t="s">
        <v>277</v>
      </c>
      <c r="C1615" s="93" t="s">
        <v>270</v>
      </c>
      <c r="D1615" s="93" t="s">
        <v>10</v>
      </c>
      <c r="E1615" s="93" t="s">
        <v>175</v>
      </c>
      <c r="F1615" s="93" t="s">
        <v>211</v>
      </c>
      <c r="G1615" s="94">
        <v>2282</v>
      </c>
      <c r="H1615" s="94">
        <v>2173</v>
      </c>
      <c r="I1615" s="94">
        <v>109</v>
      </c>
      <c r="J1615" s="94">
        <v>12</v>
      </c>
      <c r="K1615" s="94">
        <v>1</v>
      </c>
      <c r="L1615" s="94" t="s">
        <v>258</v>
      </c>
    </row>
    <row r="1616" spans="1:12" ht="12" customHeight="1">
      <c r="A1616" s="104">
        <v>42687</v>
      </c>
      <c r="B1616" s="93" t="s">
        <v>277</v>
      </c>
      <c r="C1616" s="93" t="s">
        <v>270</v>
      </c>
      <c r="D1616" s="93" t="s">
        <v>10</v>
      </c>
      <c r="E1616" s="93" t="s">
        <v>174</v>
      </c>
      <c r="F1616" s="93" t="s">
        <v>210</v>
      </c>
      <c r="G1616" s="94">
        <v>1029</v>
      </c>
      <c r="H1616" s="94">
        <v>998</v>
      </c>
      <c r="I1616" s="94">
        <v>31</v>
      </c>
      <c r="L1616" s="94" t="s">
        <v>258</v>
      </c>
    </row>
    <row r="1617" spans="1:12" ht="12" customHeight="1">
      <c r="A1617" s="104">
        <v>42687</v>
      </c>
      <c r="B1617" s="93" t="s">
        <v>277</v>
      </c>
      <c r="C1617" s="93" t="s">
        <v>271</v>
      </c>
      <c r="D1617" s="93" t="s">
        <v>11</v>
      </c>
      <c r="E1617" s="93" t="s">
        <v>176</v>
      </c>
      <c r="F1617" s="93" t="s">
        <v>212</v>
      </c>
      <c r="G1617" s="94">
        <v>108</v>
      </c>
      <c r="H1617" s="94">
        <v>108</v>
      </c>
      <c r="I1617" s="94">
        <v>0</v>
      </c>
      <c r="L1617" s="94" t="s">
        <v>258</v>
      </c>
    </row>
    <row r="1618" spans="1:12" ht="12" customHeight="1">
      <c r="A1618" s="104">
        <v>42687</v>
      </c>
      <c r="B1618" s="93" t="s">
        <v>277</v>
      </c>
      <c r="C1618" s="93" t="s">
        <v>272</v>
      </c>
      <c r="D1618" s="93" t="s">
        <v>12</v>
      </c>
      <c r="E1618" s="93" t="s">
        <v>177</v>
      </c>
      <c r="F1618" s="93" t="s">
        <v>213</v>
      </c>
      <c r="G1618" s="94">
        <v>121</v>
      </c>
      <c r="H1618" s="94">
        <v>117</v>
      </c>
      <c r="I1618" s="94">
        <v>4</v>
      </c>
      <c r="L1618" s="94" t="s">
        <v>258</v>
      </c>
    </row>
    <row r="1619" spans="1:12" ht="12" customHeight="1">
      <c r="A1619" s="104">
        <v>42687</v>
      </c>
      <c r="B1619" s="93" t="s">
        <v>277</v>
      </c>
      <c r="C1619" s="93" t="s">
        <v>273</v>
      </c>
      <c r="D1619" s="93" t="s">
        <v>13</v>
      </c>
      <c r="E1619" s="93" t="s">
        <v>178</v>
      </c>
      <c r="F1619" s="93" t="s">
        <v>214</v>
      </c>
      <c r="G1619" s="94">
        <v>880</v>
      </c>
      <c r="H1619" s="94">
        <v>867</v>
      </c>
      <c r="I1619" s="94">
        <v>13</v>
      </c>
      <c r="L1619" s="94" t="s">
        <v>258</v>
      </c>
    </row>
    <row r="1620" spans="1:12" ht="12" customHeight="1">
      <c r="A1620" s="104">
        <v>42687</v>
      </c>
      <c r="B1620" s="93" t="s">
        <v>277</v>
      </c>
      <c r="C1620" s="93" t="s">
        <v>273</v>
      </c>
      <c r="D1620" s="93" t="s">
        <v>13</v>
      </c>
      <c r="E1620" s="93" t="s">
        <v>179</v>
      </c>
      <c r="F1620" s="93" t="s">
        <v>215</v>
      </c>
      <c r="G1620" s="94">
        <v>436</v>
      </c>
      <c r="H1620" s="94">
        <v>433</v>
      </c>
      <c r="I1620" s="94">
        <v>3</v>
      </c>
      <c r="L1620" s="94" t="s">
        <v>258</v>
      </c>
    </row>
    <row r="1621" spans="1:12" ht="12" customHeight="1">
      <c r="A1621" s="104">
        <v>42687</v>
      </c>
      <c r="B1621" s="93" t="s">
        <v>277</v>
      </c>
      <c r="C1621" s="93" t="s">
        <v>274</v>
      </c>
      <c r="D1621" s="93" t="s">
        <v>14</v>
      </c>
      <c r="E1621" s="93" t="s">
        <v>180</v>
      </c>
      <c r="F1621" s="93" t="s">
        <v>216</v>
      </c>
      <c r="G1621" s="94">
        <v>108</v>
      </c>
      <c r="H1621" s="94">
        <v>108</v>
      </c>
      <c r="I1621" s="94">
        <v>0</v>
      </c>
      <c r="L1621" s="94" t="s">
        <v>258</v>
      </c>
    </row>
    <row r="1622" spans="1:12" ht="12" customHeight="1">
      <c r="A1622" s="104">
        <v>42694</v>
      </c>
      <c r="B1622" s="93" t="s">
        <v>277</v>
      </c>
      <c r="C1622" s="93" t="s">
        <v>261</v>
      </c>
      <c r="D1622" s="93" t="s">
        <v>1</v>
      </c>
      <c r="E1622" s="93" t="s">
        <v>152</v>
      </c>
      <c r="F1622" s="93" t="s">
        <v>188</v>
      </c>
      <c r="G1622" s="94">
        <v>815</v>
      </c>
      <c r="H1622" s="94">
        <v>713</v>
      </c>
      <c r="I1622" s="94">
        <v>102</v>
      </c>
      <c r="J1622" s="94">
        <v>24</v>
      </c>
      <c r="K1622" s="94">
        <v>10</v>
      </c>
      <c r="L1622" s="94" t="s">
        <v>258</v>
      </c>
    </row>
    <row r="1623" spans="1:12" ht="12" customHeight="1">
      <c r="A1623" s="104">
        <v>42694</v>
      </c>
      <c r="B1623" s="93" t="s">
        <v>277</v>
      </c>
      <c r="C1623" s="93" t="s">
        <v>261</v>
      </c>
      <c r="D1623" s="93" t="s">
        <v>1</v>
      </c>
      <c r="E1623" s="93" t="s">
        <v>151</v>
      </c>
      <c r="F1623" s="93" t="s">
        <v>187</v>
      </c>
      <c r="G1623" s="94">
        <v>1274</v>
      </c>
      <c r="H1623" s="94">
        <v>1144</v>
      </c>
      <c r="I1623" s="94">
        <v>130</v>
      </c>
      <c r="J1623" s="94">
        <v>23</v>
      </c>
      <c r="K1623" s="94">
        <v>11</v>
      </c>
      <c r="L1623" s="94" t="s">
        <v>258</v>
      </c>
    </row>
    <row r="1624" spans="1:12" ht="12" customHeight="1">
      <c r="A1624" s="104">
        <v>42694</v>
      </c>
      <c r="B1624" s="93" t="s">
        <v>277</v>
      </c>
      <c r="C1624" s="93" t="s">
        <v>262</v>
      </c>
      <c r="D1624" s="93" t="s">
        <v>2</v>
      </c>
      <c r="E1624" s="93" t="s">
        <v>153</v>
      </c>
      <c r="F1624" s="93" t="s">
        <v>189</v>
      </c>
      <c r="G1624" s="94">
        <v>582</v>
      </c>
      <c r="H1624" s="94">
        <v>525</v>
      </c>
      <c r="I1624" s="94">
        <v>57</v>
      </c>
      <c r="J1624" s="94">
        <v>1</v>
      </c>
      <c r="L1624" s="94" t="s">
        <v>258</v>
      </c>
    </row>
    <row r="1625" spans="1:12" ht="12" customHeight="1">
      <c r="A1625" s="104">
        <v>42694</v>
      </c>
      <c r="B1625" s="93" t="s">
        <v>277</v>
      </c>
      <c r="C1625" s="93" t="s">
        <v>263</v>
      </c>
      <c r="D1625" s="93" t="s">
        <v>3</v>
      </c>
      <c r="E1625" s="93" t="s">
        <v>154</v>
      </c>
      <c r="F1625" s="93" t="s">
        <v>190</v>
      </c>
      <c r="G1625" s="94">
        <v>665</v>
      </c>
      <c r="H1625" s="94">
        <v>640</v>
      </c>
      <c r="I1625" s="94">
        <v>25</v>
      </c>
      <c r="J1625" s="94">
        <v>1</v>
      </c>
      <c r="L1625" s="94" t="s">
        <v>258</v>
      </c>
    </row>
    <row r="1626" spans="1:12" ht="12" customHeight="1">
      <c r="A1626" s="104">
        <v>42694</v>
      </c>
      <c r="B1626" s="93" t="s">
        <v>277</v>
      </c>
      <c r="C1626" s="93" t="s">
        <v>263</v>
      </c>
      <c r="D1626" s="93" t="s">
        <v>3</v>
      </c>
      <c r="E1626" s="93" t="s">
        <v>155</v>
      </c>
      <c r="F1626" s="93" t="s">
        <v>191</v>
      </c>
      <c r="G1626" s="94">
        <v>198</v>
      </c>
      <c r="H1626" s="94">
        <v>186</v>
      </c>
      <c r="I1626" s="94">
        <v>12</v>
      </c>
      <c r="L1626" s="94" t="s">
        <v>258</v>
      </c>
    </row>
    <row r="1627" spans="1:12" ht="12" customHeight="1">
      <c r="A1627" s="104">
        <v>42694</v>
      </c>
      <c r="B1627" s="93" t="s">
        <v>277</v>
      </c>
      <c r="C1627" s="93" t="s">
        <v>264</v>
      </c>
      <c r="D1627" s="93" t="s">
        <v>4</v>
      </c>
      <c r="E1627" s="93" t="s">
        <v>156</v>
      </c>
      <c r="F1627" s="93" t="s">
        <v>192</v>
      </c>
      <c r="G1627" s="94">
        <v>1157</v>
      </c>
      <c r="H1627" s="94">
        <v>1004</v>
      </c>
      <c r="I1627" s="94">
        <v>153</v>
      </c>
      <c r="J1627" s="94">
        <v>19</v>
      </c>
      <c r="K1627" s="94">
        <v>5</v>
      </c>
      <c r="L1627" s="94" t="s">
        <v>258</v>
      </c>
    </row>
    <row r="1628" spans="1:12" ht="12" customHeight="1">
      <c r="A1628" s="104">
        <v>42694</v>
      </c>
      <c r="B1628" s="93" t="s">
        <v>277</v>
      </c>
      <c r="C1628" s="93" t="s">
        <v>265</v>
      </c>
      <c r="D1628" s="93" t="s">
        <v>5</v>
      </c>
      <c r="E1628" s="93" t="s">
        <v>157</v>
      </c>
      <c r="F1628" s="93" t="s">
        <v>193</v>
      </c>
      <c r="G1628" s="94">
        <v>1289</v>
      </c>
      <c r="H1628" s="94">
        <v>1077</v>
      </c>
      <c r="I1628" s="94">
        <v>212</v>
      </c>
      <c r="J1628" s="94">
        <v>30</v>
      </c>
      <c r="L1628" s="94" t="s">
        <v>258</v>
      </c>
    </row>
    <row r="1629" spans="1:12" ht="12" customHeight="1">
      <c r="A1629" s="104">
        <v>42694</v>
      </c>
      <c r="B1629" s="93" t="s">
        <v>277</v>
      </c>
      <c r="C1629" s="93" t="s">
        <v>266</v>
      </c>
      <c r="D1629" s="93" t="s">
        <v>6</v>
      </c>
      <c r="E1629" s="93" t="s">
        <v>158</v>
      </c>
      <c r="F1629" s="93" t="s">
        <v>194</v>
      </c>
      <c r="G1629" s="94">
        <v>1007</v>
      </c>
      <c r="H1629" s="94">
        <v>936</v>
      </c>
      <c r="I1629" s="94">
        <v>71</v>
      </c>
      <c r="J1629" s="94">
        <v>2</v>
      </c>
      <c r="L1629" s="94" t="s">
        <v>258</v>
      </c>
    </row>
    <row r="1630" spans="1:12" ht="12" customHeight="1">
      <c r="A1630" s="104">
        <v>42694</v>
      </c>
      <c r="B1630" s="93" t="s">
        <v>277</v>
      </c>
      <c r="C1630" s="93" t="s">
        <v>266</v>
      </c>
      <c r="D1630" s="93" t="s">
        <v>6</v>
      </c>
      <c r="E1630" s="93" t="s">
        <v>160</v>
      </c>
      <c r="F1630" s="93" t="s">
        <v>196</v>
      </c>
      <c r="G1630" s="94">
        <v>443</v>
      </c>
      <c r="H1630" s="94">
        <v>429</v>
      </c>
      <c r="I1630" s="94">
        <v>14</v>
      </c>
      <c r="L1630" s="94" t="s">
        <v>258</v>
      </c>
    </row>
    <row r="1631" spans="1:12" ht="12" customHeight="1">
      <c r="A1631" s="104">
        <v>42694</v>
      </c>
      <c r="B1631" s="93" t="s">
        <v>277</v>
      </c>
      <c r="C1631" s="93" t="s">
        <v>266</v>
      </c>
      <c r="D1631" s="93" t="s">
        <v>6</v>
      </c>
      <c r="E1631" s="93" t="s">
        <v>159</v>
      </c>
      <c r="F1631" s="93" t="s">
        <v>195</v>
      </c>
      <c r="G1631" s="94">
        <v>281</v>
      </c>
      <c r="H1631" s="94">
        <v>279</v>
      </c>
      <c r="I1631" s="94">
        <v>2</v>
      </c>
      <c r="L1631" s="94" t="s">
        <v>258</v>
      </c>
    </row>
    <row r="1632" spans="1:12" ht="12" customHeight="1">
      <c r="A1632" s="104">
        <v>42694</v>
      </c>
      <c r="B1632" s="93" t="s">
        <v>277</v>
      </c>
      <c r="C1632" s="93" t="s">
        <v>267</v>
      </c>
      <c r="D1632" s="93" t="s">
        <v>7</v>
      </c>
      <c r="E1632" s="93" t="s">
        <v>163</v>
      </c>
      <c r="F1632" s="93" t="s">
        <v>199</v>
      </c>
      <c r="G1632" s="94">
        <v>1739</v>
      </c>
      <c r="H1632" s="94">
        <v>1496</v>
      </c>
      <c r="I1632" s="94">
        <v>243</v>
      </c>
      <c r="J1632" s="94">
        <v>6</v>
      </c>
      <c r="L1632" s="94" t="s">
        <v>258</v>
      </c>
    </row>
    <row r="1633" spans="1:12" ht="12" customHeight="1">
      <c r="A1633" s="104">
        <v>42694</v>
      </c>
      <c r="B1633" s="93" t="s">
        <v>277</v>
      </c>
      <c r="C1633" s="93" t="s">
        <v>267</v>
      </c>
      <c r="D1633" s="93" t="s">
        <v>7</v>
      </c>
      <c r="E1633" s="93" t="s">
        <v>161</v>
      </c>
      <c r="F1633" s="93" t="s">
        <v>197</v>
      </c>
      <c r="G1633" s="94">
        <v>568</v>
      </c>
      <c r="H1633" s="94">
        <v>532</v>
      </c>
      <c r="I1633" s="94">
        <v>36</v>
      </c>
      <c r="J1633" s="94">
        <v>1</v>
      </c>
      <c r="L1633" s="94" t="s">
        <v>258</v>
      </c>
    </row>
    <row r="1634" spans="1:12" ht="12" customHeight="1">
      <c r="A1634" s="104">
        <v>42694</v>
      </c>
      <c r="B1634" s="93" t="s">
        <v>277</v>
      </c>
      <c r="C1634" s="93" t="s">
        <v>267</v>
      </c>
      <c r="D1634" s="93" t="s">
        <v>7</v>
      </c>
      <c r="E1634" s="93" t="s">
        <v>164</v>
      </c>
      <c r="F1634" s="93" t="s">
        <v>200</v>
      </c>
      <c r="G1634" s="94">
        <v>1795</v>
      </c>
      <c r="H1634" s="94">
        <v>1399</v>
      </c>
      <c r="I1634" s="94">
        <v>396</v>
      </c>
      <c r="J1634" s="94">
        <v>19</v>
      </c>
      <c r="L1634" s="94" t="s">
        <v>258</v>
      </c>
    </row>
    <row r="1635" spans="1:12" ht="12" customHeight="1">
      <c r="A1635" s="104">
        <v>42694</v>
      </c>
      <c r="B1635" s="93" t="s">
        <v>277</v>
      </c>
      <c r="C1635" s="93" t="s">
        <v>267</v>
      </c>
      <c r="D1635" s="93" t="s">
        <v>7</v>
      </c>
      <c r="E1635" s="93" t="s">
        <v>162</v>
      </c>
      <c r="F1635" s="93" t="s">
        <v>198</v>
      </c>
      <c r="G1635" s="94">
        <v>1395</v>
      </c>
      <c r="H1635" s="94">
        <v>1286</v>
      </c>
      <c r="I1635" s="94">
        <v>109</v>
      </c>
      <c r="J1635" s="94">
        <v>2</v>
      </c>
      <c r="L1635" s="94" t="s">
        <v>258</v>
      </c>
    </row>
    <row r="1636" spans="1:12" ht="12" customHeight="1">
      <c r="A1636" s="104">
        <v>42694</v>
      </c>
      <c r="B1636" s="93" t="s">
        <v>277</v>
      </c>
      <c r="C1636" s="93" t="s">
        <v>267</v>
      </c>
      <c r="D1636" s="93" t="s">
        <v>7</v>
      </c>
      <c r="E1636" s="93" t="s">
        <v>165</v>
      </c>
      <c r="F1636" s="93" t="s">
        <v>201</v>
      </c>
      <c r="G1636" s="94">
        <v>1322</v>
      </c>
      <c r="H1636" s="94">
        <v>1319</v>
      </c>
      <c r="I1636" s="94">
        <v>3</v>
      </c>
      <c r="L1636" s="94" t="s">
        <v>258</v>
      </c>
    </row>
    <row r="1637" spans="1:12" ht="12" customHeight="1">
      <c r="A1637" s="104">
        <v>42694</v>
      </c>
      <c r="B1637" s="93" t="s">
        <v>277</v>
      </c>
      <c r="C1637" s="93" t="s">
        <v>268</v>
      </c>
      <c r="D1637" s="93" t="s">
        <v>8</v>
      </c>
      <c r="E1637" s="93" t="s">
        <v>169</v>
      </c>
      <c r="F1637" s="93" t="s">
        <v>205</v>
      </c>
      <c r="G1637" s="94">
        <v>152</v>
      </c>
      <c r="H1637" s="94">
        <v>148</v>
      </c>
      <c r="I1637" s="94">
        <v>4</v>
      </c>
      <c r="L1637" s="94" t="s">
        <v>258</v>
      </c>
    </row>
    <row r="1638" spans="1:12" ht="12" customHeight="1">
      <c r="A1638" s="104">
        <v>42694</v>
      </c>
      <c r="B1638" s="93" t="s">
        <v>277</v>
      </c>
      <c r="C1638" s="93" t="s">
        <v>268</v>
      </c>
      <c r="D1638" s="93" t="s">
        <v>8</v>
      </c>
      <c r="E1638" s="93" t="s">
        <v>167</v>
      </c>
      <c r="F1638" s="93" t="s">
        <v>203</v>
      </c>
      <c r="G1638" s="94">
        <v>121</v>
      </c>
      <c r="H1638" s="94">
        <v>120</v>
      </c>
      <c r="I1638" s="94">
        <v>1</v>
      </c>
      <c r="L1638" s="94" t="s">
        <v>258</v>
      </c>
    </row>
    <row r="1639" spans="1:12" ht="12" customHeight="1">
      <c r="A1639" s="104">
        <v>42694</v>
      </c>
      <c r="B1639" s="93" t="s">
        <v>277</v>
      </c>
      <c r="C1639" s="93" t="s">
        <v>268</v>
      </c>
      <c r="D1639" s="93" t="s">
        <v>8</v>
      </c>
      <c r="E1639" s="93" t="s">
        <v>166</v>
      </c>
      <c r="F1639" s="93" t="s">
        <v>202</v>
      </c>
      <c r="G1639" s="94">
        <v>178</v>
      </c>
      <c r="H1639" s="94">
        <v>172</v>
      </c>
      <c r="I1639" s="94">
        <v>6</v>
      </c>
      <c r="L1639" s="94" t="s">
        <v>258</v>
      </c>
    </row>
    <row r="1640" spans="1:12" ht="12" customHeight="1">
      <c r="A1640" s="104">
        <v>42694</v>
      </c>
      <c r="B1640" s="93" t="s">
        <v>277</v>
      </c>
      <c r="C1640" s="93" t="s">
        <v>268</v>
      </c>
      <c r="D1640" s="93" t="s">
        <v>8</v>
      </c>
      <c r="E1640" s="93" t="s">
        <v>168</v>
      </c>
      <c r="F1640" s="93" t="s">
        <v>204</v>
      </c>
      <c r="G1640" s="94">
        <v>611</v>
      </c>
      <c r="H1640" s="94">
        <v>570</v>
      </c>
      <c r="I1640" s="94">
        <v>41</v>
      </c>
      <c r="J1640" s="94">
        <v>1</v>
      </c>
      <c r="K1640" s="94">
        <v>1</v>
      </c>
      <c r="L1640" s="94" t="s">
        <v>258</v>
      </c>
    </row>
    <row r="1641" spans="1:12" ht="12" customHeight="1">
      <c r="A1641" s="104">
        <v>42694</v>
      </c>
      <c r="B1641" s="93" t="s">
        <v>277</v>
      </c>
      <c r="C1641" s="93" t="s">
        <v>269</v>
      </c>
      <c r="D1641" s="93" t="s">
        <v>9</v>
      </c>
      <c r="E1641" s="93" t="s">
        <v>171</v>
      </c>
      <c r="F1641" s="93" t="s">
        <v>207</v>
      </c>
      <c r="G1641" s="94">
        <v>1136</v>
      </c>
      <c r="H1641" s="94">
        <v>1071</v>
      </c>
      <c r="I1641" s="94">
        <v>65</v>
      </c>
      <c r="J1641" s="94">
        <v>8</v>
      </c>
      <c r="L1641" s="94" t="s">
        <v>258</v>
      </c>
    </row>
    <row r="1642" spans="1:12" ht="12" customHeight="1">
      <c r="A1642" s="104">
        <v>42694</v>
      </c>
      <c r="B1642" s="93" t="s">
        <v>277</v>
      </c>
      <c r="C1642" s="93" t="s">
        <v>269</v>
      </c>
      <c r="D1642" s="93" t="s">
        <v>9</v>
      </c>
      <c r="E1642" s="93" t="s">
        <v>170</v>
      </c>
      <c r="F1642" s="93" t="s">
        <v>206</v>
      </c>
      <c r="G1642" s="94">
        <v>1302</v>
      </c>
      <c r="H1642" s="94">
        <v>1262</v>
      </c>
      <c r="I1642" s="94">
        <v>40</v>
      </c>
      <c r="J1642" s="94">
        <v>1</v>
      </c>
      <c r="L1642" s="94" t="s">
        <v>258</v>
      </c>
    </row>
    <row r="1643" spans="1:12" ht="12" customHeight="1">
      <c r="A1643" s="104">
        <v>42694</v>
      </c>
      <c r="B1643" s="93" t="s">
        <v>277</v>
      </c>
      <c r="C1643" s="93" t="s">
        <v>269</v>
      </c>
      <c r="D1643" s="93" t="s">
        <v>9</v>
      </c>
      <c r="E1643" s="93" t="s">
        <v>172</v>
      </c>
      <c r="F1643" s="93" t="s">
        <v>208</v>
      </c>
      <c r="G1643" s="94">
        <v>1274</v>
      </c>
      <c r="H1643" s="94">
        <v>1085</v>
      </c>
      <c r="I1643" s="94">
        <v>189</v>
      </c>
      <c r="J1643" s="94">
        <v>25</v>
      </c>
      <c r="K1643" s="94">
        <v>3</v>
      </c>
      <c r="L1643" s="94" t="s">
        <v>258</v>
      </c>
    </row>
    <row r="1644" spans="1:12" ht="12" customHeight="1">
      <c r="A1644" s="104">
        <v>42694</v>
      </c>
      <c r="B1644" s="93" t="s">
        <v>277</v>
      </c>
      <c r="C1644" s="93" t="s">
        <v>270</v>
      </c>
      <c r="D1644" s="93" t="s">
        <v>10</v>
      </c>
      <c r="E1644" s="93" t="s">
        <v>173</v>
      </c>
      <c r="F1644" s="93" t="s">
        <v>209</v>
      </c>
      <c r="G1644" s="94">
        <v>1122</v>
      </c>
      <c r="H1644" s="94">
        <v>1108</v>
      </c>
      <c r="I1644" s="94">
        <v>14</v>
      </c>
      <c r="J1644" s="94">
        <v>1</v>
      </c>
      <c r="L1644" s="94" t="s">
        <v>258</v>
      </c>
    </row>
    <row r="1645" spans="1:12" ht="12" customHeight="1">
      <c r="A1645" s="104">
        <v>42694</v>
      </c>
      <c r="B1645" s="93" t="s">
        <v>277</v>
      </c>
      <c r="C1645" s="93" t="s">
        <v>270</v>
      </c>
      <c r="D1645" s="93" t="s">
        <v>10</v>
      </c>
      <c r="E1645" s="93" t="s">
        <v>175</v>
      </c>
      <c r="F1645" s="93" t="s">
        <v>211</v>
      </c>
      <c r="G1645" s="94">
        <v>2237</v>
      </c>
      <c r="H1645" s="94">
        <v>2075</v>
      </c>
      <c r="I1645" s="94">
        <v>162</v>
      </c>
      <c r="J1645" s="94">
        <v>20</v>
      </c>
      <c r="K1645" s="94">
        <v>1</v>
      </c>
      <c r="L1645" s="94" t="s">
        <v>258</v>
      </c>
    </row>
    <row r="1646" spans="1:12" ht="12" customHeight="1">
      <c r="A1646" s="104">
        <v>42694</v>
      </c>
      <c r="B1646" s="93" t="s">
        <v>277</v>
      </c>
      <c r="C1646" s="93" t="s">
        <v>270</v>
      </c>
      <c r="D1646" s="93" t="s">
        <v>10</v>
      </c>
      <c r="E1646" s="93" t="s">
        <v>174</v>
      </c>
      <c r="F1646" s="93" t="s">
        <v>210</v>
      </c>
      <c r="G1646" s="94">
        <v>1003</v>
      </c>
      <c r="H1646" s="94">
        <v>988</v>
      </c>
      <c r="I1646" s="94">
        <v>15</v>
      </c>
      <c r="L1646" s="94" t="s">
        <v>258</v>
      </c>
    </row>
    <row r="1647" spans="1:12" ht="12" customHeight="1">
      <c r="A1647" s="104">
        <v>42694</v>
      </c>
      <c r="B1647" s="93" t="s">
        <v>277</v>
      </c>
      <c r="C1647" s="93" t="s">
        <v>271</v>
      </c>
      <c r="D1647" s="93" t="s">
        <v>11</v>
      </c>
      <c r="E1647" s="93" t="s">
        <v>176</v>
      </c>
      <c r="F1647" s="93" t="s">
        <v>212</v>
      </c>
      <c r="G1647" s="94">
        <v>103</v>
      </c>
      <c r="H1647" s="94">
        <v>100</v>
      </c>
      <c r="I1647" s="94">
        <v>3</v>
      </c>
      <c r="L1647" s="94" t="s">
        <v>258</v>
      </c>
    </row>
    <row r="1648" spans="1:12" ht="12" customHeight="1">
      <c r="A1648" s="104">
        <v>42694</v>
      </c>
      <c r="B1648" s="93" t="s">
        <v>277</v>
      </c>
      <c r="C1648" s="93" t="s">
        <v>272</v>
      </c>
      <c r="D1648" s="93" t="s">
        <v>12</v>
      </c>
      <c r="E1648" s="93" t="s">
        <v>177</v>
      </c>
      <c r="F1648" s="93" t="s">
        <v>213</v>
      </c>
      <c r="G1648" s="94">
        <v>140</v>
      </c>
      <c r="H1648" s="94">
        <v>137</v>
      </c>
      <c r="I1648" s="94">
        <v>3</v>
      </c>
      <c r="L1648" s="94" t="s">
        <v>258</v>
      </c>
    </row>
    <row r="1649" spans="1:12" ht="12" customHeight="1">
      <c r="A1649" s="104">
        <v>42694</v>
      </c>
      <c r="B1649" s="93" t="s">
        <v>277</v>
      </c>
      <c r="C1649" s="93" t="s">
        <v>273</v>
      </c>
      <c r="D1649" s="93" t="s">
        <v>13</v>
      </c>
      <c r="E1649" s="93" t="s">
        <v>178</v>
      </c>
      <c r="F1649" s="93" t="s">
        <v>214</v>
      </c>
      <c r="G1649" s="94">
        <v>861</v>
      </c>
      <c r="H1649" s="94">
        <v>848</v>
      </c>
      <c r="I1649" s="94">
        <v>13</v>
      </c>
      <c r="L1649" s="94" t="s">
        <v>258</v>
      </c>
    </row>
    <row r="1650" spans="1:12" ht="12" customHeight="1">
      <c r="A1650" s="104">
        <v>42694</v>
      </c>
      <c r="B1650" s="93" t="s">
        <v>277</v>
      </c>
      <c r="C1650" s="93" t="s">
        <v>273</v>
      </c>
      <c r="D1650" s="93" t="s">
        <v>13</v>
      </c>
      <c r="E1650" s="93" t="s">
        <v>179</v>
      </c>
      <c r="F1650" s="93" t="s">
        <v>215</v>
      </c>
      <c r="G1650" s="94">
        <v>434</v>
      </c>
      <c r="H1650" s="94">
        <v>433</v>
      </c>
      <c r="I1650" s="94">
        <v>1</v>
      </c>
      <c r="L1650" s="94" t="s">
        <v>258</v>
      </c>
    </row>
    <row r="1651" spans="1:12" ht="12" customHeight="1">
      <c r="A1651" s="104">
        <v>42694</v>
      </c>
      <c r="B1651" s="93" t="s">
        <v>277</v>
      </c>
      <c r="C1651" s="93" t="s">
        <v>274</v>
      </c>
      <c r="D1651" s="93" t="s">
        <v>14</v>
      </c>
      <c r="E1651" s="93" t="s">
        <v>180</v>
      </c>
      <c r="F1651" s="93" t="s">
        <v>216</v>
      </c>
      <c r="G1651" s="94">
        <v>127</v>
      </c>
      <c r="H1651" s="94">
        <v>125</v>
      </c>
      <c r="I1651" s="94">
        <v>2</v>
      </c>
      <c r="L1651" s="94" t="s">
        <v>258</v>
      </c>
    </row>
    <row r="1652" spans="1:12" ht="12" customHeight="1">
      <c r="A1652" s="104">
        <v>42701</v>
      </c>
      <c r="B1652" s="93" t="s">
        <v>277</v>
      </c>
      <c r="C1652" s="93" t="s">
        <v>261</v>
      </c>
      <c r="D1652" s="93" t="s">
        <v>1</v>
      </c>
      <c r="E1652" s="93" t="s">
        <v>152</v>
      </c>
      <c r="F1652" s="93" t="s">
        <v>188</v>
      </c>
      <c r="G1652" s="94">
        <v>832</v>
      </c>
      <c r="H1652" s="94">
        <v>726</v>
      </c>
      <c r="I1652" s="94">
        <v>106</v>
      </c>
      <c r="J1652" s="94">
        <v>19</v>
      </c>
      <c r="K1652" s="94">
        <v>7</v>
      </c>
      <c r="L1652" s="94" t="s">
        <v>258</v>
      </c>
    </row>
    <row r="1653" spans="1:12" ht="12" customHeight="1">
      <c r="A1653" s="104">
        <v>42701</v>
      </c>
      <c r="B1653" s="93" t="s">
        <v>277</v>
      </c>
      <c r="C1653" s="93" t="s">
        <v>261</v>
      </c>
      <c r="D1653" s="93" t="s">
        <v>1</v>
      </c>
      <c r="E1653" s="93" t="s">
        <v>151</v>
      </c>
      <c r="F1653" s="93" t="s">
        <v>187</v>
      </c>
      <c r="G1653" s="94">
        <v>1289</v>
      </c>
      <c r="H1653" s="94">
        <v>1224</v>
      </c>
      <c r="I1653" s="94">
        <v>65</v>
      </c>
      <c r="J1653" s="94">
        <v>20</v>
      </c>
      <c r="K1653" s="94">
        <v>9</v>
      </c>
      <c r="L1653" s="94" t="s">
        <v>258</v>
      </c>
    </row>
    <row r="1654" spans="1:12" ht="12" customHeight="1">
      <c r="A1654" s="104">
        <v>42701</v>
      </c>
      <c r="B1654" s="93" t="s">
        <v>277</v>
      </c>
      <c r="C1654" s="93" t="s">
        <v>262</v>
      </c>
      <c r="D1654" s="93" t="s">
        <v>2</v>
      </c>
      <c r="E1654" s="93" t="s">
        <v>153</v>
      </c>
      <c r="F1654" s="93" t="s">
        <v>189</v>
      </c>
      <c r="G1654" s="94">
        <v>523</v>
      </c>
      <c r="H1654" s="94">
        <v>490</v>
      </c>
      <c r="I1654" s="94">
        <v>33</v>
      </c>
      <c r="J1654" s="94">
        <v>4</v>
      </c>
      <c r="K1654" s="94">
        <v>3</v>
      </c>
      <c r="L1654" s="94" t="s">
        <v>258</v>
      </c>
    </row>
    <row r="1655" spans="1:12" ht="12" customHeight="1">
      <c r="A1655" s="104">
        <v>42701</v>
      </c>
      <c r="B1655" s="93" t="s">
        <v>277</v>
      </c>
      <c r="C1655" s="93" t="s">
        <v>263</v>
      </c>
      <c r="D1655" s="93" t="s">
        <v>3</v>
      </c>
      <c r="E1655" s="93" t="s">
        <v>154</v>
      </c>
      <c r="F1655" s="93" t="s">
        <v>190</v>
      </c>
      <c r="G1655" s="94">
        <v>711</v>
      </c>
      <c r="H1655" s="94">
        <v>623</v>
      </c>
      <c r="I1655" s="94">
        <v>88</v>
      </c>
      <c r="J1655" s="94">
        <v>1</v>
      </c>
      <c r="L1655" s="94" t="s">
        <v>258</v>
      </c>
    </row>
    <row r="1656" spans="1:12" ht="12" customHeight="1">
      <c r="A1656" s="104">
        <v>42701</v>
      </c>
      <c r="B1656" s="93" t="s">
        <v>277</v>
      </c>
      <c r="C1656" s="93" t="s">
        <v>263</v>
      </c>
      <c r="D1656" s="93" t="s">
        <v>3</v>
      </c>
      <c r="E1656" s="93" t="s">
        <v>155</v>
      </c>
      <c r="F1656" s="93" t="s">
        <v>191</v>
      </c>
      <c r="G1656" s="94">
        <v>221</v>
      </c>
      <c r="H1656" s="94">
        <v>212</v>
      </c>
      <c r="I1656" s="94">
        <v>9</v>
      </c>
      <c r="L1656" s="94" t="s">
        <v>258</v>
      </c>
    </row>
    <row r="1657" spans="1:12" ht="12" customHeight="1">
      <c r="A1657" s="104">
        <v>42701</v>
      </c>
      <c r="B1657" s="93" t="s">
        <v>277</v>
      </c>
      <c r="C1657" s="93" t="s">
        <v>264</v>
      </c>
      <c r="D1657" s="93" t="s">
        <v>4</v>
      </c>
      <c r="E1657" s="93" t="s">
        <v>156</v>
      </c>
      <c r="F1657" s="93" t="s">
        <v>192</v>
      </c>
      <c r="G1657" s="94">
        <v>1196</v>
      </c>
      <c r="H1657" s="94">
        <v>1115</v>
      </c>
      <c r="I1657" s="94">
        <v>81</v>
      </c>
      <c r="J1657" s="94">
        <v>8</v>
      </c>
      <c r="L1657" s="94" t="s">
        <v>258</v>
      </c>
    </row>
    <row r="1658" spans="1:12" ht="12" customHeight="1">
      <c r="A1658" s="104">
        <v>42701</v>
      </c>
      <c r="B1658" s="93" t="s">
        <v>277</v>
      </c>
      <c r="C1658" s="93" t="s">
        <v>265</v>
      </c>
      <c r="D1658" s="93" t="s">
        <v>5</v>
      </c>
      <c r="E1658" s="93" t="s">
        <v>157</v>
      </c>
      <c r="F1658" s="93" t="s">
        <v>193</v>
      </c>
      <c r="G1658" s="94">
        <v>1137</v>
      </c>
      <c r="H1658" s="94">
        <v>1079</v>
      </c>
      <c r="I1658" s="94">
        <v>58</v>
      </c>
      <c r="J1658" s="94">
        <v>2</v>
      </c>
      <c r="L1658" s="94" t="s">
        <v>258</v>
      </c>
    </row>
    <row r="1659" spans="1:12" ht="12" customHeight="1">
      <c r="A1659" s="104">
        <v>42701</v>
      </c>
      <c r="B1659" s="93" t="s">
        <v>277</v>
      </c>
      <c r="C1659" s="93" t="s">
        <v>266</v>
      </c>
      <c r="D1659" s="93" t="s">
        <v>6</v>
      </c>
      <c r="E1659" s="93" t="s">
        <v>158</v>
      </c>
      <c r="F1659" s="93" t="s">
        <v>194</v>
      </c>
      <c r="G1659" s="94">
        <v>1076</v>
      </c>
      <c r="H1659" s="94">
        <v>1014</v>
      </c>
      <c r="I1659" s="94">
        <v>62</v>
      </c>
      <c r="L1659" s="94" t="s">
        <v>258</v>
      </c>
    </row>
    <row r="1660" spans="1:12" ht="12" customHeight="1">
      <c r="A1660" s="104">
        <v>42701</v>
      </c>
      <c r="B1660" s="93" t="s">
        <v>277</v>
      </c>
      <c r="C1660" s="93" t="s">
        <v>266</v>
      </c>
      <c r="D1660" s="93" t="s">
        <v>6</v>
      </c>
      <c r="E1660" s="93" t="s">
        <v>160</v>
      </c>
      <c r="F1660" s="93" t="s">
        <v>196</v>
      </c>
      <c r="G1660" s="94">
        <v>436</v>
      </c>
      <c r="H1660" s="94">
        <v>419</v>
      </c>
      <c r="I1660" s="94">
        <v>17</v>
      </c>
      <c r="L1660" s="94" t="s">
        <v>258</v>
      </c>
    </row>
    <row r="1661" spans="1:12" ht="12" customHeight="1">
      <c r="A1661" s="104">
        <v>42701</v>
      </c>
      <c r="B1661" s="93" t="s">
        <v>277</v>
      </c>
      <c r="C1661" s="93" t="s">
        <v>266</v>
      </c>
      <c r="D1661" s="93" t="s">
        <v>6</v>
      </c>
      <c r="E1661" s="93" t="s">
        <v>159</v>
      </c>
      <c r="F1661" s="93" t="s">
        <v>195</v>
      </c>
      <c r="G1661" s="94">
        <v>298</v>
      </c>
      <c r="H1661" s="94">
        <v>292</v>
      </c>
      <c r="I1661" s="94">
        <v>6</v>
      </c>
      <c r="L1661" s="94" t="s">
        <v>258</v>
      </c>
    </row>
    <row r="1662" spans="1:12" ht="12" customHeight="1">
      <c r="A1662" s="104">
        <v>42701</v>
      </c>
      <c r="B1662" s="93" t="s">
        <v>277</v>
      </c>
      <c r="C1662" s="93" t="s">
        <v>267</v>
      </c>
      <c r="D1662" s="93" t="s">
        <v>7</v>
      </c>
      <c r="E1662" s="93" t="s">
        <v>163</v>
      </c>
      <c r="F1662" s="93" t="s">
        <v>199</v>
      </c>
      <c r="G1662" s="94">
        <v>1681</v>
      </c>
      <c r="H1662" s="94">
        <v>1492</v>
      </c>
      <c r="I1662" s="94">
        <v>189</v>
      </c>
      <c r="J1662" s="94">
        <v>4</v>
      </c>
      <c r="L1662" s="94" t="s">
        <v>258</v>
      </c>
    </row>
    <row r="1663" spans="1:12" ht="12" customHeight="1">
      <c r="A1663" s="104">
        <v>42701</v>
      </c>
      <c r="B1663" s="93" t="s">
        <v>277</v>
      </c>
      <c r="C1663" s="93" t="s">
        <v>267</v>
      </c>
      <c r="D1663" s="93" t="s">
        <v>7</v>
      </c>
      <c r="E1663" s="93" t="s">
        <v>161</v>
      </c>
      <c r="F1663" s="93" t="s">
        <v>197</v>
      </c>
      <c r="G1663" s="94">
        <v>592</v>
      </c>
      <c r="H1663" s="94">
        <v>566</v>
      </c>
      <c r="I1663" s="94">
        <v>26</v>
      </c>
      <c r="L1663" s="94" t="s">
        <v>258</v>
      </c>
    </row>
    <row r="1664" spans="1:12" ht="12" customHeight="1">
      <c r="A1664" s="104">
        <v>42701</v>
      </c>
      <c r="B1664" s="93" t="s">
        <v>277</v>
      </c>
      <c r="C1664" s="93" t="s">
        <v>267</v>
      </c>
      <c r="D1664" s="93" t="s">
        <v>7</v>
      </c>
      <c r="E1664" s="93" t="s">
        <v>164</v>
      </c>
      <c r="F1664" s="93" t="s">
        <v>200</v>
      </c>
      <c r="G1664" s="94">
        <v>1668</v>
      </c>
      <c r="H1664" s="94">
        <v>1369</v>
      </c>
      <c r="I1664" s="94">
        <v>299</v>
      </c>
      <c r="J1664" s="94">
        <v>30</v>
      </c>
      <c r="L1664" s="94" t="s">
        <v>258</v>
      </c>
    </row>
    <row r="1665" spans="1:12" ht="12" customHeight="1">
      <c r="A1665" s="104">
        <v>42701</v>
      </c>
      <c r="B1665" s="93" t="s">
        <v>277</v>
      </c>
      <c r="C1665" s="93" t="s">
        <v>267</v>
      </c>
      <c r="D1665" s="93" t="s">
        <v>7</v>
      </c>
      <c r="E1665" s="93" t="s">
        <v>162</v>
      </c>
      <c r="F1665" s="93" t="s">
        <v>198</v>
      </c>
      <c r="G1665" s="94">
        <v>1266</v>
      </c>
      <c r="H1665" s="94">
        <v>1131</v>
      </c>
      <c r="I1665" s="94">
        <v>135</v>
      </c>
      <c r="J1665" s="94">
        <v>8</v>
      </c>
      <c r="L1665" s="94" t="s">
        <v>258</v>
      </c>
    </row>
    <row r="1666" spans="1:12" ht="12" customHeight="1">
      <c r="A1666" s="104">
        <v>42701</v>
      </c>
      <c r="B1666" s="93" t="s">
        <v>277</v>
      </c>
      <c r="C1666" s="93" t="s">
        <v>267</v>
      </c>
      <c r="D1666" s="93" t="s">
        <v>7</v>
      </c>
      <c r="E1666" s="93" t="s">
        <v>165</v>
      </c>
      <c r="F1666" s="93" t="s">
        <v>201</v>
      </c>
      <c r="G1666" s="94">
        <v>1176</v>
      </c>
      <c r="H1666" s="94">
        <v>1171</v>
      </c>
      <c r="I1666" s="94">
        <v>5</v>
      </c>
      <c r="L1666" s="94" t="s">
        <v>258</v>
      </c>
    </row>
    <row r="1667" spans="1:12" ht="12" customHeight="1">
      <c r="A1667" s="104">
        <v>42701</v>
      </c>
      <c r="B1667" s="93" t="s">
        <v>277</v>
      </c>
      <c r="C1667" s="93" t="s">
        <v>268</v>
      </c>
      <c r="D1667" s="93" t="s">
        <v>8</v>
      </c>
      <c r="E1667" s="93" t="s">
        <v>169</v>
      </c>
      <c r="F1667" s="93" t="s">
        <v>205</v>
      </c>
      <c r="G1667" s="94">
        <v>115</v>
      </c>
      <c r="H1667" s="94">
        <v>108</v>
      </c>
      <c r="I1667" s="94">
        <v>7</v>
      </c>
      <c r="L1667" s="94" t="s">
        <v>258</v>
      </c>
    </row>
    <row r="1668" spans="1:12" ht="12" customHeight="1">
      <c r="A1668" s="104">
        <v>42701</v>
      </c>
      <c r="B1668" s="93" t="s">
        <v>277</v>
      </c>
      <c r="C1668" s="93" t="s">
        <v>268</v>
      </c>
      <c r="D1668" s="93" t="s">
        <v>8</v>
      </c>
      <c r="E1668" s="93" t="s">
        <v>167</v>
      </c>
      <c r="F1668" s="93" t="s">
        <v>203</v>
      </c>
      <c r="G1668" s="94">
        <v>143</v>
      </c>
      <c r="H1668" s="94">
        <v>142</v>
      </c>
      <c r="I1668" s="94">
        <v>1</v>
      </c>
      <c r="J1668" s="94">
        <v>1</v>
      </c>
      <c r="L1668" s="94" t="s">
        <v>258</v>
      </c>
    </row>
    <row r="1669" spans="1:12" ht="12" customHeight="1">
      <c r="A1669" s="104">
        <v>42701</v>
      </c>
      <c r="B1669" s="93" t="s">
        <v>277</v>
      </c>
      <c r="C1669" s="93" t="s">
        <v>268</v>
      </c>
      <c r="D1669" s="93" t="s">
        <v>8</v>
      </c>
      <c r="E1669" s="93" t="s">
        <v>166</v>
      </c>
      <c r="F1669" s="93" t="s">
        <v>202</v>
      </c>
      <c r="G1669" s="94">
        <v>129</v>
      </c>
      <c r="H1669" s="94">
        <v>128</v>
      </c>
      <c r="I1669" s="94">
        <v>1</v>
      </c>
      <c r="L1669" s="94" t="s">
        <v>258</v>
      </c>
    </row>
    <row r="1670" spans="1:12" ht="12" customHeight="1">
      <c r="A1670" s="104">
        <v>42701</v>
      </c>
      <c r="B1670" s="93" t="s">
        <v>277</v>
      </c>
      <c r="C1670" s="93" t="s">
        <v>268</v>
      </c>
      <c r="D1670" s="93" t="s">
        <v>8</v>
      </c>
      <c r="E1670" s="93" t="s">
        <v>168</v>
      </c>
      <c r="F1670" s="93" t="s">
        <v>204</v>
      </c>
      <c r="G1670" s="94">
        <v>586</v>
      </c>
      <c r="H1670" s="94">
        <v>561</v>
      </c>
      <c r="I1670" s="94">
        <v>25</v>
      </c>
      <c r="L1670" s="94" t="s">
        <v>258</v>
      </c>
    </row>
    <row r="1671" spans="1:12" ht="12" customHeight="1">
      <c r="A1671" s="104">
        <v>42701</v>
      </c>
      <c r="B1671" s="93" t="s">
        <v>277</v>
      </c>
      <c r="C1671" s="93" t="s">
        <v>269</v>
      </c>
      <c r="D1671" s="93" t="s">
        <v>9</v>
      </c>
      <c r="E1671" s="93" t="s">
        <v>171</v>
      </c>
      <c r="F1671" s="93" t="s">
        <v>207</v>
      </c>
      <c r="G1671" s="94">
        <v>1152</v>
      </c>
      <c r="H1671" s="94">
        <v>1051</v>
      </c>
      <c r="I1671" s="94">
        <v>101</v>
      </c>
      <c r="J1671" s="94">
        <v>4</v>
      </c>
      <c r="L1671" s="94" t="s">
        <v>258</v>
      </c>
    </row>
    <row r="1672" spans="1:12" ht="12" customHeight="1">
      <c r="A1672" s="104">
        <v>42701</v>
      </c>
      <c r="B1672" s="93" t="s">
        <v>277</v>
      </c>
      <c r="C1672" s="93" t="s">
        <v>269</v>
      </c>
      <c r="D1672" s="93" t="s">
        <v>9</v>
      </c>
      <c r="E1672" s="93" t="s">
        <v>170</v>
      </c>
      <c r="F1672" s="93" t="s">
        <v>206</v>
      </c>
      <c r="G1672" s="94">
        <v>1176</v>
      </c>
      <c r="H1672" s="94">
        <v>1119</v>
      </c>
      <c r="I1672" s="94">
        <v>57</v>
      </c>
      <c r="J1672" s="94">
        <v>2</v>
      </c>
      <c r="L1672" s="94" t="s">
        <v>258</v>
      </c>
    </row>
    <row r="1673" spans="1:12" ht="12" customHeight="1">
      <c r="A1673" s="104">
        <v>42701</v>
      </c>
      <c r="B1673" s="93" t="s">
        <v>277</v>
      </c>
      <c r="C1673" s="93" t="s">
        <v>269</v>
      </c>
      <c r="D1673" s="93" t="s">
        <v>9</v>
      </c>
      <c r="E1673" s="93" t="s">
        <v>172</v>
      </c>
      <c r="F1673" s="93" t="s">
        <v>208</v>
      </c>
      <c r="G1673" s="94">
        <v>1223</v>
      </c>
      <c r="H1673" s="94">
        <v>1066</v>
      </c>
      <c r="I1673" s="94">
        <v>157</v>
      </c>
      <c r="J1673" s="94">
        <v>24</v>
      </c>
      <c r="K1673" s="94">
        <v>7</v>
      </c>
      <c r="L1673" s="94" t="s">
        <v>258</v>
      </c>
    </row>
    <row r="1674" spans="1:12" ht="12" customHeight="1">
      <c r="A1674" s="104">
        <v>42701</v>
      </c>
      <c r="B1674" s="93" t="s">
        <v>277</v>
      </c>
      <c r="C1674" s="93" t="s">
        <v>270</v>
      </c>
      <c r="D1674" s="93" t="s">
        <v>10</v>
      </c>
      <c r="E1674" s="93" t="s">
        <v>173</v>
      </c>
      <c r="F1674" s="93" t="s">
        <v>209</v>
      </c>
      <c r="G1674" s="94">
        <v>1040</v>
      </c>
      <c r="H1674" s="94">
        <v>1010</v>
      </c>
      <c r="I1674" s="94">
        <v>30</v>
      </c>
      <c r="J1674" s="94">
        <v>2</v>
      </c>
      <c r="L1674" s="94" t="s">
        <v>258</v>
      </c>
    </row>
    <row r="1675" spans="1:12" ht="12" customHeight="1">
      <c r="A1675" s="104">
        <v>42701</v>
      </c>
      <c r="B1675" s="93" t="s">
        <v>277</v>
      </c>
      <c r="C1675" s="93" t="s">
        <v>270</v>
      </c>
      <c r="D1675" s="93" t="s">
        <v>10</v>
      </c>
      <c r="E1675" s="93" t="s">
        <v>175</v>
      </c>
      <c r="F1675" s="93" t="s">
        <v>211</v>
      </c>
      <c r="G1675" s="94">
        <v>2124</v>
      </c>
      <c r="H1675" s="94">
        <v>1992</v>
      </c>
      <c r="I1675" s="94">
        <v>132</v>
      </c>
      <c r="J1675" s="94">
        <v>13</v>
      </c>
      <c r="L1675" s="94" t="s">
        <v>258</v>
      </c>
    </row>
    <row r="1676" spans="1:12" ht="12" customHeight="1">
      <c r="A1676" s="104">
        <v>42701</v>
      </c>
      <c r="B1676" s="93" t="s">
        <v>277</v>
      </c>
      <c r="C1676" s="93" t="s">
        <v>270</v>
      </c>
      <c r="D1676" s="93" t="s">
        <v>10</v>
      </c>
      <c r="E1676" s="93" t="s">
        <v>174</v>
      </c>
      <c r="F1676" s="93" t="s">
        <v>210</v>
      </c>
      <c r="G1676" s="94">
        <v>992</v>
      </c>
      <c r="H1676" s="94">
        <v>973</v>
      </c>
      <c r="I1676" s="94">
        <v>19</v>
      </c>
      <c r="J1676" s="94">
        <v>2</v>
      </c>
      <c r="L1676" s="94" t="s">
        <v>258</v>
      </c>
    </row>
    <row r="1677" spans="1:12" ht="12" customHeight="1">
      <c r="A1677" s="104">
        <v>42701</v>
      </c>
      <c r="B1677" s="93" t="s">
        <v>277</v>
      </c>
      <c r="C1677" s="93" t="s">
        <v>271</v>
      </c>
      <c r="D1677" s="93" t="s">
        <v>11</v>
      </c>
      <c r="E1677" s="93" t="s">
        <v>176</v>
      </c>
      <c r="F1677" s="93" t="s">
        <v>212</v>
      </c>
      <c r="G1677" s="94">
        <v>99</v>
      </c>
      <c r="H1677" s="94">
        <v>99</v>
      </c>
      <c r="I1677" s="94">
        <v>0</v>
      </c>
      <c r="L1677" s="94" t="s">
        <v>258</v>
      </c>
    </row>
    <row r="1678" spans="1:12" ht="12" customHeight="1">
      <c r="A1678" s="104">
        <v>42701</v>
      </c>
      <c r="B1678" s="93" t="s">
        <v>277</v>
      </c>
      <c r="C1678" s="93" t="s">
        <v>272</v>
      </c>
      <c r="D1678" s="93" t="s">
        <v>12</v>
      </c>
      <c r="E1678" s="93" t="s">
        <v>177</v>
      </c>
      <c r="F1678" s="93" t="s">
        <v>213</v>
      </c>
      <c r="G1678" s="94">
        <v>138</v>
      </c>
      <c r="H1678" s="94">
        <v>138</v>
      </c>
      <c r="I1678" s="94">
        <v>0</v>
      </c>
      <c r="L1678" s="94" t="s">
        <v>258</v>
      </c>
    </row>
    <row r="1679" spans="1:12" ht="12" customHeight="1">
      <c r="A1679" s="104">
        <v>42701</v>
      </c>
      <c r="B1679" s="93" t="s">
        <v>277</v>
      </c>
      <c r="C1679" s="93" t="s">
        <v>273</v>
      </c>
      <c r="D1679" s="93" t="s">
        <v>13</v>
      </c>
      <c r="E1679" s="93" t="s">
        <v>178</v>
      </c>
      <c r="F1679" s="93" t="s">
        <v>214</v>
      </c>
      <c r="G1679" s="94">
        <v>928</v>
      </c>
      <c r="H1679" s="94">
        <v>883</v>
      </c>
      <c r="I1679" s="94">
        <v>45</v>
      </c>
      <c r="L1679" s="94" t="s">
        <v>258</v>
      </c>
    </row>
    <row r="1680" spans="1:12" ht="12" customHeight="1">
      <c r="A1680" s="104">
        <v>42701</v>
      </c>
      <c r="B1680" s="93" t="s">
        <v>277</v>
      </c>
      <c r="C1680" s="93" t="s">
        <v>273</v>
      </c>
      <c r="D1680" s="93" t="s">
        <v>13</v>
      </c>
      <c r="E1680" s="93" t="s">
        <v>179</v>
      </c>
      <c r="F1680" s="93" t="s">
        <v>215</v>
      </c>
      <c r="G1680" s="94">
        <v>442</v>
      </c>
      <c r="H1680" s="94">
        <v>434</v>
      </c>
      <c r="I1680" s="94">
        <v>8</v>
      </c>
      <c r="L1680" s="94" t="s">
        <v>258</v>
      </c>
    </row>
    <row r="1681" spans="1:12" ht="12" customHeight="1">
      <c r="A1681" s="104">
        <v>42701</v>
      </c>
      <c r="B1681" s="93" t="s">
        <v>277</v>
      </c>
      <c r="C1681" s="93" t="s">
        <v>274</v>
      </c>
      <c r="D1681" s="93" t="s">
        <v>14</v>
      </c>
      <c r="E1681" s="93" t="s">
        <v>180</v>
      </c>
      <c r="F1681" s="93" t="s">
        <v>216</v>
      </c>
      <c r="G1681" s="94">
        <v>105</v>
      </c>
      <c r="H1681" s="94">
        <v>105</v>
      </c>
      <c r="I1681" s="94">
        <v>0</v>
      </c>
      <c r="L1681" s="94" t="s">
        <v>258</v>
      </c>
    </row>
  </sheetData>
  <autoFilter ref="A1:K2039">
    <filterColumn colId="2"/>
    <filterColumn colId="8"/>
  </autoFilter>
  <pageMargins left="0.70866141732283472" right="0.70866141732283472" top="0.74803149606299213" bottom="0.74803149606299213" header="0.31496062992125984" footer="0.31496062992125984"/>
  <pageSetup paperSize="9" scale="49" orientation="landscape" horizontalDpi="200" verticalDpi="200" r:id="rId1"/>
</worksheet>
</file>

<file path=xl/worksheets/sheet7.xml><?xml version="1.0" encoding="utf-8"?>
<worksheet xmlns="http://schemas.openxmlformats.org/spreadsheetml/2006/main" xmlns:r="http://schemas.openxmlformats.org/officeDocument/2006/relationships">
  <sheetPr>
    <tabColor theme="8" tint="0.39997558519241921"/>
  </sheetPr>
  <dimension ref="A1:L1290"/>
  <sheetViews>
    <sheetView showGridLines="0" zoomScaleNormal="100" workbookViewId="0">
      <pane ySplit="1" topLeftCell="A2" activePane="bottomLeft" state="frozenSplit"/>
      <selection pane="bottomLeft"/>
    </sheetView>
  </sheetViews>
  <sheetFormatPr defaultRowHeight="12" customHeight="1"/>
  <cols>
    <col min="1" max="1" width="14.85546875" style="104" customWidth="1"/>
    <col min="2" max="3" width="16" style="93" customWidth="1"/>
    <col min="4" max="4" width="27.28515625" style="93" customWidth="1"/>
    <col min="5" max="5" width="13.42578125" style="93" customWidth="1"/>
    <col min="6" max="6" width="40.85546875" style="93" customWidth="1"/>
    <col min="7" max="7" width="20.5703125" style="94" customWidth="1"/>
    <col min="8" max="8" width="24.140625" style="94" customWidth="1"/>
    <col min="9" max="9" width="37.28515625" style="94" customWidth="1"/>
    <col min="10" max="10" width="20.85546875" style="94" customWidth="1"/>
    <col min="11" max="11" width="24.140625" style="94" customWidth="1"/>
    <col min="12" max="12" width="25.28515625" style="4" customWidth="1"/>
    <col min="13" max="16384" width="9.140625" style="4"/>
  </cols>
  <sheetData>
    <row r="1" spans="1:12" s="81" customFormat="1" ht="15" customHeight="1">
      <c r="A1" s="103" t="s">
        <v>278</v>
      </c>
      <c r="B1" s="95" t="s">
        <v>126</v>
      </c>
      <c r="C1" s="95" t="s">
        <v>279</v>
      </c>
      <c r="D1" s="95" t="s">
        <v>280</v>
      </c>
      <c r="E1" s="95" t="s">
        <v>284</v>
      </c>
      <c r="F1" s="95" t="s">
        <v>281</v>
      </c>
      <c r="G1" s="95" t="s">
        <v>282</v>
      </c>
      <c r="H1" s="95" t="s">
        <v>283</v>
      </c>
      <c r="I1" s="95" t="s">
        <v>288</v>
      </c>
      <c r="J1" s="95" t="s">
        <v>287</v>
      </c>
      <c r="K1" s="95" t="s">
        <v>289</v>
      </c>
      <c r="L1" s="81" t="s">
        <v>229</v>
      </c>
    </row>
    <row r="2" spans="1:12" ht="12" customHeight="1">
      <c r="A2" s="219">
        <v>42708</v>
      </c>
      <c r="B2" s="93" t="s">
        <v>277</v>
      </c>
      <c r="C2" s="93" t="s">
        <v>261</v>
      </c>
      <c r="D2" s="93" t="s">
        <v>121</v>
      </c>
      <c r="E2" s="93" t="s">
        <v>152</v>
      </c>
      <c r="F2" s="218" t="s">
        <v>16</v>
      </c>
      <c r="G2" s="218">
        <v>806</v>
      </c>
      <c r="H2" s="218">
        <v>747</v>
      </c>
      <c r="I2" s="218">
        <v>59</v>
      </c>
      <c r="J2" s="218">
        <v>12</v>
      </c>
      <c r="K2" s="218">
        <v>5</v>
      </c>
      <c r="L2" s="94" t="s">
        <v>260</v>
      </c>
    </row>
    <row r="3" spans="1:12" ht="12" customHeight="1">
      <c r="A3" s="219">
        <v>42708</v>
      </c>
      <c r="B3" s="93" t="s">
        <v>277</v>
      </c>
      <c r="C3" s="93" t="s">
        <v>261</v>
      </c>
      <c r="D3" s="93" t="s">
        <v>121</v>
      </c>
      <c r="E3" s="93" t="s">
        <v>151</v>
      </c>
      <c r="F3" s="218" t="s">
        <v>17</v>
      </c>
      <c r="G3" s="218">
        <v>1346</v>
      </c>
      <c r="H3" s="218">
        <v>1237</v>
      </c>
      <c r="I3" s="218">
        <v>109</v>
      </c>
      <c r="J3" s="218">
        <v>26</v>
      </c>
      <c r="K3" s="218">
        <v>4</v>
      </c>
      <c r="L3" s="94" t="s">
        <v>260</v>
      </c>
    </row>
    <row r="4" spans="1:12" ht="12" customHeight="1">
      <c r="A4" s="219">
        <v>42708</v>
      </c>
      <c r="B4" s="93" t="s">
        <v>277</v>
      </c>
      <c r="C4" s="93" t="s">
        <v>262</v>
      </c>
      <c r="D4" s="93" t="s">
        <v>70</v>
      </c>
      <c r="E4" s="93" t="s">
        <v>153</v>
      </c>
      <c r="F4" s="218" t="s">
        <v>21</v>
      </c>
      <c r="G4" s="218">
        <v>545</v>
      </c>
      <c r="H4" s="218">
        <v>537</v>
      </c>
      <c r="I4" s="218">
        <v>8</v>
      </c>
      <c r="J4" s="218">
        <v>0</v>
      </c>
      <c r="K4" s="218">
        <v>0</v>
      </c>
      <c r="L4" s="94" t="s">
        <v>260</v>
      </c>
    </row>
    <row r="5" spans="1:12" ht="12" customHeight="1">
      <c r="A5" s="219">
        <v>42708</v>
      </c>
      <c r="B5" s="93" t="s">
        <v>277</v>
      </c>
      <c r="C5" s="93" t="s">
        <v>263</v>
      </c>
      <c r="D5" s="93" t="s">
        <v>140</v>
      </c>
      <c r="E5" s="93" t="s">
        <v>154</v>
      </c>
      <c r="F5" s="218" t="s">
        <v>217</v>
      </c>
      <c r="G5" s="218">
        <v>711</v>
      </c>
      <c r="H5" s="218">
        <v>679</v>
      </c>
      <c r="I5" s="218">
        <v>32</v>
      </c>
      <c r="J5" s="218">
        <v>0</v>
      </c>
      <c r="K5" s="218">
        <v>0</v>
      </c>
      <c r="L5" s="94" t="s">
        <v>260</v>
      </c>
    </row>
    <row r="6" spans="1:12" ht="12" customHeight="1">
      <c r="A6" s="219">
        <v>42708</v>
      </c>
      <c r="B6" s="93" t="s">
        <v>277</v>
      </c>
      <c r="C6" s="93" t="s">
        <v>263</v>
      </c>
      <c r="D6" s="93" t="s">
        <v>140</v>
      </c>
      <c r="E6" s="93" t="s">
        <v>155</v>
      </c>
      <c r="F6" s="218" t="s">
        <v>22</v>
      </c>
      <c r="G6" s="218">
        <v>225</v>
      </c>
      <c r="H6" s="218">
        <v>206</v>
      </c>
      <c r="I6" s="218">
        <v>19</v>
      </c>
      <c r="J6" s="218">
        <v>0</v>
      </c>
      <c r="K6" s="218">
        <v>0</v>
      </c>
      <c r="L6" s="94" t="s">
        <v>260</v>
      </c>
    </row>
    <row r="7" spans="1:12" ht="12" customHeight="1">
      <c r="A7" s="219">
        <v>42708</v>
      </c>
      <c r="B7" s="93" t="s">
        <v>277</v>
      </c>
      <c r="C7" s="93" t="s">
        <v>264</v>
      </c>
      <c r="D7" s="93" t="s">
        <v>71</v>
      </c>
      <c r="E7" s="93" t="s">
        <v>156</v>
      </c>
      <c r="F7" s="218" t="s">
        <v>25</v>
      </c>
      <c r="G7" s="218">
        <v>1218</v>
      </c>
      <c r="H7" s="218">
        <v>1091</v>
      </c>
      <c r="I7" s="218">
        <v>127</v>
      </c>
      <c r="J7" s="218">
        <v>9</v>
      </c>
      <c r="K7" s="218">
        <v>0</v>
      </c>
      <c r="L7" s="94" t="s">
        <v>260</v>
      </c>
    </row>
    <row r="8" spans="1:12" ht="12" customHeight="1">
      <c r="A8" s="219">
        <v>42708</v>
      </c>
      <c r="B8" s="93" t="s">
        <v>277</v>
      </c>
      <c r="C8" s="93" t="s">
        <v>265</v>
      </c>
      <c r="D8" s="93" t="s">
        <v>69</v>
      </c>
      <c r="E8" s="93" t="s">
        <v>157</v>
      </c>
      <c r="F8" s="218" t="s">
        <v>28</v>
      </c>
      <c r="G8" s="218">
        <v>1120</v>
      </c>
      <c r="H8" s="218">
        <v>1004</v>
      </c>
      <c r="I8" s="218">
        <v>116</v>
      </c>
      <c r="J8" s="218">
        <v>7</v>
      </c>
      <c r="K8" s="218">
        <v>1</v>
      </c>
      <c r="L8" s="94" t="s">
        <v>260</v>
      </c>
    </row>
    <row r="9" spans="1:12" ht="12" customHeight="1">
      <c r="A9" s="219">
        <v>42708</v>
      </c>
      <c r="B9" s="93" t="s">
        <v>277</v>
      </c>
      <c r="C9" s="93" t="s">
        <v>266</v>
      </c>
      <c r="D9" s="93" t="s">
        <v>122</v>
      </c>
      <c r="E9" s="93" t="s">
        <v>158</v>
      </c>
      <c r="F9" s="218" t="s">
        <v>29</v>
      </c>
      <c r="G9" s="218">
        <v>1191</v>
      </c>
      <c r="H9" s="218">
        <v>1096</v>
      </c>
      <c r="I9" s="218">
        <v>95</v>
      </c>
      <c r="J9" s="218">
        <v>2</v>
      </c>
      <c r="K9" s="218">
        <v>0</v>
      </c>
      <c r="L9" s="94" t="s">
        <v>260</v>
      </c>
    </row>
    <row r="10" spans="1:12" ht="12" customHeight="1">
      <c r="A10" s="219">
        <v>42708</v>
      </c>
      <c r="B10" s="93" t="s">
        <v>277</v>
      </c>
      <c r="C10" s="93" t="s">
        <v>266</v>
      </c>
      <c r="D10" s="93" t="s">
        <v>122</v>
      </c>
      <c r="E10" s="93" t="s">
        <v>160</v>
      </c>
      <c r="F10" s="218" t="s">
        <v>30</v>
      </c>
      <c r="G10" s="218">
        <v>479</v>
      </c>
      <c r="H10" s="218">
        <v>458</v>
      </c>
      <c r="I10" s="218">
        <v>21</v>
      </c>
      <c r="J10" s="218">
        <v>1</v>
      </c>
      <c r="K10" s="218">
        <v>0</v>
      </c>
      <c r="L10" s="94" t="s">
        <v>260</v>
      </c>
    </row>
    <row r="11" spans="1:12" ht="12" customHeight="1">
      <c r="A11" s="219">
        <v>42708</v>
      </c>
      <c r="B11" s="93" t="s">
        <v>277</v>
      </c>
      <c r="C11" s="93" t="s">
        <v>266</v>
      </c>
      <c r="D11" s="93" t="s">
        <v>122</v>
      </c>
      <c r="E11" s="93" t="s">
        <v>159</v>
      </c>
      <c r="F11" s="218" t="s">
        <v>32</v>
      </c>
      <c r="G11" s="218">
        <v>302</v>
      </c>
      <c r="H11" s="218">
        <v>295</v>
      </c>
      <c r="I11" s="218">
        <v>7</v>
      </c>
      <c r="J11" s="218">
        <v>0</v>
      </c>
      <c r="K11" s="218">
        <v>0</v>
      </c>
      <c r="L11" s="94" t="s">
        <v>260</v>
      </c>
    </row>
    <row r="12" spans="1:12" ht="12" customHeight="1">
      <c r="A12" s="219">
        <v>42708</v>
      </c>
      <c r="B12" s="93" t="s">
        <v>277</v>
      </c>
      <c r="C12" s="93" t="s">
        <v>267</v>
      </c>
      <c r="D12" s="93" t="s">
        <v>72</v>
      </c>
      <c r="E12" s="93" t="s">
        <v>163</v>
      </c>
      <c r="F12" s="218" t="s">
        <v>33</v>
      </c>
      <c r="G12" s="218">
        <v>1728</v>
      </c>
      <c r="H12" s="218">
        <v>1453</v>
      </c>
      <c r="I12" s="218">
        <v>275</v>
      </c>
      <c r="J12" s="218">
        <v>6</v>
      </c>
      <c r="K12" s="218">
        <v>0</v>
      </c>
      <c r="L12" s="94" t="s">
        <v>260</v>
      </c>
    </row>
    <row r="13" spans="1:12" ht="12" customHeight="1">
      <c r="A13" s="219">
        <v>42708</v>
      </c>
      <c r="B13" s="93" t="s">
        <v>277</v>
      </c>
      <c r="C13" s="93" t="s">
        <v>267</v>
      </c>
      <c r="D13" s="93" t="s">
        <v>72</v>
      </c>
      <c r="E13" s="93" t="s">
        <v>161</v>
      </c>
      <c r="F13" s="218" t="s">
        <v>34</v>
      </c>
      <c r="G13" s="218">
        <v>659</v>
      </c>
      <c r="H13" s="218">
        <v>594</v>
      </c>
      <c r="I13" s="218">
        <v>65</v>
      </c>
      <c r="J13" s="218">
        <v>4</v>
      </c>
      <c r="K13" s="218">
        <v>0</v>
      </c>
      <c r="L13" s="94" t="s">
        <v>260</v>
      </c>
    </row>
    <row r="14" spans="1:12" ht="12" customHeight="1">
      <c r="A14" s="219">
        <v>42708</v>
      </c>
      <c r="B14" s="93" t="s">
        <v>277</v>
      </c>
      <c r="C14" s="93" t="s">
        <v>267</v>
      </c>
      <c r="D14" s="93" t="s">
        <v>72</v>
      </c>
      <c r="E14" s="93" t="s">
        <v>164</v>
      </c>
      <c r="F14" s="218" t="s">
        <v>218</v>
      </c>
      <c r="G14" s="218">
        <v>1819</v>
      </c>
      <c r="H14" s="218">
        <v>1531</v>
      </c>
      <c r="I14" s="218">
        <v>288</v>
      </c>
      <c r="J14" s="218">
        <v>9</v>
      </c>
      <c r="K14" s="218">
        <v>0</v>
      </c>
      <c r="L14" s="94" t="s">
        <v>260</v>
      </c>
    </row>
    <row r="15" spans="1:12" ht="12" customHeight="1">
      <c r="A15" s="219">
        <v>42708</v>
      </c>
      <c r="B15" s="93" t="s">
        <v>277</v>
      </c>
      <c r="C15" s="93" t="s">
        <v>267</v>
      </c>
      <c r="D15" s="93" t="s">
        <v>72</v>
      </c>
      <c r="E15" s="93" t="s">
        <v>162</v>
      </c>
      <c r="F15" s="218" t="s">
        <v>35</v>
      </c>
      <c r="G15" s="218">
        <v>1293</v>
      </c>
      <c r="H15" s="218">
        <v>1147</v>
      </c>
      <c r="I15" s="218">
        <v>146</v>
      </c>
      <c r="J15" s="218">
        <v>10</v>
      </c>
      <c r="K15" s="218">
        <v>0</v>
      </c>
      <c r="L15" s="94" t="s">
        <v>260</v>
      </c>
    </row>
    <row r="16" spans="1:12" ht="12" customHeight="1">
      <c r="A16" s="219">
        <v>42708</v>
      </c>
      <c r="B16" s="93" t="s">
        <v>277</v>
      </c>
      <c r="C16" s="93" t="s">
        <v>267</v>
      </c>
      <c r="D16" s="93" t="s">
        <v>72</v>
      </c>
      <c r="E16" s="93" t="s">
        <v>165</v>
      </c>
      <c r="F16" s="218" t="s">
        <v>222</v>
      </c>
      <c r="G16" s="218">
        <v>1215</v>
      </c>
      <c r="H16" s="218">
        <v>1211</v>
      </c>
      <c r="I16" s="218">
        <v>4</v>
      </c>
      <c r="J16" s="218">
        <v>0</v>
      </c>
      <c r="K16" s="218">
        <v>0</v>
      </c>
      <c r="L16" s="94" t="s">
        <v>260</v>
      </c>
    </row>
    <row r="17" spans="1:12" ht="12" customHeight="1">
      <c r="A17" s="219">
        <v>42708</v>
      </c>
      <c r="B17" s="93" t="s">
        <v>277</v>
      </c>
      <c r="C17" s="93" t="s">
        <v>268</v>
      </c>
      <c r="D17" s="93" t="s">
        <v>129</v>
      </c>
      <c r="E17" s="93" t="s">
        <v>169</v>
      </c>
      <c r="F17" s="218" t="s">
        <v>42</v>
      </c>
      <c r="G17" s="218">
        <v>151</v>
      </c>
      <c r="H17" s="218">
        <v>148</v>
      </c>
      <c r="I17" s="218">
        <v>3</v>
      </c>
      <c r="J17" s="218">
        <v>0</v>
      </c>
      <c r="K17" s="218">
        <v>0</v>
      </c>
      <c r="L17" s="94" t="s">
        <v>260</v>
      </c>
    </row>
    <row r="18" spans="1:12" ht="12" customHeight="1">
      <c r="A18" s="219">
        <v>42708</v>
      </c>
      <c r="B18" s="93" t="s">
        <v>277</v>
      </c>
      <c r="C18" s="93" t="s">
        <v>268</v>
      </c>
      <c r="D18" s="93" t="s">
        <v>129</v>
      </c>
      <c r="E18" s="93" t="s">
        <v>167</v>
      </c>
      <c r="F18" s="218" t="s">
        <v>43</v>
      </c>
      <c r="G18" s="218">
        <v>137</v>
      </c>
      <c r="H18" s="218">
        <v>135</v>
      </c>
      <c r="I18" s="218">
        <v>2</v>
      </c>
      <c r="J18" s="218">
        <v>0</v>
      </c>
      <c r="K18" s="218">
        <v>0</v>
      </c>
      <c r="L18" s="94" t="s">
        <v>260</v>
      </c>
    </row>
    <row r="19" spans="1:12" ht="12" customHeight="1">
      <c r="A19" s="219">
        <v>42708</v>
      </c>
      <c r="B19" s="93" t="s">
        <v>277</v>
      </c>
      <c r="C19" s="93" t="s">
        <v>268</v>
      </c>
      <c r="D19" s="93" t="s">
        <v>129</v>
      </c>
      <c r="E19" s="93" t="s">
        <v>166</v>
      </c>
      <c r="F19" s="218" t="s">
        <v>44</v>
      </c>
      <c r="G19" s="218">
        <v>141</v>
      </c>
      <c r="H19" s="218">
        <v>141</v>
      </c>
      <c r="I19" s="218">
        <v>0</v>
      </c>
      <c r="J19" s="218">
        <v>0</v>
      </c>
      <c r="K19" s="218">
        <v>0</v>
      </c>
      <c r="L19" s="94" t="s">
        <v>260</v>
      </c>
    </row>
    <row r="20" spans="1:12" ht="12" customHeight="1">
      <c r="A20" s="219">
        <v>42708</v>
      </c>
      <c r="B20" s="93" t="s">
        <v>277</v>
      </c>
      <c r="C20" s="93" t="s">
        <v>268</v>
      </c>
      <c r="D20" s="93" t="s">
        <v>129</v>
      </c>
      <c r="E20" s="93" t="s">
        <v>168</v>
      </c>
      <c r="F20" s="218" t="s">
        <v>45</v>
      </c>
      <c r="G20" s="218">
        <v>647</v>
      </c>
      <c r="H20" s="218">
        <v>555</v>
      </c>
      <c r="I20" s="218">
        <v>92</v>
      </c>
      <c r="J20" s="218">
        <v>5</v>
      </c>
      <c r="K20" s="218">
        <v>0</v>
      </c>
      <c r="L20" s="94" t="s">
        <v>260</v>
      </c>
    </row>
    <row r="21" spans="1:12" ht="12" customHeight="1">
      <c r="A21" s="219">
        <v>42708</v>
      </c>
      <c r="B21" s="93" t="s">
        <v>277</v>
      </c>
      <c r="C21" s="93" t="s">
        <v>269</v>
      </c>
      <c r="D21" s="93" t="s">
        <v>73</v>
      </c>
      <c r="E21" s="93" t="s">
        <v>171</v>
      </c>
      <c r="F21" s="218" t="s">
        <v>46</v>
      </c>
      <c r="G21" s="218">
        <v>1200</v>
      </c>
      <c r="H21" s="218">
        <v>1070</v>
      </c>
      <c r="I21" s="218">
        <v>130</v>
      </c>
      <c r="J21" s="218">
        <v>9</v>
      </c>
      <c r="K21" s="218">
        <v>1</v>
      </c>
      <c r="L21" s="94" t="s">
        <v>260</v>
      </c>
    </row>
    <row r="22" spans="1:12" ht="12" customHeight="1">
      <c r="A22" s="219">
        <v>42708</v>
      </c>
      <c r="B22" s="93" t="s">
        <v>277</v>
      </c>
      <c r="C22" s="93" t="s">
        <v>269</v>
      </c>
      <c r="D22" s="93" t="s">
        <v>73</v>
      </c>
      <c r="E22" s="93" t="s">
        <v>170</v>
      </c>
      <c r="F22" s="218" t="s">
        <v>76</v>
      </c>
      <c r="G22" s="218">
        <v>1293</v>
      </c>
      <c r="H22" s="218">
        <v>1262</v>
      </c>
      <c r="I22" s="218">
        <v>31</v>
      </c>
      <c r="J22" s="218">
        <v>0</v>
      </c>
      <c r="K22" s="218">
        <v>0</v>
      </c>
      <c r="L22" s="94" t="s">
        <v>260</v>
      </c>
    </row>
    <row r="23" spans="1:12" ht="12" customHeight="1">
      <c r="A23" s="219">
        <v>42708</v>
      </c>
      <c r="B23" s="93" t="s">
        <v>277</v>
      </c>
      <c r="C23" s="93" t="s">
        <v>269</v>
      </c>
      <c r="D23" s="93" t="s">
        <v>73</v>
      </c>
      <c r="E23" s="93" t="s">
        <v>172</v>
      </c>
      <c r="F23" s="218" t="s">
        <v>47</v>
      </c>
      <c r="G23" s="218">
        <v>1217</v>
      </c>
      <c r="H23" s="218">
        <v>1026</v>
      </c>
      <c r="I23" s="218">
        <v>191</v>
      </c>
      <c r="J23" s="218">
        <v>29</v>
      </c>
      <c r="K23" s="218">
        <v>7</v>
      </c>
      <c r="L23" s="94" t="s">
        <v>260</v>
      </c>
    </row>
    <row r="24" spans="1:12" ht="12" customHeight="1">
      <c r="A24" s="219">
        <v>42708</v>
      </c>
      <c r="B24" s="93" t="s">
        <v>277</v>
      </c>
      <c r="C24" s="93" t="s">
        <v>270</v>
      </c>
      <c r="D24" s="93" t="s">
        <v>123</v>
      </c>
      <c r="E24" s="93" t="s">
        <v>173</v>
      </c>
      <c r="F24" s="218" t="s">
        <v>223</v>
      </c>
      <c r="G24" s="218">
        <v>1044</v>
      </c>
      <c r="H24" s="218">
        <v>1011</v>
      </c>
      <c r="I24" s="218">
        <v>33</v>
      </c>
      <c r="J24" s="218">
        <v>1</v>
      </c>
      <c r="K24" s="218">
        <v>0</v>
      </c>
      <c r="L24" s="94" t="s">
        <v>260</v>
      </c>
    </row>
    <row r="25" spans="1:12" ht="12" customHeight="1">
      <c r="A25" s="219">
        <v>42708</v>
      </c>
      <c r="B25" s="93" t="s">
        <v>277</v>
      </c>
      <c r="C25" s="93" t="s">
        <v>270</v>
      </c>
      <c r="D25" s="93" t="s">
        <v>123</v>
      </c>
      <c r="E25" s="93" t="s">
        <v>175</v>
      </c>
      <c r="F25" s="218" t="s">
        <v>224</v>
      </c>
      <c r="G25" s="218">
        <v>2279</v>
      </c>
      <c r="H25" s="218">
        <v>2090</v>
      </c>
      <c r="I25" s="218">
        <v>189</v>
      </c>
      <c r="J25" s="218">
        <v>45</v>
      </c>
      <c r="K25" s="218">
        <v>19</v>
      </c>
      <c r="L25" s="94" t="s">
        <v>260</v>
      </c>
    </row>
    <row r="26" spans="1:12" ht="12" customHeight="1">
      <c r="A26" s="219">
        <v>42708</v>
      </c>
      <c r="B26" s="93" t="s">
        <v>277</v>
      </c>
      <c r="C26" s="93" t="s">
        <v>270</v>
      </c>
      <c r="D26" s="93" t="s">
        <v>123</v>
      </c>
      <c r="E26" s="93" t="s">
        <v>174</v>
      </c>
      <c r="F26" s="218" t="s">
        <v>49</v>
      </c>
      <c r="G26" s="218">
        <v>1028</v>
      </c>
      <c r="H26" s="218">
        <v>1010</v>
      </c>
      <c r="I26" s="218">
        <v>18</v>
      </c>
      <c r="J26" s="218">
        <v>1</v>
      </c>
      <c r="K26" s="218">
        <v>1</v>
      </c>
      <c r="L26" s="94" t="s">
        <v>260</v>
      </c>
    </row>
    <row r="27" spans="1:12" ht="12" customHeight="1">
      <c r="A27" s="219">
        <v>42708</v>
      </c>
      <c r="B27" s="93" t="s">
        <v>277</v>
      </c>
      <c r="C27" s="93" t="s">
        <v>271</v>
      </c>
      <c r="D27" s="93" t="s">
        <v>117</v>
      </c>
      <c r="E27" s="93" t="s">
        <v>176</v>
      </c>
      <c r="F27" s="218" t="s">
        <v>51</v>
      </c>
      <c r="G27" s="218">
        <v>88</v>
      </c>
      <c r="H27" s="218">
        <v>86</v>
      </c>
      <c r="I27" s="218">
        <v>2</v>
      </c>
      <c r="J27" s="218">
        <v>0</v>
      </c>
      <c r="K27" s="218">
        <v>0</v>
      </c>
      <c r="L27" s="94" t="s">
        <v>260</v>
      </c>
    </row>
    <row r="28" spans="1:12" s="94" customFormat="1" ht="12" customHeight="1">
      <c r="A28" s="219">
        <v>42708</v>
      </c>
      <c r="B28" s="93" t="s">
        <v>277</v>
      </c>
      <c r="C28" s="93" t="s">
        <v>272</v>
      </c>
      <c r="D28" s="93" t="s">
        <v>141</v>
      </c>
      <c r="E28" s="93" t="s">
        <v>177</v>
      </c>
      <c r="F28" s="218" t="s">
        <v>52</v>
      </c>
      <c r="G28" s="218">
        <v>124</v>
      </c>
      <c r="H28" s="218">
        <v>121</v>
      </c>
      <c r="I28" s="218">
        <v>3</v>
      </c>
      <c r="J28" s="218">
        <v>0</v>
      </c>
      <c r="K28" s="218">
        <v>0</v>
      </c>
      <c r="L28" s="94" t="s">
        <v>260</v>
      </c>
    </row>
    <row r="29" spans="1:12" s="94" customFormat="1" ht="12" customHeight="1">
      <c r="A29" s="219">
        <v>42708</v>
      </c>
      <c r="B29" s="93" t="s">
        <v>277</v>
      </c>
      <c r="C29" s="93" t="s">
        <v>273</v>
      </c>
      <c r="D29" s="93" t="s">
        <v>136</v>
      </c>
      <c r="E29" s="93" t="s">
        <v>178</v>
      </c>
      <c r="F29" s="218" t="s">
        <v>58</v>
      </c>
      <c r="G29" s="218">
        <v>894</v>
      </c>
      <c r="H29" s="218">
        <v>864</v>
      </c>
      <c r="I29" s="218">
        <v>30</v>
      </c>
      <c r="J29" s="218">
        <v>0</v>
      </c>
      <c r="K29" s="218">
        <v>0</v>
      </c>
      <c r="L29" s="94" t="s">
        <v>260</v>
      </c>
    </row>
    <row r="30" spans="1:12" s="94" customFormat="1" ht="12" customHeight="1">
      <c r="A30" s="219">
        <v>42708</v>
      </c>
      <c r="B30" s="93" t="s">
        <v>277</v>
      </c>
      <c r="C30" s="93" t="s">
        <v>273</v>
      </c>
      <c r="D30" s="93" t="s">
        <v>136</v>
      </c>
      <c r="E30" s="93" t="s">
        <v>179</v>
      </c>
      <c r="F30" s="218" t="s">
        <v>59</v>
      </c>
      <c r="G30" s="218">
        <v>415</v>
      </c>
      <c r="H30" s="218">
        <v>412</v>
      </c>
      <c r="I30" s="218">
        <v>3</v>
      </c>
      <c r="J30" s="218">
        <v>0</v>
      </c>
      <c r="K30" s="218">
        <v>0</v>
      </c>
      <c r="L30" s="94" t="s">
        <v>260</v>
      </c>
    </row>
    <row r="31" spans="1:12" s="94" customFormat="1" ht="12" customHeight="1">
      <c r="A31" s="219">
        <v>42708</v>
      </c>
      <c r="B31" s="93" t="s">
        <v>277</v>
      </c>
      <c r="C31" s="93" t="s">
        <v>274</v>
      </c>
      <c r="D31" s="93" t="s">
        <v>139</v>
      </c>
      <c r="E31" s="93" t="s">
        <v>180</v>
      </c>
      <c r="F31" s="218" t="s">
        <v>61</v>
      </c>
      <c r="G31" s="218">
        <v>128</v>
      </c>
      <c r="H31" s="218">
        <v>128</v>
      </c>
      <c r="I31" s="218">
        <v>0</v>
      </c>
      <c r="J31" s="218">
        <v>0</v>
      </c>
      <c r="K31" s="218">
        <v>0</v>
      </c>
      <c r="L31" s="94" t="s">
        <v>260</v>
      </c>
    </row>
    <row r="32" spans="1:12" s="94" customFormat="1" ht="12" customHeight="1">
      <c r="A32" s="219">
        <v>42715</v>
      </c>
      <c r="B32" s="93" t="s">
        <v>277</v>
      </c>
      <c r="C32" s="93" t="s">
        <v>261</v>
      </c>
      <c r="D32" s="93" t="s">
        <v>121</v>
      </c>
      <c r="E32" s="93" t="s">
        <v>152</v>
      </c>
      <c r="F32" s="218" t="s">
        <v>16</v>
      </c>
      <c r="G32" s="218">
        <v>790</v>
      </c>
      <c r="H32" s="218">
        <v>713</v>
      </c>
      <c r="I32" s="218">
        <v>77</v>
      </c>
      <c r="J32" s="218">
        <v>9</v>
      </c>
      <c r="K32" s="218">
        <v>0</v>
      </c>
      <c r="L32" s="94" t="s">
        <v>260</v>
      </c>
    </row>
    <row r="33" spans="1:12" s="94" customFormat="1" ht="12" customHeight="1">
      <c r="A33" s="219">
        <v>42715</v>
      </c>
      <c r="B33" s="93" t="s">
        <v>277</v>
      </c>
      <c r="C33" s="93" t="s">
        <v>261</v>
      </c>
      <c r="D33" s="93" t="s">
        <v>121</v>
      </c>
      <c r="E33" s="93" t="s">
        <v>151</v>
      </c>
      <c r="F33" s="218" t="s">
        <v>17</v>
      </c>
      <c r="G33" s="218">
        <v>1330</v>
      </c>
      <c r="H33" s="218">
        <v>1198</v>
      </c>
      <c r="I33" s="218">
        <v>132</v>
      </c>
      <c r="J33" s="218">
        <v>20</v>
      </c>
      <c r="K33" s="218">
        <v>2</v>
      </c>
      <c r="L33" s="94" t="s">
        <v>260</v>
      </c>
    </row>
    <row r="34" spans="1:12" s="94" customFormat="1" ht="12" customHeight="1">
      <c r="A34" s="219">
        <v>42715</v>
      </c>
      <c r="B34" s="93" t="s">
        <v>277</v>
      </c>
      <c r="C34" s="93" t="s">
        <v>262</v>
      </c>
      <c r="D34" s="93" t="s">
        <v>70</v>
      </c>
      <c r="E34" s="93" t="s">
        <v>153</v>
      </c>
      <c r="F34" s="218" t="s">
        <v>21</v>
      </c>
      <c r="G34" s="218">
        <v>535</v>
      </c>
      <c r="H34" s="218">
        <v>508</v>
      </c>
      <c r="I34" s="218">
        <v>27</v>
      </c>
      <c r="J34" s="218">
        <v>0</v>
      </c>
      <c r="K34" s="218">
        <v>0</v>
      </c>
      <c r="L34" s="94" t="s">
        <v>260</v>
      </c>
    </row>
    <row r="35" spans="1:12" s="94" customFormat="1" ht="12" customHeight="1">
      <c r="A35" s="219">
        <v>42715</v>
      </c>
      <c r="B35" s="93" t="s">
        <v>277</v>
      </c>
      <c r="C35" s="93" t="s">
        <v>263</v>
      </c>
      <c r="D35" s="93" t="s">
        <v>140</v>
      </c>
      <c r="E35" s="93" t="s">
        <v>154</v>
      </c>
      <c r="F35" s="218" t="s">
        <v>217</v>
      </c>
      <c r="G35" s="218">
        <v>654</v>
      </c>
      <c r="H35" s="218">
        <v>613</v>
      </c>
      <c r="I35" s="218">
        <v>41</v>
      </c>
      <c r="J35" s="218">
        <v>1</v>
      </c>
      <c r="K35" s="218">
        <v>0</v>
      </c>
      <c r="L35" s="94" t="s">
        <v>260</v>
      </c>
    </row>
    <row r="36" spans="1:12" s="94" customFormat="1" ht="12" customHeight="1">
      <c r="A36" s="219">
        <v>42715</v>
      </c>
      <c r="B36" s="93" t="s">
        <v>277</v>
      </c>
      <c r="C36" s="93" t="s">
        <v>263</v>
      </c>
      <c r="D36" s="93" t="s">
        <v>140</v>
      </c>
      <c r="E36" s="93" t="s">
        <v>155</v>
      </c>
      <c r="F36" s="218" t="s">
        <v>22</v>
      </c>
      <c r="G36" s="218">
        <v>210</v>
      </c>
      <c r="H36" s="218">
        <v>197</v>
      </c>
      <c r="I36" s="218">
        <v>13</v>
      </c>
      <c r="J36" s="218">
        <v>3</v>
      </c>
      <c r="K36" s="218">
        <v>0</v>
      </c>
      <c r="L36" s="94" t="s">
        <v>260</v>
      </c>
    </row>
    <row r="37" spans="1:12" s="94" customFormat="1" ht="12" customHeight="1">
      <c r="A37" s="219">
        <v>42715</v>
      </c>
      <c r="B37" s="93" t="s">
        <v>277</v>
      </c>
      <c r="C37" s="93" t="s">
        <v>264</v>
      </c>
      <c r="D37" s="93" t="s">
        <v>71</v>
      </c>
      <c r="E37" s="93" t="s">
        <v>156</v>
      </c>
      <c r="F37" s="218" t="s">
        <v>25</v>
      </c>
      <c r="G37" s="218">
        <v>1219</v>
      </c>
      <c r="H37" s="218">
        <v>1123</v>
      </c>
      <c r="I37" s="218">
        <v>96</v>
      </c>
      <c r="J37" s="218">
        <v>6</v>
      </c>
      <c r="K37" s="218">
        <v>0</v>
      </c>
      <c r="L37" s="94" t="s">
        <v>260</v>
      </c>
    </row>
    <row r="38" spans="1:12" s="94" customFormat="1" ht="12" customHeight="1">
      <c r="A38" s="219">
        <v>42715</v>
      </c>
      <c r="B38" s="93" t="s">
        <v>277</v>
      </c>
      <c r="C38" s="93" t="s">
        <v>265</v>
      </c>
      <c r="D38" s="93" t="s">
        <v>69</v>
      </c>
      <c r="E38" s="93" t="s">
        <v>157</v>
      </c>
      <c r="F38" s="218" t="s">
        <v>28</v>
      </c>
      <c r="G38" s="218">
        <v>1213</v>
      </c>
      <c r="H38" s="218">
        <v>1101</v>
      </c>
      <c r="I38" s="218">
        <v>112</v>
      </c>
      <c r="J38" s="218">
        <v>3</v>
      </c>
      <c r="K38" s="218">
        <v>1</v>
      </c>
      <c r="L38" s="94" t="s">
        <v>260</v>
      </c>
    </row>
    <row r="39" spans="1:12" s="94" customFormat="1" ht="12" customHeight="1">
      <c r="A39" s="219">
        <v>42715</v>
      </c>
      <c r="B39" s="93" t="s">
        <v>277</v>
      </c>
      <c r="C39" s="93" t="s">
        <v>266</v>
      </c>
      <c r="D39" s="93" t="s">
        <v>122</v>
      </c>
      <c r="E39" s="93" t="s">
        <v>158</v>
      </c>
      <c r="F39" s="218" t="s">
        <v>29</v>
      </c>
      <c r="G39" s="218">
        <v>1100</v>
      </c>
      <c r="H39" s="218">
        <v>1008</v>
      </c>
      <c r="I39" s="218">
        <v>92</v>
      </c>
      <c r="J39" s="218">
        <v>7</v>
      </c>
      <c r="K39" s="218">
        <v>0</v>
      </c>
      <c r="L39" s="94" t="s">
        <v>260</v>
      </c>
    </row>
    <row r="40" spans="1:12" s="94" customFormat="1" ht="12" customHeight="1">
      <c r="A40" s="219">
        <v>42715</v>
      </c>
      <c r="B40" s="93" t="s">
        <v>277</v>
      </c>
      <c r="C40" s="93" t="s">
        <v>266</v>
      </c>
      <c r="D40" s="93" t="s">
        <v>122</v>
      </c>
      <c r="E40" s="93" t="s">
        <v>160</v>
      </c>
      <c r="F40" s="218" t="s">
        <v>30</v>
      </c>
      <c r="G40" s="218">
        <v>435</v>
      </c>
      <c r="H40" s="218">
        <v>410</v>
      </c>
      <c r="I40" s="218">
        <v>25</v>
      </c>
      <c r="J40" s="218">
        <v>2</v>
      </c>
      <c r="K40" s="218">
        <v>0</v>
      </c>
      <c r="L40" s="94" t="s">
        <v>260</v>
      </c>
    </row>
    <row r="41" spans="1:12" s="94" customFormat="1" ht="12" customHeight="1">
      <c r="A41" s="219">
        <v>42715</v>
      </c>
      <c r="B41" s="93" t="s">
        <v>277</v>
      </c>
      <c r="C41" s="93" t="s">
        <v>266</v>
      </c>
      <c r="D41" s="93" t="s">
        <v>122</v>
      </c>
      <c r="E41" s="93" t="s">
        <v>159</v>
      </c>
      <c r="F41" s="218" t="s">
        <v>32</v>
      </c>
      <c r="G41" s="218">
        <v>329</v>
      </c>
      <c r="H41" s="218">
        <v>314</v>
      </c>
      <c r="I41" s="218">
        <v>15</v>
      </c>
      <c r="J41" s="218">
        <v>0</v>
      </c>
      <c r="K41" s="218">
        <v>0</v>
      </c>
      <c r="L41" s="94" t="s">
        <v>260</v>
      </c>
    </row>
    <row r="42" spans="1:12" s="94" customFormat="1" ht="12" customHeight="1">
      <c r="A42" s="219">
        <v>42715</v>
      </c>
      <c r="B42" s="93" t="s">
        <v>277</v>
      </c>
      <c r="C42" s="93" t="s">
        <v>267</v>
      </c>
      <c r="D42" s="93" t="s">
        <v>72</v>
      </c>
      <c r="E42" s="93" t="s">
        <v>163</v>
      </c>
      <c r="F42" s="218" t="s">
        <v>33</v>
      </c>
      <c r="G42" s="218">
        <v>1734</v>
      </c>
      <c r="H42" s="218">
        <v>1417</v>
      </c>
      <c r="I42" s="218">
        <v>317</v>
      </c>
      <c r="J42" s="218">
        <v>23</v>
      </c>
      <c r="K42" s="218">
        <v>1</v>
      </c>
      <c r="L42" s="94" t="s">
        <v>260</v>
      </c>
    </row>
    <row r="43" spans="1:12" s="94" customFormat="1" ht="12" customHeight="1">
      <c r="A43" s="219">
        <v>42715</v>
      </c>
      <c r="B43" s="93" t="s">
        <v>277</v>
      </c>
      <c r="C43" s="93" t="s">
        <v>267</v>
      </c>
      <c r="D43" s="93" t="s">
        <v>72</v>
      </c>
      <c r="E43" s="93" t="s">
        <v>161</v>
      </c>
      <c r="F43" s="218" t="s">
        <v>34</v>
      </c>
      <c r="G43" s="218">
        <v>638</v>
      </c>
      <c r="H43" s="218">
        <v>584</v>
      </c>
      <c r="I43" s="218">
        <v>54</v>
      </c>
      <c r="J43" s="218">
        <v>6</v>
      </c>
      <c r="K43" s="218">
        <v>0</v>
      </c>
      <c r="L43" s="94" t="s">
        <v>260</v>
      </c>
    </row>
    <row r="44" spans="1:12" ht="12" customHeight="1">
      <c r="A44" s="219">
        <v>42715</v>
      </c>
      <c r="B44" s="93" t="s">
        <v>277</v>
      </c>
      <c r="C44" s="93" t="s">
        <v>267</v>
      </c>
      <c r="D44" s="93" t="s">
        <v>72</v>
      </c>
      <c r="E44" s="93" t="s">
        <v>164</v>
      </c>
      <c r="F44" s="218" t="s">
        <v>218</v>
      </c>
      <c r="G44" s="218">
        <v>1787</v>
      </c>
      <c r="H44" s="218">
        <v>1356</v>
      </c>
      <c r="I44" s="218">
        <v>431</v>
      </c>
      <c r="J44" s="218">
        <v>41</v>
      </c>
      <c r="K44" s="218">
        <v>1</v>
      </c>
      <c r="L44" s="94" t="s">
        <v>260</v>
      </c>
    </row>
    <row r="45" spans="1:12" ht="12" customHeight="1">
      <c r="A45" s="219">
        <v>42715</v>
      </c>
      <c r="B45" s="93" t="s">
        <v>277</v>
      </c>
      <c r="C45" s="93" t="s">
        <v>267</v>
      </c>
      <c r="D45" s="93" t="s">
        <v>72</v>
      </c>
      <c r="E45" s="93" t="s">
        <v>162</v>
      </c>
      <c r="F45" s="218" t="s">
        <v>35</v>
      </c>
      <c r="G45" s="218">
        <v>1253</v>
      </c>
      <c r="H45" s="218">
        <v>1083</v>
      </c>
      <c r="I45" s="218">
        <v>170</v>
      </c>
      <c r="J45" s="218">
        <v>18</v>
      </c>
      <c r="K45" s="218">
        <v>0</v>
      </c>
      <c r="L45" s="94" t="s">
        <v>260</v>
      </c>
    </row>
    <row r="46" spans="1:12" ht="12" customHeight="1">
      <c r="A46" s="219">
        <v>42715</v>
      </c>
      <c r="B46" s="93" t="s">
        <v>277</v>
      </c>
      <c r="C46" s="93" t="s">
        <v>267</v>
      </c>
      <c r="D46" s="93" t="s">
        <v>72</v>
      </c>
      <c r="E46" s="93" t="s">
        <v>165</v>
      </c>
      <c r="F46" s="218" t="s">
        <v>222</v>
      </c>
      <c r="G46" s="218">
        <v>1140</v>
      </c>
      <c r="H46" s="218">
        <v>1114</v>
      </c>
      <c r="I46" s="218">
        <v>26</v>
      </c>
      <c r="J46" s="218">
        <v>0</v>
      </c>
      <c r="K46" s="218">
        <v>0</v>
      </c>
      <c r="L46" s="94" t="s">
        <v>260</v>
      </c>
    </row>
    <row r="47" spans="1:12" ht="12" customHeight="1">
      <c r="A47" s="219">
        <v>42715</v>
      </c>
      <c r="B47" s="93" t="s">
        <v>277</v>
      </c>
      <c r="C47" s="93" t="s">
        <v>268</v>
      </c>
      <c r="D47" s="93" t="s">
        <v>129</v>
      </c>
      <c r="E47" s="93" t="s">
        <v>169</v>
      </c>
      <c r="F47" s="218" t="s">
        <v>42</v>
      </c>
      <c r="G47" s="218">
        <v>142</v>
      </c>
      <c r="H47" s="218">
        <v>139</v>
      </c>
      <c r="I47" s="218">
        <v>3</v>
      </c>
      <c r="J47" s="218">
        <v>0</v>
      </c>
      <c r="K47" s="218">
        <v>0</v>
      </c>
      <c r="L47" s="94" t="s">
        <v>260</v>
      </c>
    </row>
    <row r="48" spans="1:12" ht="12" customHeight="1">
      <c r="A48" s="219">
        <v>42715</v>
      </c>
      <c r="B48" s="93" t="s">
        <v>277</v>
      </c>
      <c r="C48" s="93" t="s">
        <v>268</v>
      </c>
      <c r="D48" s="93" t="s">
        <v>129</v>
      </c>
      <c r="E48" s="93" t="s">
        <v>167</v>
      </c>
      <c r="F48" s="218" t="s">
        <v>43</v>
      </c>
      <c r="G48" s="218">
        <v>147</v>
      </c>
      <c r="H48" s="218">
        <v>146</v>
      </c>
      <c r="I48" s="218">
        <v>1</v>
      </c>
      <c r="J48" s="218">
        <v>0</v>
      </c>
      <c r="K48" s="218">
        <v>0</v>
      </c>
      <c r="L48" s="94" t="s">
        <v>260</v>
      </c>
    </row>
    <row r="49" spans="1:12" ht="12" customHeight="1">
      <c r="A49" s="219">
        <v>42715</v>
      </c>
      <c r="B49" s="93" t="s">
        <v>277</v>
      </c>
      <c r="C49" s="93" t="s">
        <v>268</v>
      </c>
      <c r="D49" s="93" t="s">
        <v>129</v>
      </c>
      <c r="E49" s="93" t="s">
        <v>166</v>
      </c>
      <c r="F49" s="218" t="s">
        <v>44</v>
      </c>
      <c r="G49" s="218">
        <v>129</v>
      </c>
      <c r="H49" s="218">
        <v>129</v>
      </c>
      <c r="I49" s="218">
        <v>0</v>
      </c>
      <c r="J49" s="218">
        <v>0</v>
      </c>
      <c r="K49" s="218">
        <v>0</v>
      </c>
      <c r="L49" s="94" t="s">
        <v>260</v>
      </c>
    </row>
    <row r="50" spans="1:12" ht="12" customHeight="1">
      <c r="A50" s="219">
        <v>42715</v>
      </c>
      <c r="B50" s="93" t="s">
        <v>277</v>
      </c>
      <c r="C50" s="93" t="s">
        <v>268</v>
      </c>
      <c r="D50" s="93" t="s">
        <v>129</v>
      </c>
      <c r="E50" s="93" t="s">
        <v>168</v>
      </c>
      <c r="F50" s="218" t="s">
        <v>45</v>
      </c>
      <c r="G50" s="218">
        <v>635</v>
      </c>
      <c r="H50" s="218">
        <v>568</v>
      </c>
      <c r="I50" s="218">
        <v>67</v>
      </c>
      <c r="J50" s="218">
        <v>3</v>
      </c>
      <c r="K50" s="218">
        <v>0</v>
      </c>
      <c r="L50" s="94" t="s">
        <v>260</v>
      </c>
    </row>
    <row r="51" spans="1:12" ht="12" customHeight="1">
      <c r="A51" s="219">
        <v>42715</v>
      </c>
      <c r="B51" s="93" t="s">
        <v>277</v>
      </c>
      <c r="C51" s="93" t="s">
        <v>269</v>
      </c>
      <c r="D51" s="93" t="s">
        <v>73</v>
      </c>
      <c r="E51" s="93" t="s">
        <v>171</v>
      </c>
      <c r="F51" s="218" t="s">
        <v>46</v>
      </c>
      <c r="G51" s="218">
        <v>1169</v>
      </c>
      <c r="H51" s="218">
        <v>1017</v>
      </c>
      <c r="I51" s="218">
        <v>152</v>
      </c>
      <c r="J51" s="218">
        <v>34</v>
      </c>
      <c r="K51" s="218">
        <v>14</v>
      </c>
      <c r="L51" s="94" t="s">
        <v>260</v>
      </c>
    </row>
    <row r="52" spans="1:12" ht="12" customHeight="1">
      <c r="A52" s="219">
        <v>42715</v>
      </c>
      <c r="B52" s="93" t="s">
        <v>277</v>
      </c>
      <c r="C52" s="93" t="s">
        <v>269</v>
      </c>
      <c r="D52" s="93" t="s">
        <v>73</v>
      </c>
      <c r="E52" s="93" t="s">
        <v>170</v>
      </c>
      <c r="F52" s="218" t="s">
        <v>76</v>
      </c>
      <c r="G52" s="218">
        <v>1349</v>
      </c>
      <c r="H52" s="218">
        <v>1297</v>
      </c>
      <c r="I52" s="218">
        <v>52</v>
      </c>
      <c r="J52" s="218">
        <v>0</v>
      </c>
      <c r="K52" s="218">
        <v>0</v>
      </c>
      <c r="L52" s="94" t="s">
        <v>260</v>
      </c>
    </row>
    <row r="53" spans="1:12" ht="12" customHeight="1">
      <c r="A53" s="219">
        <v>42715</v>
      </c>
      <c r="B53" s="93" t="s">
        <v>277</v>
      </c>
      <c r="C53" s="93" t="s">
        <v>269</v>
      </c>
      <c r="D53" s="93" t="s">
        <v>73</v>
      </c>
      <c r="E53" s="93" t="s">
        <v>172</v>
      </c>
      <c r="F53" s="218" t="s">
        <v>47</v>
      </c>
      <c r="G53" s="218">
        <v>1241</v>
      </c>
      <c r="H53" s="218">
        <v>1082</v>
      </c>
      <c r="I53" s="218">
        <v>159</v>
      </c>
      <c r="J53" s="218">
        <v>11</v>
      </c>
      <c r="K53" s="218">
        <v>1</v>
      </c>
      <c r="L53" s="94" t="s">
        <v>260</v>
      </c>
    </row>
    <row r="54" spans="1:12" ht="12" customHeight="1">
      <c r="A54" s="219">
        <v>42715</v>
      </c>
      <c r="B54" s="93" t="s">
        <v>277</v>
      </c>
      <c r="C54" s="93" t="s">
        <v>270</v>
      </c>
      <c r="D54" s="93" t="s">
        <v>123</v>
      </c>
      <c r="E54" s="93" t="s">
        <v>173</v>
      </c>
      <c r="F54" s="218" t="s">
        <v>223</v>
      </c>
      <c r="G54" s="218">
        <v>1081</v>
      </c>
      <c r="H54" s="218">
        <v>1056</v>
      </c>
      <c r="I54" s="218">
        <v>25</v>
      </c>
      <c r="J54" s="218">
        <v>2</v>
      </c>
      <c r="K54" s="218">
        <v>0</v>
      </c>
      <c r="L54" s="94" t="s">
        <v>260</v>
      </c>
    </row>
    <row r="55" spans="1:12" ht="12" customHeight="1">
      <c r="A55" s="219">
        <v>42715</v>
      </c>
      <c r="B55" s="93" t="s">
        <v>277</v>
      </c>
      <c r="C55" s="93" t="s">
        <v>270</v>
      </c>
      <c r="D55" s="93" t="s">
        <v>123</v>
      </c>
      <c r="E55" s="93" t="s">
        <v>175</v>
      </c>
      <c r="F55" s="218" t="s">
        <v>224</v>
      </c>
      <c r="G55" s="218">
        <v>2206</v>
      </c>
      <c r="H55" s="218">
        <v>1897</v>
      </c>
      <c r="I55" s="218">
        <v>309</v>
      </c>
      <c r="J55" s="218">
        <v>85</v>
      </c>
      <c r="K55" s="218">
        <v>27</v>
      </c>
      <c r="L55" s="94" t="s">
        <v>260</v>
      </c>
    </row>
    <row r="56" spans="1:12" ht="12" customHeight="1">
      <c r="A56" s="219">
        <v>42715</v>
      </c>
      <c r="B56" s="93" t="s">
        <v>277</v>
      </c>
      <c r="C56" s="93" t="s">
        <v>270</v>
      </c>
      <c r="D56" s="93" t="s">
        <v>123</v>
      </c>
      <c r="E56" s="93" t="s">
        <v>174</v>
      </c>
      <c r="F56" s="218" t="s">
        <v>49</v>
      </c>
      <c r="G56" s="218">
        <v>1086</v>
      </c>
      <c r="H56" s="218">
        <v>1000</v>
      </c>
      <c r="I56" s="218">
        <v>86</v>
      </c>
      <c r="J56" s="218">
        <v>8</v>
      </c>
      <c r="K56" s="218">
        <v>1</v>
      </c>
      <c r="L56" s="94" t="s">
        <v>260</v>
      </c>
    </row>
    <row r="57" spans="1:12" ht="12" customHeight="1">
      <c r="A57" s="219">
        <v>42715</v>
      </c>
      <c r="B57" s="93" t="s">
        <v>277</v>
      </c>
      <c r="C57" s="93" t="s">
        <v>271</v>
      </c>
      <c r="D57" s="93" t="s">
        <v>117</v>
      </c>
      <c r="E57" s="93" t="s">
        <v>176</v>
      </c>
      <c r="F57" s="218" t="s">
        <v>51</v>
      </c>
      <c r="G57" s="218">
        <v>106</v>
      </c>
      <c r="H57" s="218">
        <v>101</v>
      </c>
      <c r="I57" s="218">
        <v>5</v>
      </c>
      <c r="J57" s="218">
        <v>1</v>
      </c>
      <c r="K57" s="218">
        <v>0</v>
      </c>
      <c r="L57" s="94" t="s">
        <v>260</v>
      </c>
    </row>
    <row r="58" spans="1:12" ht="12" customHeight="1">
      <c r="A58" s="219">
        <v>42715</v>
      </c>
      <c r="B58" s="93" t="s">
        <v>277</v>
      </c>
      <c r="C58" s="93" t="s">
        <v>272</v>
      </c>
      <c r="D58" s="93" t="s">
        <v>141</v>
      </c>
      <c r="E58" s="93" t="s">
        <v>177</v>
      </c>
      <c r="F58" s="218" t="s">
        <v>52</v>
      </c>
      <c r="G58" s="218">
        <v>146</v>
      </c>
      <c r="H58" s="218">
        <v>138</v>
      </c>
      <c r="I58" s="218">
        <v>8</v>
      </c>
      <c r="J58" s="218">
        <v>0</v>
      </c>
      <c r="K58" s="218">
        <v>0</v>
      </c>
      <c r="L58" s="94" t="s">
        <v>260</v>
      </c>
    </row>
    <row r="59" spans="1:12" ht="12" customHeight="1">
      <c r="A59" s="219">
        <v>42715</v>
      </c>
      <c r="B59" s="93" t="s">
        <v>277</v>
      </c>
      <c r="C59" s="93" t="s">
        <v>273</v>
      </c>
      <c r="D59" s="93" t="s">
        <v>136</v>
      </c>
      <c r="E59" s="93" t="s">
        <v>178</v>
      </c>
      <c r="F59" s="218" t="s">
        <v>58</v>
      </c>
      <c r="G59" s="218">
        <v>936</v>
      </c>
      <c r="H59" s="218">
        <v>893</v>
      </c>
      <c r="I59" s="218">
        <v>43</v>
      </c>
      <c r="J59" s="218">
        <v>1</v>
      </c>
      <c r="K59" s="218">
        <v>0</v>
      </c>
      <c r="L59" s="94" t="s">
        <v>260</v>
      </c>
    </row>
    <row r="60" spans="1:12" ht="12" customHeight="1">
      <c r="A60" s="219">
        <v>42715</v>
      </c>
      <c r="B60" s="93" t="s">
        <v>277</v>
      </c>
      <c r="C60" s="93" t="s">
        <v>273</v>
      </c>
      <c r="D60" s="93" t="s">
        <v>136</v>
      </c>
      <c r="E60" s="93" t="s">
        <v>179</v>
      </c>
      <c r="F60" s="218" t="s">
        <v>59</v>
      </c>
      <c r="G60" s="218">
        <v>478</v>
      </c>
      <c r="H60" s="218">
        <v>465</v>
      </c>
      <c r="I60" s="218">
        <v>13</v>
      </c>
      <c r="J60" s="218">
        <v>0</v>
      </c>
      <c r="K60" s="218">
        <v>0</v>
      </c>
      <c r="L60" s="94" t="s">
        <v>260</v>
      </c>
    </row>
    <row r="61" spans="1:12" ht="12" customHeight="1">
      <c r="A61" s="219">
        <v>42715</v>
      </c>
      <c r="B61" s="93" t="s">
        <v>277</v>
      </c>
      <c r="C61" s="93" t="s">
        <v>274</v>
      </c>
      <c r="D61" s="93" t="s">
        <v>139</v>
      </c>
      <c r="E61" s="93" t="s">
        <v>180</v>
      </c>
      <c r="F61" s="218" t="s">
        <v>61</v>
      </c>
      <c r="G61" s="218">
        <v>133</v>
      </c>
      <c r="H61" s="218">
        <v>133</v>
      </c>
      <c r="I61" s="218">
        <v>0</v>
      </c>
      <c r="J61" s="218">
        <v>0</v>
      </c>
      <c r="K61" s="218">
        <v>0</v>
      </c>
      <c r="L61" s="94" t="s">
        <v>260</v>
      </c>
    </row>
    <row r="62" spans="1:12" ht="12" customHeight="1">
      <c r="A62" s="219">
        <v>42722</v>
      </c>
      <c r="B62" s="93" t="s">
        <v>277</v>
      </c>
      <c r="C62" s="93" t="s">
        <v>261</v>
      </c>
      <c r="D62" s="93" t="s">
        <v>121</v>
      </c>
      <c r="E62" s="93" t="s">
        <v>152</v>
      </c>
      <c r="F62" s="218" t="s">
        <v>16</v>
      </c>
      <c r="G62" s="218">
        <v>825</v>
      </c>
      <c r="H62" s="218">
        <v>762</v>
      </c>
      <c r="I62" s="218">
        <v>63</v>
      </c>
      <c r="J62" s="218">
        <v>6</v>
      </c>
      <c r="K62" s="218">
        <v>0</v>
      </c>
      <c r="L62" s="94" t="s">
        <v>260</v>
      </c>
    </row>
    <row r="63" spans="1:12" ht="12" customHeight="1">
      <c r="A63" s="219">
        <v>42722</v>
      </c>
      <c r="B63" s="93" t="s">
        <v>277</v>
      </c>
      <c r="C63" s="93" t="s">
        <v>261</v>
      </c>
      <c r="D63" s="93" t="s">
        <v>121</v>
      </c>
      <c r="E63" s="93" t="s">
        <v>151</v>
      </c>
      <c r="F63" s="218" t="s">
        <v>17</v>
      </c>
      <c r="G63" s="218">
        <v>1317</v>
      </c>
      <c r="H63" s="218">
        <v>1233</v>
      </c>
      <c r="I63" s="218">
        <v>84</v>
      </c>
      <c r="J63" s="218">
        <v>19</v>
      </c>
      <c r="K63" s="218">
        <v>4</v>
      </c>
      <c r="L63" s="94" t="s">
        <v>260</v>
      </c>
    </row>
    <row r="64" spans="1:12" ht="12" customHeight="1">
      <c r="A64" s="219">
        <v>42722</v>
      </c>
      <c r="B64" s="93" t="s">
        <v>277</v>
      </c>
      <c r="C64" s="93" t="s">
        <v>262</v>
      </c>
      <c r="D64" s="93" t="s">
        <v>70</v>
      </c>
      <c r="E64" s="93" t="s">
        <v>153</v>
      </c>
      <c r="F64" s="218" t="s">
        <v>21</v>
      </c>
      <c r="G64" s="218">
        <v>499</v>
      </c>
      <c r="H64" s="218">
        <v>477</v>
      </c>
      <c r="I64" s="218">
        <v>22</v>
      </c>
      <c r="J64" s="218">
        <v>0</v>
      </c>
      <c r="K64" s="218">
        <v>0</v>
      </c>
      <c r="L64" s="94" t="s">
        <v>260</v>
      </c>
    </row>
    <row r="65" spans="1:12" ht="12" customHeight="1">
      <c r="A65" s="219">
        <v>42722</v>
      </c>
      <c r="B65" s="93" t="s">
        <v>277</v>
      </c>
      <c r="C65" s="93" t="s">
        <v>263</v>
      </c>
      <c r="D65" s="93" t="s">
        <v>140</v>
      </c>
      <c r="E65" s="93" t="s">
        <v>154</v>
      </c>
      <c r="F65" s="218" t="s">
        <v>217</v>
      </c>
      <c r="G65" s="218">
        <v>702</v>
      </c>
      <c r="H65" s="218">
        <v>636</v>
      </c>
      <c r="I65" s="218">
        <v>66</v>
      </c>
      <c r="J65" s="218">
        <v>10</v>
      </c>
      <c r="K65" s="218">
        <v>2</v>
      </c>
      <c r="L65" s="94" t="s">
        <v>260</v>
      </c>
    </row>
    <row r="66" spans="1:12" ht="12" customHeight="1">
      <c r="A66" s="219">
        <v>42722</v>
      </c>
      <c r="B66" s="93" t="s">
        <v>277</v>
      </c>
      <c r="C66" s="93" t="s">
        <v>263</v>
      </c>
      <c r="D66" s="93" t="s">
        <v>140</v>
      </c>
      <c r="E66" s="93" t="s">
        <v>155</v>
      </c>
      <c r="F66" s="218" t="s">
        <v>22</v>
      </c>
      <c r="G66" s="218">
        <v>194</v>
      </c>
      <c r="H66" s="218">
        <v>188</v>
      </c>
      <c r="I66" s="218">
        <v>6</v>
      </c>
      <c r="J66" s="218">
        <v>1</v>
      </c>
      <c r="K66" s="218">
        <v>0</v>
      </c>
      <c r="L66" s="94" t="s">
        <v>260</v>
      </c>
    </row>
    <row r="67" spans="1:12" ht="12" customHeight="1">
      <c r="A67" s="219">
        <v>42722</v>
      </c>
      <c r="B67" s="93" t="s">
        <v>277</v>
      </c>
      <c r="C67" s="93" t="s">
        <v>264</v>
      </c>
      <c r="D67" s="93" t="s">
        <v>71</v>
      </c>
      <c r="E67" s="93" t="s">
        <v>156</v>
      </c>
      <c r="F67" s="218" t="s">
        <v>25</v>
      </c>
      <c r="G67" s="218">
        <v>1198</v>
      </c>
      <c r="H67" s="218">
        <v>1067</v>
      </c>
      <c r="I67" s="218">
        <v>131</v>
      </c>
      <c r="J67" s="218">
        <v>15</v>
      </c>
      <c r="K67" s="218">
        <v>1</v>
      </c>
      <c r="L67" s="94" t="s">
        <v>260</v>
      </c>
    </row>
    <row r="68" spans="1:12" ht="12" customHeight="1">
      <c r="A68" s="219">
        <v>42722</v>
      </c>
      <c r="B68" s="93" t="s">
        <v>277</v>
      </c>
      <c r="C68" s="93" t="s">
        <v>265</v>
      </c>
      <c r="D68" s="93" t="s">
        <v>69</v>
      </c>
      <c r="E68" s="93" t="s">
        <v>157</v>
      </c>
      <c r="F68" s="218" t="s">
        <v>28</v>
      </c>
      <c r="G68" s="218">
        <v>1188</v>
      </c>
      <c r="H68" s="218">
        <v>1121</v>
      </c>
      <c r="I68" s="218">
        <v>67</v>
      </c>
      <c r="J68" s="218">
        <v>1</v>
      </c>
      <c r="K68" s="218">
        <v>0</v>
      </c>
      <c r="L68" s="94" t="s">
        <v>260</v>
      </c>
    </row>
    <row r="69" spans="1:12" ht="12" customHeight="1">
      <c r="A69" s="219">
        <v>42722</v>
      </c>
      <c r="B69" s="93" t="s">
        <v>277</v>
      </c>
      <c r="C69" s="93" t="s">
        <v>266</v>
      </c>
      <c r="D69" s="93" t="s">
        <v>122</v>
      </c>
      <c r="E69" s="93" t="s">
        <v>158</v>
      </c>
      <c r="F69" s="218" t="s">
        <v>29</v>
      </c>
      <c r="G69" s="218">
        <v>1102</v>
      </c>
      <c r="H69" s="218">
        <v>987</v>
      </c>
      <c r="I69" s="218">
        <v>115</v>
      </c>
      <c r="J69" s="218">
        <v>9</v>
      </c>
      <c r="K69" s="218">
        <v>0</v>
      </c>
      <c r="L69" s="94" t="s">
        <v>260</v>
      </c>
    </row>
    <row r="70" spans="1:12" ht="12" customHeight="1">
      <c r="A70" s="219">
        <v>42722</v>
      </c>
      <c r="B70" s="93" t="s">
        <v>277</v>
      </c>
      <c r="C70" s="93" t="s">
        <v>266</v>
      </c>
      <c r="D70" s="93" t="s">
        <v>122</v>
      </c>
      <c r="E70" s="93" t="s">
        <v>160</v>
      </c>
      <c r="F70" s="218" t="s">
        <v>30</v>
      </c>
      <c r="G70" s="218">
        <v>475</v>
      </c>
      <c r="H70" s="218">
        <v>447</v>
      </c>
      <c r="I70" s="218">
        <v>28</v>
      </c>
      <c r="J70" s="218">
        <v>1</v>
      </c>
      <c r="K70" s="218">
        <v>0</v>
      </c>
      <c r="L70" s="94" t="s">
        <v>260</v>
      </c>
    </row>
    <row r="71" spans="1:12" ht="12" customHeight="1">
      <c r="A71" s="219">
        <v>42722</v>
      </c>
      <c r="B71" s="93" t="s">
        <v>277</v>
      </c>
      <c r="C71" s="93" t="s">
        <v>266</v>
      </c>
      <c r="D71" s="93" t="s">
        <v>122</v>
      </c>
      <c r="E71" s="93" t="s">
        <v>159</v>
      </c>
      <c r="F71" s="218" t="s">
        <v>32</v>
      </c>
      <c r="G71" s="218">
        <v>286</v>
      </c>
      <c r="H71" s="218">
        <v>283</v>
      </c>
      <c r="I71" s="218">
        <v>3</v>
      </c>
      <c r="J71" s="218">
        <v>0</v>
      </c>
      <c r="K71" s="218">
        <v>0</v>
      </c>
      <c r="L71" s="94" t="s">
        <v>260</v>
      </c>
    </row>
    <row r="72" spans="1:12" ht="12" customHeight="1">
      <c r="A72" s="219">
        <v>42722</v>
      </c>
      <c r="B72" s="93" t="s">
        <v>277</v>
      </c>
      <c r="C72" s="93" t="s">
        <v>267</v>
      </c>
      <c r="D72" s="93" t="s">
        <v>72</v>
      </c>
      <c r="E72" s="93" t="s">
        <v>163</v>
      </c>
      <c r="F72" s="218" t="s">
        <v>33</v>
      </c>
      <c r="G72" s="218">
        <v>1731</v>
      </c>
      <c r="H72" s="218">
        <v>1342</v>
      </c>
      <c r="I72" s="218">
        <v>389</v>
      </c>
      <c r="J72" s="218">
        <v>20</v>
      </c>
      <c r="K72" s="218">
        <v>0</v>
      </c>
      <c r="L72" s="94" t="s">
        <v>260</v>
      </c>
    </row>
    <row r="73" spans="1:12" ht="12" customHeight="1">
      <c r="A73" s="219">
        <v>42722</v>
      </c>
      <c r="B73" s="93" t="s">
        <v>277</v>
      </c>
      <c r="C73" s="93" t="s">
        <v>267</v>
      </c>
      <c r="D73" s="93" t="s">
        <v>72</v>
      </c>
      <c r="E73" s="93" t="s">
        <v>161</v>
      </c>
      <c r="F73" s="218" t="s">
        <v>34</v>
      </c>
      <c r="G73" s="218">
        <v>598</v>
      </c>
      <c r="H73" s="218">
        <v>547</v>
      </c>
      <c r="I73" s="218">
        <v>51</v>
      </c>
      <c r="J73" s="218">
        <v>3</v>
      </c>
      <c r="K73" s="218">
        <v>0</v>
      </c>
      <c r="L73" s="94" t="s">
        <v>260</v>
      </c>
    </row>
    <row r="74" spans="1:12" ht="12" customHeight="1">
      <c r="A74" s="219">
        <v>42722</v>
      </c>
      <c r="B74" s="93" t="s">
        <v>277</v>
      </c>
      <c r="C74" s="93" t="s">
        <v>267</v>
      </c>
      <c r="D74" s="93" t="s">
        <v>72</v>
      </c>
      <c r="E74" s="93" t="s">
        <v>164</v>
      </c>
      <c r="F74" s="218" t="s">
        <v>218</v>
      </c>
      <c r="G74" s="218">
        <v>1818</v>
      </c>
      <c r="H74" s="218">
        <v>1370</v>
      </c>
      <c r="I74" s="218">
        <v>448</v>
      </c>
      <c r="J74" s="218">
        <v>48</v>
      </c>
      <c r="K74" s="218">
        <v>0</v>
      </c>
      <c r="L74" s="94" t="s">
        <v>260</v>
      </c>
    </row>
    <row r="75" spans="1:12" ht="12" customHeight="1">
      <c r="A75" s="219">
        <v>42722</v>
      </c>
      <c r="B75" s="93" t="s">
        <v>277</v>
      </c>
      <c r="C75" s="93" t="s">
        <v>267</v>
      </c>
      <c r="D75" s="93" t="s">
        <v>72</v>
      </c>
      <c r="E75" s="93" t="s">
        <v>162</v>
      </c>
      <c r="F75" s="218" t="s">
        <v>35</v>
      </c>
      <c r="G75" s="218">
        <v>1280</v>
      </c>
      <c r="H75" s="218">
        <v>1156</v>
      </c>
      <c r="I75" s="218">
        <v>124</v>
      </c>
      <c r="J75" s="218">
        <v>5</v>
      </c>
      <c r="K75" s="218">
        <v>0</v>
      </c>
      <c r="L75" s="94" t="s">
        <v>260</v>
      </c>
    </row>
    <row r="76" spans="1:12" ht="12" customHeight="1">
      <c r="A76" s="219">
        <v>42722</v>
      </c>
      <c r="B76" s="93" t="s">
        <v>277</v>
      </c>
      <c r="C76" s="93" t="s">
        <v>267</v>
      </c>
      <c r="D76" s="93" t="s">
        <v>72</v>
      </c>
      <c r="E76" s="93" t="s">
        <v>165</v>
      </c>
      <c r="F76" s="218" t="s">
        <v>222</v>
      </c>
      <c r="G76" s="218">
        <v>1161</v>
      </c>
      <c r="H76" s="218">
        <v>1150</v>
      </c>
      <c r="I76" s="218">
        <v>11</v>
      </c>
      <c r="J76" s="218">
        <v>0</v>
      </c>
      <c r="K76" s="218">
        <v>0</v>
      </c>
      <c r="L76" s="94" t="s">
        <v>260</v>
      </c>
    </row>
    <row r="77" spans="1:12" ht="12" customHeight="1">
      <c r="A77" s="219">
        <v>42722</v>
      </c>
      <c r="B77" s="93" t="s">
        <v>277</v>
      </c>
      <c r="C77" s="93" t="s">
        <v>268</v>
      </c>
      <c r="D77" s="93" t="s">
        <v>129</v>
      </c>
      <c r="E77" s="93" t="s">
        <v>169</v>
      </c>
      <c r="F77" s="218" t="s">
        <v>42</v>
      </c>
      <c r="G77" s="218">
        <v>117</v>
      </c>
      <c r="H77" s="218">
        <v>112</v>
      </c>
      <c r="I77" s="218">
        <v>5</v>
      </c>
      <c r="J77" s="218">
        <v>0</v>
      </c>
      <c r="K77" s="218">
        <v>0</v>
      </c>
      <c r="L77" s="94" t="s">
        <v>260</v>
      </c>
    </row>
    <row r="78" spans="1:12" ht="12" customHeight="1">
      <c r="A78" s="219">
        <v>42722</v>
      </c>
      <c r="B78" s="93" t="s">
        <v>277</v>
      </c>
      <c r="C78" s="93" t="s">
        <v>268</v>
      </c>
      <c r="D78" s="93" t="s">
        <v>129</v>
      </c>
      <c r="E78" s="93" t="s">
        <v>167</v>
      </c>
      <c r="F78" s="218" t="s">
        <v>43</v>
      </c>
      <c r="G78" s="218">
        <v>128</v>
      </c>
      <c r="H78" s="218">
        <v>126</v>
      </c>
      <c r="I78" s="218">
        <v>2</v>
      </c>
      <c r="J78" s="218">
        <v>1</v>
      </c>
      <c r="K78" s="218">
        <v>0</v>
      </c>
      <c r="L78" s="94" t="s">
        <v>260</v>
      </c>
    </row>
    <row r="79" spans="1:12" ht="12" customHeight="1">
      <c r="A79" s="219">
        <v>42722</v>
      </c>
      <c r="B79" s="93" t="s">
        <v>277</v>
      </c>
      <c r="C79" s="93" t="s">
        <v>268</v>
      </c>
      <c r="D79" s="93" t="s">
        <v>129</v>
      </c>
      <c r="E79" s="93" t="s">
        <v>166</v>
      </c>
      <c r="F79" s="218" t="s">
        <v>44</v>
      </c>
      <c r="G79" s="218">
        <v>134</v>
      </c>
      <c r="H79" s="218">
        <v>132</v>
      </c>
      <c r="I79" s="218">
        <v>2</v>
      </c>
      <c r="J79" s="218">
        <v>0</v>
      </c>
      <c r="K79" s="218">
        <v>0</v>
      </c>
      <c r="L79" s="94" t="s">
        <v>260</v>
      </c>
    </row>
    <row r="80" spans="1:12" ht="12" customHeight="1">
      <c r="A80" s="219">
        <v>42722</v>
      </c>
      <c r="B80" s="93" t="s">
        <v>277</v>
      </c>
      <c r="C80" s="93" t="s">
        <v>268</v>
      </c>
      <c r="D80" s="93" t="s">
        <v>129</v>
      </c>
      <c r="E80" s="93" t="s">
        <v>168</v>
      </c>
      <c r="F80" s="218" t="s">
        <v>45</v>
      </c>
      <c r="G80" s="218">
        <v>726</v>
      </c>
      <c r="H80" s="218">
        <v>640</v>
      </c>
      <c r="I80" s="218">
        <v>86</v>
      </c>
      <c r="J80" s="218">
        <v>10</v>
      </c>
      <c r="K80" s="218">
        <v>2</v>
      </c>
      <c r="L80" s="94" t="s">
        <v>260</v>
      </c>
    </row>
    <row r="81" spans="1:12" ht="12" customHeight="1">
      <c r="A81" s="219">
        <v>42722</v>
      </c>
      <c r="B81" s="93" t="s">
        <v>277</v>
      </c>
      <c r="C81" s="93" t="s">
        <v>269</v>
      </c>
      <c r="D81" s="93" t="s">
        <v>73</v>
      </c>
      <c r="E81" s="93" t="s">
        <v>171</v>
      </c>
      <c r="F81" s="218" t="s">
        <v>46</v>
      </c>
      <c r="G81" s="218">
        <v>1223</v>
      </c>
      <c r="H81" s="218">
        <v>1085</v>
      </c>
      <c r="I81" s="218">
        <v>138</v>
      </c>
      <c r="J81" s="218">
        <v>21</v>
      </c>
      <c r="K81" s="218">
        <v>1</v>
      </c>
      <c r="L81" s="94" t="s">
        <v>260</v>
      </c>
    </row>
    <row r="82" spans="1:12" ht="12" customHeight="1">
      <c r="A82" s="219">
        <v>42722</v>
      </c>
      <c r="B82" s="93" t="s">
        <v>277</v>
      </c>
      <c r="C82" s="93" t="s">
        <v>269</v>
      </c>
      <c r="D82" s="93" t="s">
        <v>73</v>
      </c>
      <c r="E82" s="93" t="s">
        <v>170</v>
      </c>
      <c r="F82" s="218" t="s">
        <v>76</v>
      </c>
      <c r="G82" s="218">
        <v>1298</v>
      </c>
      <c r="H82" s="218">
        <v>1220</v>
      </c>
      <c r="I82" s="218">
        <v>78</v>
      </c>
      <c r="J82" s="218">
        <v>5</v>
      </c>
      <c r="K82" s="218">
        <v>0</v>
      </c>
      <c r="L82" s="94" t="s">
        <v>260</v>
      </c>
    </row>
    <row r="83" spans="1:12" ht="12" customHeight="1">
      <c r="A83" s="219">
        <v>42722</v>
      </c>
      <c r="B83" s="93" t="s">
        <v>277</v>
      </c>
      <c r="C83" s="93" t="s">
        <v>269</v>
      </c>
      <c r="D83" s="93" t="s">
        <v>73</v>
      </c>
      <c r="E83" s="93" t="s">
        <v>172</v>
      </c>
      <c r="F83" s="218" t="s">
        <v>47</v>
      </c>
      <c r="G83" s="218">
        <v>1201</v>
      </c>
      <c r="H83" s="218">
        <v>1096</v>
      </c>
      <c r="I83" s="218">
        <v>105</v>
      </c>
      <c r="J83" s="218">
        <v>15</v>
      </c>
      <c r="K83" s="218">
        <v>1</v>
      </c>
      <c r="L83" s="94" t="s">
        <v>260</v>
      </c>
    </row>
    <row r="84" spans="1:12" ht="12" customHeight="1">
      <c r="A84" s="219">
        <v>42722</v>
      </c>
      <c r="B84" s="93" t="s">
        <v>277</v>
      </c>
      <c r="C84" s="93" t="s">
        <v>270</v>
      </c>
      <c r="D84" s="93" t="s">
        <v>123</v>
      </c>
      <c r="E84" s="93" t="s">
        <v>173</v>
      </c>
      <c r="F84" s="218" t="s">
        <v>223</v>
      </c>
      <c r="G84" s="218">
        <v>969</v>
      </c>
      <c r="H84" s="218">
        <v>953</v>
      </c>
      <c r="I84" s="218">
        <v>16</v>
      </c>
      <c r="J84" s="218">
        <v>0</v>
      </c>
      <c r="K84" s="218">
        <v>0</v>
      </c>
      <c r="L84" s="94" t="s">
        <v>260</v>
      </c>
    </row>
    <row r="85" spans="1:12" ht="12" customHeight="1">
      <c r="A85" s="219">
        <v>42722</v>
      </c>
      <c r="B85" s="93" t="s">
        <v>277</v>
      </c>
      <c r="C85" s="93" t="s">
        <v>270</v>
      </c>
      <c r="D85" s="93" t="s">
        <v>123</v>
      </c>
      <c r="E85" s="93" t="s">
        <v>175</v>
      </c>
      <c r="F85" s="218" t="s">
        <v>224</v>
      </c>
      <c r="G85" s="218">
        <v>2228</v>
      </c>
      <c r="H85" s="218">
        <v>1946</v>
      </c>
      <c r="I85" s="218">
        <v>282</v>
      </c>
      <c r="J85" s="218">
        <v>53</v>
      </c>
      <c r="K85" s="218">
        <v>9</v>
      </c>
      <c r="L85" s="94" t="s">
        <v>260</v>
      </c>
    </row>
    <row r="86" spans="1:12" ht="12" customHeight="1">
      <c r="A86" s="219">
        <v>42722</v>
      </c>
      <c r="B86" s="93" t="s">
        <v>277</v>
      </c>
      <c r="C86" s="93" t="s">
        <v>270</v>
      </c>
      <c r="D86" s="93" t="s">
        <v>123</v>
      </c>
      <c r="E86" s="93" t="s">
        <v>174</v>
      </c>
      <c r="F86" s="218" t="s">
        <v>49</v>
      </c>
      <c r="G86" s="218">
        <v>1061</v>
      </c>
      <c r="H86" s="218">
        <v>974</v>
      </c>
      <c r="I86" s="218">
        <v>87</v>
      </c>
      <c r="J86" s="218">
        <v>7</v>
      </c>
      <c r="K86" s="218">
        <v>1</v>
      </c>
      <c r="L86" s="94" t="s">
        <v>260</v>
      </c>
    </row>
    <row r="87" spans="1:12" ht="12" customHeight="1">
      <c r="A87" s="219">
        <v>42722</v>
      </c>
      <c r="B87" s="93" t="s">
        <v>277</v>
      </c>
      <c r="C87" s="93" t="s">
        <v>271</v>
      </c>
      <c r="D87" s="93" t="s">
        <v>117</v>
      </c>
      <c r="E87" s="93" t="s">
        <v>176</v>
      </c>
      <c r="F87" s="218" t="s">
        <v>51</v>
      </c>
      <c r="G87" s="218">
        <v>98</v>
      </c>
      <c r="H87" s="218">
        <v>97</v>
      </c>
      <c r="I87" s="218">
        <v>1</v>
      </c>
      <c r="J87" s="218">
        <v>0</v>
      </c>
      <c r="K87" s="218">
        <v>0</v>
      </c>
      <c r="L87" s="94" t="s">
        <v>260</v>
      </c>
    </row>
    <row r="88" spans="1:12" ht="12" customHeight="1">
      <c r="A88" s="219">
        <v>42722</v>
      </c>
      <c r="B88" s="93" t="s">
        <v>277</v>
      </c>
      <c r="C88" s="93" t="s">
        <v>272</v>
      </c>
      <c r="D88" s="93" t="s">
        <v>141</v>
      </c>
      <c r="E88" s="93" t="s">
        <v>177</v>
      </c>
      <c r="F88" s="218" t="s">
        <v>52</v>
      </c>
      <c r="G88" s="218">
        <v>149</v>
      </c>
      <c r="H88" s="218">
        <v>146</v>
      </c>
      <c r="I88" s="218">
        <v>3</v>
      </c>
      <c r="J88" s="218">
        <v>0</v>
      </c>
      <c r="K88" s="218">
        <v>0</v>
      </c>
      <c r="L88" s="94" t="s">
        <v>260</v>
      </c>
    </row>
    <row r="89" spans="1:12" ht="12" customHeight="1">
      <c r="A89" s="219">
        <v>42722</v>
      </c>
      <c r="B89" s="93" t="s">
        <v>277</v>
      </c>
      <c r="C89" s="93" t="s">
        <v>273</v>
      </c>
      <c r="D89" s="93" t="s">
        <v>136</v>
      </c>
      <c r="E89" s="93" t="s">
        <v>178</v>
      </c>
      <c r="F89" s="218" t="s">
        <v>58</v>
      </c>
      <c r="G89" s="218">
        <v>925</v>
      </c>
      <c r="H89" s="218">
        <v>888</v>
      </c>
      <c r="I89" s="218">
        <v>37</v>
      </c>
      <c r="J89" s="218">
        <v>2</v>
      </c>
      <c r="K89" s="218">
        <v>0</v>
      </c>
      <c r="L89" s="94" t="s">
        <v>260</v>
      </c>
    </row>
    <row r="90" spans="1:12" ht="12" customHeight="1">
      <c r="A90" s="219">
        <v>42722</v>
      </c>
      <c r="B90" s="93" t="s">
        <v>277</v>
      </c>
      <c r="C90" s="93" t="s">
        <v>273</v>
      </c>
      <c r="D90" s="93" t="s">
        <v>136</v>
      </c>
      <c r="E90" s="93" t="s">
        <v>179</v>
      </c>
      <c r="F90" s="218" t="s">
        <v>59</v>
      </c>
      <c r="G90" s="218">
        <v>464</v>
      </c>
      <c r="H90" s="218">
        <v>452</v>
      </c>
      <c r="I90" s="218">
        <v>12</v>
      </c>
      <c r="J90" s="218">
        <v>0</v>
      </c>
      <c r="K90" s="218">
        <v>0</v>
      </c>
      <c r="L90" s="94" t="s">
        <v>260</v>
      </c>
    </row>
    <row r="91" spans="1:12" ht="12" customHeight="1">
      <c r="A91" s="219">
        <v>42722</v>
      </c>
      <c r="B91" s="93" t="s">
        <v>277</v>
      </c>
      <c r="C91" s="93" t="s">
        <v>274</v>
      </c>
      <c r="D91" s="93" t="s">
        <v>139</v>
      </c>
      <c r="E91" s="93" t="s">
        <v>180</v>
      </c>
      <c r="F91" s="218" t="s">
        <v>61</v>
      </c>
      <c r="G91" s="218">
        <v>128</v>
      </c>
      <c r="H91" s="218">
        <v>127</v>
      </c>
      <c r="I91" s="218">
        <v>1</v>
      </c>
      <c r="J91" s="218">
        <v>0</v>
      </c>
      <c r="K91" s="218">
        <v>0</v>
      </c>
      <c r="L91" s="94" t="s">
        <v>260</v>
      </c>
    </row>
    <row r="92" spans="1:12" s="293" customFormat="1" ht="12" customHeight="1">
      <c r="A92" s="289">
        <v>42729</v>
      </c>
      <c r="B92" s="290" t="s">
        <v>277</v>
      </c>
      <c r="C92" s="290" t="s">
        <v>261</v>
      </c>
      <c r="D92" s="290" t="s">
        <v>121</v>
      </c>
      <c r="E92" s="290" t="s">
        <v>152</v>
      </c>
      <c r="F92" s="291" t="s">
        <v>16</v>
      </c>
      <c r="G92" s="291">
        <v>749</v>
      </c>
      <c r="H92" s="291">
        <v>726</v>
      </c>
      <c r="I92" s="291">
        <v>23</v>
      </c>
      <c r="J92" s="291">
        <v>0</v>
      </c>
      <c r="K92" s="291">
        <v>0</v>
      </c>
      <c r="L92" s="292" t="s">
        <v>260</v>
      </c>
    </row>
    <row r="93" spans="1:12" s="293" customFormat="1" ht="12" customHeight="1">
      <c r="A93" s="289">
        <v>42729</v>
      </c>
      <c r="B93" s="290" t="s">
        <v>277</v>
      </c>
      <c r="C93" s="290" t="s">
        <v>261</v>
      </c>
      <c r="D93" s="290" t="s">
        <v>121</v>
      </c>
      <c r="E93" s="290" t="s">
        <v>151</v>
      </c>
      <c r="F93" s="291" t="s">
        <v>17</v>
      </c>
      <c r="G93" s="291">
        <v>1218</v>
      </c>
      <c r="H93" s="291">
        <v>1139</v>
      </c>
      <c r="I93" s="291">
        <v>79</v>
      </c>
      <c r="J93" s="291">
        <v>6</v>
      </c>
      <c r="K93" s="291">
        <v>0</v>
      </c>
      <c r="L93" s="292" t="s">
        <v>260</v>
      </c>
    </row>
    <row r="94" spans="1:12" s="293" customFormat="1" ht="12" customHeight="1">
      <c r="A94" s="289">
        <v>42729</v>
      </c>
      <c r="B94" s="290" t="s">
        <v>277</v>
      </c>
      <c r="C94" s="290" t="s">
        <v>262</v>
      </c>
      <c r="D94" s="290" t="s">
        <v>70</v>
      </c>
      <c r="E94" s="290" t="s">
        <v>153</v>
      </c>
      <c r="F94" s="291" t="s">
        <v>21</v>
      </c>
      <c r="G94" s="291">
        <v>491</v>
      </c>
      <c r="H94" s="291">
        <v>476</v>
      </c>
      <c r="I94" s="291">
        <v>15</v>
      </c>
      <c r="J94" s="291">
        <v>1</v>
      </c>
      <c r="K94" s="291">
        <v>0</v>
      </c>
      <c r="L94" s="292" t="s">
        <v>260</v>
      </c>
    </row>
    <row r="95" spans="1:12" s="293" customFormat="1" ht="12" customHeight="1">
      <c r="A95" s="289">
        <v>42729</v>
      </c>
      <c r="B95" s="290" t="s">
        <v>277</v>
      </c>
      <c r="C95" s="290" t="s">
        <v>263</v>
      </c>
      <c r="D95" s="290" t="s">
        <v>140</v>
      </c>
      <c r="E95" s="290" t="s">
        <v>154</v>
      </c>
      <c r="F95" s="291" t="s">
        <v>217</v>
      </c>
      <c r="G95" s="291">
        <v>614</v>
      </c>
      <c r="H95" s="291">
        <v>563</v>
      </c>
      <c r="I95" s="291">
        <v>51</v>
      </c>
      <c r="J95" s="291">
        <v>3</v>
      </c>
      <c r="K95" s="291">
        <v>0</v>
      </c>
      <c r="L95" s="292" t="s">
        <v>260</v>
      </c>
    </row>
    <row r="96" spans="1:12" s="293" customFormat="1" ht="12" customHeight="1">
      <c r="A96" s="289">
        <v>42729</v>
      </c>
      <c r="B96" s="290" t="s">
        <v>277</v>
      </c>
      <c r="C96" s="290" t="s">
        <v>263</v>
      </c>
      <c r="D96" s="290" t="s">
        <v>140</v>
      </c>
      <c r="E96" s="290" t="s">
        <v>155</v>
      </c>
      <c r="F96" s="291" t="s">
        <v>22</v>
      </c>
      <c r="G96" s="291">
        <v>228</v>
      </c>
      <c r="H96" s="291">
        <v>218</v>
      </c>
      <c r="I96" s="291">
        <v>10</v>
      </c>
      <c r="J96" s="291">
        <v>1</v>
      </c>
      <c r="K96" s="291">
        <v>0</v>
      </c>
      <c r="L96" s="292" t="s">
        <v>260</v>
      </c>
    </row>
    <row r="97" spans="1:12" s="293" customFormat="1" ht="12" customHeight="1">
      <c r="A97" s="289">
        <v>42729</v>
      </c>
      <c r="B97" s="290" t="s">
        <v>277</v>
      </c>
      <c r="C97" s="290" t="s">
        <v>264</v>
      </c>
      <c r="D97" s="290" t="s">
        <v>71</v>
      </c>
      <c r="E97" s="290" t="s">
        <v>156</v>
      </c>
      <c r="F97" s="291" t="s">
        <v>25</v>
      </c>
      <c r="G97" s="291">
        <v>1086</v>
      </c>
      <c r="H97" s="291">
        <v>987</v>
      </c>
      <c r="I97" s="291">
        <v>99</v>
      </c>
      <c r="J97" s="291">
        <v>6</v>
      </c>
      <c r="K97" s="291">
        <v>0</v>
      </c>
      <c r="L97" s="292" t="s">
        <v>260</v>
      </c>
    </row>
    <row r="98" spans="1:12" s="293" customFormat="1" ht="12" customHeight="1">
      <c r="A98" s="289">
        <v>42729</v>
      </c>
      <c r="B98" s="290" t="s">
        <v>277</v>
      </c>
      <c r="C98" s="290" t="s">
        <v>265</v>
      </c>
      <c r="D98" s="290" t="s">
        <v>69</v>
      </c>
      <c r="E98" s="290" t="s">
        <v>157</v>
      </c>
      <c r="F98" s="291" t="s">
        <v>28</v>
      </c>
      <c r="G98" s="291">
        <v>1076</v>
      </c>
      <c r="H98" s="291">
        <v>1008</v>
      </c>
      <c r="I98" s="291">
        <v>68</v>
      </c>
      <c r="J98" s="291">
        <v>2</v>
      </c>
      <c r="K98" s="291">
        <v>0</v>
      </c>
      <c r="L98" s="292" t="s">
        <v>260</v>
      </c>
    </row>
    <row r="99" spans="1:12" s="293" customFormat="1" ht="12" customHeight="1">
      <c r="A99" s="289">
        <v>42729</v>
      </c>
      <c r="B99" s="290" t="s">
        <v>277</v>
      </c>
      <c r="C99" s="290" t="s">
        <v>266</v>
      </c>
      <c r="D99" s="290" t="s">
        <v>122</v>
      </c>
      <c r="E99" s="290" t="s">
        <v>158</v>
      </c>
      <c r="F99" s="291" t="s">
        <v>29</v>
      </c>
      <c r="G99" s="291">
        <v>1013</v>
      </c>
      <c r="H99" s="291">
        <v>875</v>
      </c>
      <c r="I99" s="291">
        <v>138</v>
      </c>
      <c r="J99" s="291">
        <v>12</v>
      </c>
      <c r="K99" s="291">
        <v>0</v>
      </c>
      <c r="L99" s="292" t="s">
        <v>260</v>
      </c>
    </row>
    <row r="100" spans="1:12" s="293" customFormat="1" ht="12" customHeight="1">
      <c r="A100" s="289">
        <v>42729</v>
      </c>
      <c r="B100" s="290" t="s">
        <v>277</v>
      </c>
      <c r="C100" s="290" t="s">
        <v>266</v>
      </c>
      <c r="D100" s="290" t="s">
        <v>122</v>
      </c>
      <c r="E100" s="290" t="s">
        <v>160</v>
      </c>
      <c r="F100" s="291" t="s">
        <v>30</v>
      </c>
      <c r="G100" s="291">
        <v>413</v>
      </c>
      <c r="H100" s="291">
        <v>399</v>
      </c>
      <c r="I100" s="291">
        <v>14</v>
      </c>
      <c r="J100" s="291">
        <v>0</v>
      </c>
      <c r="K100" s="291">
        <v>0</v>
      </c>
      <c r="L100" s="292" t="s">
        <v>260</v>
      </c>
    </row>
    <row r="101" spans="1:12" s="293" customFormat="1" ht="12" customHeight="1">
      <c r="A101" s="289">
        <v>42729</v>
      </c>
      <c r="B101" s="290" t="s">
        <v>277</v>
      </c>
      <c r="C101" s="290" t="s">
        <v>266</v>
      </c>
      <c r="D101" s="290" t="s">
        <v>122</v>
      </c>
      <c r="E101" s="290" t="s">
        <v>159</v>
      </c>
      <c r="F101" s="291" t="s">
        <v>32</v>
      </c>
      <c r="G101" s="291">
        <v>243</v>
      </c>
      <c r="H101" s="291">
        <v>237</v>
      </c>
      <c r="I101" s="291">
        <v>6</v>
      </c>
      <c r="J101" s="291">
        <v>0</v>
      </c>
      <c r="K101" s="291">
        <v>0</v>
      </c>
      <c r="L101" s="292" t="s">
        <v>260</v>
      </c>
    </row>
    <row r="102" spans="1:12" s="293" customFormat="1" ht="12" customHeight="1">
      <c r="A102" s="289">
        <v>42729</v>
      </c>
      <c r="B102" s="290" t="s">
        <v>277</v>
      </c>
      <c r="C102" s="290" t="s">
        <v>267</v>
      </c>
      <c r="D102" s="290" t="s">
        <v>72</v>
      </c>
      <c r="E102" s="290" t="s">
        <v>163</v>
      </c>
      <c r="F102" s="291" t="s">
        <v>33</v>
      </c>
      <c r="G102" s="291">
        <v>1511</v>
      </c>
      <c r="H102" s="291">
        <v>1296</v>
      </c>
      <c r="I102" s="291">
        <v>215</v>
      </c>
      <c r="J102" s="291">
        <v>5</v>
      </c>
      <c r="K102" s="291">
        <v>0</v>
      </c>
      <c r="L102" s="292" t="s">
        <v>260</v>
      </c>
    </row>
    <row r="103" spans="1:12" s="293" customFormat="1" ht="12" customHeight="1">
      <c r="A103" s="289">
        <v>42729</v>
      </c>
      <c r="B103" s="290" t="s">
        <v>277</v>
      </c>
      <c r="C103" s="290" t="s">
        <v>267</v>
      </c>
      <c r="D103" s="290" t="s">
        <v>72</v>
      </c>
      <c r="E103" s="290" t="s">
        <v>161</v>
      </c>
      <c r="F103" s="291" t="s">
        <v>34</v>
      </c>
      <c r="G103" s="291">
        <v>512</v>
      </c>
      <c r="H103" s="291">
        <v>478</v>
      </c>
      <c r="I103" s="291">
        <v>34</v>
      </c>
      <c r="J103" s="291">
        <v>1</v>
      </c>
      <c r="K103" s="291">
        <v>0</v>
      </c>
      <c r="L103" s="292" t="s">
        <v>260</v>
      </c>
    </row>
    <row r="104" spans="1:12" s="293" customFormat="1" ht="12" customHeight="1">
      <c r="A104" s="289">
        <v>42729</v>
      </c>
      <c r="B104" s="290" t="s">
        <v>277</v>
      </c>
      <c r="C104" s="290" t="s">
        <v>267</v>
      </c>
      <c r="D104" s="290" t="s">
        <v>72</v>
      </c>
      <c r="E104" s="290" t="s">
        <v>164</v>
      </c>
      <c r="F104" s="291" t="s">
        <v>218</v>
      </c>
      <c r="G104" s="291">
        <v>1575</v>
      </c>
      <c r="H104" s="291">
        <v>1419</v>
      </c>
      <c r="I104" s="291">
        <v>156</v>
      </c>
      <c r="J104" s="291">
        <v>4</v>
      </c>
      <c r="K104" s="291">
        <v>0</v>
      </c>
      <c r="L104" s="292" t="s">
        <v>260</v>
      </c>
    </row>
    <row r="105" spans="1:12" s="293" customFormat="1" ht="12" customHeight="1">
      <c r="A105" s="289">
        <v>42729</v>
      </c>
      <c r="B105" s="290" t="s">
        <v>277</v>
      </c>
      <c r="C105" s="290" t="s">
        <v>267</v>
      </c>
      <c r="D105" s="290" t="s">
        <v>72</v>
      </c>
      <c r="E105" s="290" t="s">
        <v>162</v>
      </c>
      <c r="F105" s="291" t="s">
        <v>35</v>
      </c>
      <c r="G105" s="291">
        <v>1077</v>
      </c>
      <c r="H105" s="291">
        <v>981</v>
      </c>
      <c r="I105" s="291">
        <v>96</v>
      </c>
      <c r="J105" s="291">
        <v>3</v>
      </c>
      <c r="K105" s="291">
        <v>0</v>
      </c>
      <c r="L105" s="292" t="s">
        <v>260</v>
      </c>
    </row>
    <row r="106" spans="1:12" s="293" customFormat="1" ht="12" customHeight="1">
      <c r="A106" s="289">
        <v>42729</v>
      </c>
      <c r="B106" s="290" t="s">
        <v>277</v>
      </c>
      <c r="C106" s="290" t="s">
        <v>267</v>
      </c>
      <c r="D106" s="290" t="s">
        <v>72</v>
      </c>
      <c r="E106" s="290" t="s">
        <v>165</v>
      </c>
      <c r="F106" s="291" t="s">
        <v>222</v>
      </c>
      <c r="G106" s="291">
        <v>931</v>
      </c>
      <c r="H106" s="291">
        <v>924</v>
      </c>
      <c r="I106" s="291">
        <v>7</v>
      </c>
      <c r="J106" s="291">
        <v>0</v>
      </c>
      <c r="K106" s="291">
        <v>0</v>
      </c>
      <c r="L106" s="292" t="s">
        <v>260</v>
      </c>
    </row>
    <row r="107" spans="1:12" s="293" customFormat="1" ht="12" customHeight="1">
      <c r="A107" s="289">
        <v>42729</v>
      </c>
      <c r="B107" s="290" t="s">
        <v>277</v>
      </c>
      <c r="C107" s="290" t="s">
        <v>268</v>
      </c>
      <c r="D107" s="290" t="s">
        <v>129</v>
      </c>
      <c r="E107" s="290" t="s">
        <v>169</v>
      </c>
      <c r="F107" s="291" t="s">
        <v>42</v>
      </c>
      <c r="G107" s="291">
        <v>116</v>
      </c>
      <c r="H107" s="291">
        <v>108</v>
      </c>
      <c r="I107" s="291">
        <v>8</v>
      </c>
      <c r="J107" s="291">
        <v>0</v>
      </c>
      <c r="K107" s="291">
        <v>0</v>
      </c>
      <c r="L107" s="292" t="s">
        <v>260</v>
      </c>
    </row>
    <row r="108" spans="1:12" s="293" customFormat="1" ht="12" customHeight="1">
      <c r="A108" s="289">
        <v>42729</v>
      </c>
      <c r="B108" s="290" t="s">
        <v>277</v>
      </c>
      <c r="C108" s="290" t="s">
        <v>268</v>
      </c>
      <c r="D108" s="290" t="s">
        <v>129</v>
      </c>
      <c r="E108" s="290" t="s">
        <v>167</v>
      </c>
      <c r="F108" s="291" t="s">
        <v>43</v>
      </c>
      <c r="G108" s="291">
        <v>136</v>
      </c>
      <c r="H108" s="291">
        <v>127</v>
      </c>
      <c r="I108" s="291">
        <v>9</v>
      </c>
      <c r="J108" s="291">
        <v>3</v>
      </c>
      <c r="K108" s="291">
        <v>0</v>
      </c>
      <c r="L108" s="292" t="s">
        <v>260</v>
      </c>
    </row>
    <row r="109" spans="1:12" s="293" customFormat="1" ht="12" customHeight="1">
      <c r="A109" s="289">
        <v>42729</v>
      </c>
      <c r="B109" s="290" t="s">
        <v>277</v>
      </c>
      <c r="C109" s="290" t="s">
        <v>268</v>
      </c>
      <c r="D109" s="290" t="s">
        <v>129</v>
      </c>
      <c r="E109" s="290" t="s">
        <v>166</v>
      </c>
      <c r="F109" s="291" t="s">
        <v>44</v>
      </c>
      <c r="G109" s="291">
        <v>150</v>
      </c>
      <c r="H109" s="291">
        <v>149</v>
      </c>
      <c r="I109" s="291">
        <v>1</v>
      </c>
      <c r="J109" s="291">
        <v>0</v>
      </c>
      <c r="K109" s="291">
        <v>0</v>
      </c>
      <c r="L109" s="292" t="s">
        <v>260</v>
      </c>
    </row>
    <row r="110" spans="1:12" s="293" customFormat="1" ht="12" customHeight="1">
      <c r="A110" s="289">
        <v>42729</v>
      </c>
      <c r="B110" s="290" t="s">
        <v>277</v>
      </c>
      <c r="C110" s="290" t="s">
        <v>268</v>
      </c>
      <c r="D110" s="290" t="s">
        <v>129</v>
      </c>
      <c r="E110" s="290" t="s">
        <v>168</v>
      </c>
      <c r="F110" s="291" t="s">
        <v>45</v>
      </c>
      <c r="G110" s="291">
        <v>556</v>
      </c>
      <c r="H110" s="291">
        <v>511</v>
      </c>
      <c r="I110" s="291">
        <v>45</v>
      </c>
      <c r="J110" s="291">
        <v>0</v>
      </c>
      <c r="K110" s="291">
        <v>0</v>
      </c>
      <c r="L110" s="292" t="s">
        <v>260</v>
      </c>
    </row>
    <row r="111" spans="1:12" s="293" customFormat="1" ht="12" customHeight="1">
      <c r="A111" s="289">
        <v>42729</v>
      </c>
      <c r="B111" s="290" t="s">
        <v>277</v>
      </c>
      <c r="C111" s="290" t="s">
        <v>269</v>
      </c>
      <c r="D111" s="290" t="s">
        <v>73</v>
      </c>
      <c r="E111" s="290" t="s">
        <v>171</v>
      </c>
      <c r="F111" s="291" t="s">
        <v>46</v>
      </c>
      <c r="G111" s="291">
        <v>1091</v>
      </c>
      <c r="H111" s="291">
        <v>1018</v>
      </c>
      <c r="I111" s="291">
        <v>73</v>
      </c>
      <c r="J111" s="291">
        <v>7</v>
      </c>
      <c r="K111" s="291">
        <v>4</v>
      </c>
      <c r="L111" s="292" t="s">
        <v>260</v>
      </c>
    </row>
    <row r="112" spans="1:12" s="293" customFormat="1" ht="12" customHeight="1">
      <c r="A112" s="289">
        <v>42729</v>
      </c>
      <c r="B112" s="290" t="s">
        <v>277</v>
      </c>
      <c r="C112" s="290" t="s">
        <v>269</v>
      </c>
      <c r="D112" s="290" t="s">
        <v>73</v>
      </c>
      <c r="E112" s="290" t="s">
        <v>170</v>
      </c>
      <c r="F112" s="291" t="s">
        <v>76</v>
      </c>
      <c r="G112" s="291">
        <v>1179</v>
      </c>
      <c r="H112" s="291">
        <v>1119</v>
      </c>
      <c r="I112" s="291">
        <v>60</v>
      </c>
      <c r="J112" s="291">
        <v>7</v>
      </c>
      <c r="K112" s="291">
        <v>1</v>
      </c>
      <c r="L112" s="292" t="s">
        <v>260</v>
      </c>
    </row>
    <row r="113" spans="1:12" s="293" customFormat="1" ht="12" customHeight="1">
      <c r="A113" s="289">
        <v>42729</v>
      </c>
      <c r="B113" s="290" t="s">
        <v>277</v>
      </c>
      <c r="C113" s="290" t="s">
        <v>269</v>
      </c>
      <c r="D113" s="290" t="s">
        <v>73</v>
      </c>
      <c r="E113" s="290" t="s">
        <v>172</v>
      </c>
      <c r="F113" s="291" t="s">
        <v>47</v>
      </c>
      <c r="G113" s="291">
        <v>1099</v>
      </c>
      <c r="H113" s="291">
        <v>1026</v>
      </c>
      <c r="I113" s="291">
        <v>73</v>
      </c>
      <c r="J113" s="291">
        <v>8</v>
      </c>
      <c r="K113" s="291">
        <v>0</v>
      </c>
      <c r="L113" s="292" t="s">
        <v>260</v>
      </c>
    </row>
    <row r="114" spans="1:12" s="293" customFormat="1" ht="12" customHeight="1">
      <c r="A114" s="289">
        <v>42729</v>
      </c>
      <c r="B114" s="290" t="s">
        <v>277</v>
      </c>
      <c r="C114" s="290" t="s">
        <v>270</v>
      </c>
      <c r="D114" s="290" t="s">
        <v>123</v>
      </c>
      <c r="E114" s="290" t="s">
        <v>173</v>
      </c>
      <c r="F114" s="291" t="s">
        <v>223</v>
      </c>
      <c r="G114" s="291">
        <v>859</v>
      </c>
      <c r="H114" s="291">
        <v>825</v>
      </c>
      <c r="I114" s="291">
        <v>34</v>
      </c>
      <c r="J114" s="291">
        <v>1</v>
      </c>
      <c r="K114" s="291">
        <v>0</v>
      </c>
      <c r="L114" s="292" t="s">
        <v>260</v>
      </c>
    </row>
    <row r="115" spans="1:12" s="293" customFormat="1" ht="12" customHeight="1">
      <c r="A115" s="289">
        <v>42729</v>
      </c>
      <c r="B115" s="290" t="s">
        <v>277</v>
      </c>
      <c r="C115" s="290" t="s">
        <v>270</v>
      </c>
      <c r="D115" s="290" t="s">
        <v>123</v>
      </c>
      <c r="E115" s="290" t="s">
        <v>175</v>
      </c>
      <c r="F115" s="291" t="s">
        <v>224</v>
      </c>
      <c r="G115" s="291">
        <v>1881</v>
      </c>
      <c r="H115" s="291">
        <v>1799</v>
      </c>
      <c r="I115" s="291">
        <v>82</v>
      </c>
      <c r="J115" s="291">
        <v>5</v>
      </c>
      <c r="K115" s="291">
        <v>1</v>
      </c>
      <c r="L115" s="292" t="s">
        <v>260</v>
      </c>
    </row>
    <row r="116" spans="1:12" s="293" customFormat="1" ht="12" customHeight="1">
      <c r="A116" s="289">
        <v>42729</v>
      </c>
      <c r="B116" s="290" t="s">
        <v>277</v>
      </c>
      <c r="C116" s="290" t="s">
        <v>270</v>
      </c>
      <c r="D116" s="290" t="s">
        <v>123</v>
      </c>
      <c r="E116" s="290" t="s">
        <v>174</v>
      </c>
      <c r="F116" s="291" t="s">
        <v>49</v>
      </c>
      <c r="G116" s="291">
        <v>891</v>
      </c>
      <c r="H116" s="291">
        <v>873</v>
      </c>
      <c r="I116" s="291">
        <v>18</v>
      </c>
      <c r="J116" s="291">
        <v>0</v>
      </c>
      <c r="K116" s="291">
        <v>0</v>
      </c>
      <c r="L116" s="292" t="s">
        <v>260</v>
      </c>
    </row>
    <row r="117" spans="1:12" s="293" customFormat="1" ht="12" customHeight="1">
      <c r="A117" s="289">
        <v>42729</v>
      </c>
      <c r="B117" s="290" t="s">
        <v>277</v>
      </c>
      <c r="C117" s="290" t="s">
        <v>271</v>
      </c>
      <c r="D117" s="290" t="s">
        <v>117</v>
      </c>
      <c r="E117" s="290" t="s">
        <v>176</v>
      </c>
      <c r="F117" s="291" t="s">
        <v>51</v>
      </c>
      <c r="G117" s="291">
        <v>94</v>
      </c>
      <c r="H117" s="291">
        <v>90</v>
      </c>
      <c r="I117" s="291">
        <v>4</v>
      </c>
      <c r="J117" s="291">
        <v>0</v>
      </c>
      <c r="K117" s="291">
        <v>0</v>
      </c>
      <c r="L117" s="292" t="s">
        <v>260</v>
      </c>
    </row>
    <row r="118" spans="1:12" s="293" customFormat="1" ht="12" customHeight="1">
      <c r="A118" s="289">
        <v>42729</v>
      </c>
      <c r="B118" s="290" t="s">
        <v>277</v>
      </c>
      <c r="C118" s="290" t="s">
        <v>272</v>
      </c>
      <c r="D118" s="290" t="s">
        <v>141</v>
      </c>
      <c r="E118" s="290" t="s">
        <v>177</v>
      </c>
      <c r="F118" s="291" t="s">
        <v>52</v>
      </c>
      <c r="G118" s="291">
        <v>149</v>
      </c>
      <c r="H118" s="291">
        <v>147</v>
      </c>
      <c r="I118" s="291">
        <v>2</v>
      </c>
      <c r="J118" s="291">
        <v>0</v>
      </c>
      <c r="K118" s="291">
        <v>0</v>
      </c>
      <c r="L118" s="292" t="s">
        <v>260</v>
      </c>
    </row>
    <row r="119" spans="1:12" s="293" customFormat="1" ht="12" customHeight="1">
      <c r="A119" s="289">
        <v>42729</v>
      </c>
      <c r="B119" s="290" t="s">
        <v>277</v>
      </c>
      <c r="C119" s="290" t="s">
        <v>273</v>
      </c>
      <c r="D119" s="290" t="s">
        <v>136</v>
      </c>
      <c r="E119" s="290" t="s">
        <v>178</v>
      </c>
      <c r="F119" s="291" t="s">
        <v>58</v>
      </c>
      <c r="G119" s="291">
        <v>784</v>
      </c>
      <c r="H119" s="291">
        <v>776</v>
      </c>
      <c r="I119" s="291">
        <v>8</v>
      </c>
      <c r="J119" s="291">
        <v>0</v>
      </c>
      <c r="K119" s="291">
        <v>0</v>
      </c>
      <c r="L119" s="292" t="s">
        <v>260</v>
      </c>
    </row>
    <row r="120" spans="1:12" s="293" customFormat="1" ht="12" customHeight="1">
      <c r="A120" s="289">
        <v>42729</v>
      </c>
      <c r="B120" s="290" t="s">
        <v>277</v>
      </c>
      <c r="C120" s="290" t="s">
        <v>273</v>
      </c>
      <c r="D120" s="290" t="s">
        <v>136</v>
      </c>
      <c r="E120" s="290" t="s">
        <v>179</v>
      </c>
      <c r="F120" s="291" t="s">
        <v>59</v>
      </c>
      <c r="G120" s="291">
        <v>429</v>
      </c>
      <c r="H120" s="291">
        <v>418</v>
      </c>
      <c r="I120" s="291">
        <v>11</v>
      </c>
      <c r="J120" s="291">
        <v>0</v>
      </c>
      <c r="K120" s="291">
        <v>0</v>
      </c>
      <c r="L120" s="292" t="s">
        <v>260</v>
      </c>
    </row>
    <row r="121" spans="1:12" s="293" customFormat="1" ht="12" customHeight="1">
      <c r="A121" s="289">
        <v>42729</v>
      </c>
      <c r="B121" s="290" t="s">
        <v>277</v>
      </c>
      <c r="C121" s="290" t="s">
        <v>274</v>
      </c>
      <c r="D121" s="290" t="s">
        <v>139</v>
      </c>
      <c r="E121" s="290" t="s">
        <v>180</v>
      </c>
      <c r="F121" s="291" t="s">
        <v>61</v>
      </c>
      <c r="G121" s="291">
        <v>116</v>
      </c>
      <c r="H121" s="291">
        <v>114</v>
      </c>
      <c r="I121" s="291">
        <v>2</v>
      </c>
      <c r="J121" s="291">
        <v>0</v>
      </c>
      <c r="K121" s="291">
        <v>0</v>
      </c>
      <c r="L121" s="292" t="s">
        <v>260</v>
      </c>
    </row>
    <row r="242" spans="1:12" ht="12" customHeight="1">
      <c r="A242" s="219"/>
      <c r="F242" s="218"/>
      <c r="G242" s="218"/>
      <c r="H242" s="218"/>
      <c r="I242" s="218"/>
      <c r="J242" s="218"/>
      <c r="K242" s="218"/>
      <c r="L242" s="94"/>
    </row>
    <row r="243" spans="1:12" ht="12" customHeight="1">
      <c r="A243" s="219"/>
      <c r="F243" s="218"/>
      <c r="G243" s="218"/>
      <c r="H243" s="218"/>
      <c r="I243" s="218"/>
      <c r="J243" s="218"/>
      <c r="K243" s="218"/>
      <c r="L243" s="94"/>
    </row>
    <row r="244" spans="1:12" s="94" customFormat="1" ht="12" customHeight="1">
      <c r="A244"/>
      <c r="B244"/>
      <c r="C244"/>
      <c r="D244"/>
      <c r="E244"/>
      <c r="F244"/>
      <c r="G244"/>
      <c r="H244"/>
      <c r="I244"/>
      <c r="J244"/>
      <c r="K244"/>
    </row>
    <row r="245" spans="1:12" s="94" customFormat="1" ht="12" customHeight="1">
      <c r="A245"/>
      <c r="B245"/>
      <c r="C245"/>
      <c r="D245"/>
      <c r="E245"/>
      <c r="F245"/>
      <c r="G245"/>
      <c r="H245"/>
      <c r="I245"/>
      <c r="J245"/>
      <c r="K245"/>
    </row>
    <row r="246" spans="1:12" s="94" customFormat="1" ht="12" customHeight="1">
      <c r="A246"/>
      <c r="B246"/>
      <c r="C246"/>
      <c r="D246"/>
      <c r="E246"/>
      <c r="F246"/>
      <c r="G246"/>
      <c r="H246"/>
      <c r="I246"/>
      <c r="J246"/>
      <c r="K246"/>
    </row>
    <row r="247" spans="1:12" s="94" customFormat="1" ht="12" customHeight="1">
      <c r="A247"/>
      <c r="B247"/>
      <c r="C247"/>
      <c r="D247"/>
      <c r="E247"/>
      <c r="F247"/>
      <c r="G247"/>
      <c r="H247"/>
      <c r="I247"/>
      <c r="J247"/>
      <c r="K247"/>
    </row>
    <row r="248" spans="1:12" s="94" customFormat="1" ht="12" customHeight="1">
      <c r="A248"/>
      <c r="B248"/>
      <c r="C248"/>
      <c r="D248"/>
      <c r="E248"/>
      <c r="F248"/>
      <c r="G248"/>
      <c r="H248"/>
      <c r="I248"/>
      <c r="J248"/>
      <c r="K248"/>
    </row>
    <row r="249" spans="1:12" s="94" customFormat="1" ht="12" customHeight="1">
      <c r="A249"/>
      <c r="B249"/>
      <c r="C249"/>
      <c r="D249"/>
      <c r="E249"/>
      <c r="F249"/>
      <c r="G249"/>
      <c r="H249"/>
      <c r="I249"/>
      <c r="J249"/>
      <c r="K249"/>
    </row>
    <row r="250" spans="1:12" s="94" customFormat="1" ht="12" customHeight="1">
      <c r="A250"/>
      <c r="B250"/>
      <c r="C250"/>
      <c r="D250"/>
      <c r="E250"/>
      <c r="F250"/>
      <c r="G250"/>
      <c r="H250"/>
      <c r="I250"/>
      <c r="J250"/>
      <c r="K250"/>
    </row>
    <row r="251" spans="1:12" s="94" customFormat="1" ht="12" customHeight="1">
      <c r="A251"/>
      <c r="B251"/>
      <c r="C251"/>
      <c r="D251"/>
      <c r="E251"/>
      <c r="F251"/>
      <c r="G251"/>
      <c r="H251"/>
      <c r="I251"/>
      <c r="J251"/>
      <c r="K251"/>
    </row>
    <row r="252" spans="1:12" ht="12" customHeight="1">
      <c r="A252"/>
      <c r="B252"/>
      <c r="C252"/>
      <c r="D252"/>
      <c r="E252"/>
      <c r="F252"/>
      <c r="G252"/>
      <c r="H252"/>
      <c r="I252"/>
      <c r="J252"/>
      <c r="K252"/>
    </row>
    <row r="253" spans="1:12" ht="12" customHeight="1">
      <c r="A253"/>
      <c r="B253"/>
      <c r="C253"/>
      <c r="D253"/>
      <c r="E253"/>
      <c r="F253"/>
      <c r="G253"/>
      <c r="H253"/>
      <c r="I253"/>
      <c r="J253"/>
      <c r="K253"/>
    </row>
    <row r="254" spans="1:12" ht="12" customHeight="1">
      <c r="A254"/>
      <c r="B254"/>
      <c r="C254"/>
      <c r="D254"/>
      <c r="E254"/>
      <c r="F254"/>
      <c r="G254"/>
      <c r="H254"/>
      <c r="I254"/>
      <c r="J254"/>
      <c r="K254"/>
    </row>
    <row r="255" spans="1:12" ht="12" customHeight="1">
      <c r="A255"/>
      <c r="B255"/>
      <c r="C255"/>
      <c r="D255"/>
      <c r="E255"/>
      <c r="F255"/>
      <c r="G255"/>
      <c r="H255"/>
      <c r="I255"/>
      <c r="J255"/>
      <c r="K255"/>
    </row>
    <row r="256" spans="1:12" ht="12" customHeight="1">
      <c r="A256"/>
      <c r="B256"/>
      <c r="C256"/>
      <c r="D256"/>
      <c r="E256"/>
      <c r="F256"/>
      <c r="G256"/>
      <c r="H256"/>
      <c r="I256"/>
      <c r="J256"/>
      <c r="K256"/>
    </row>
    <row r="257" spans="1:11" ht="12" customHeight="1">
      <c r="A257"/>
      <c r="B257"/>
      <c r="C257"/>
      <c r="D257"/>
      <c r="E257"/>
      <c r="F257"/>
      <c r="G257"/>
      <c r="H257"/>
      <c r="I257"/>
      <c r="J257"/>
      <c r="K257"/>
    </row>
    <row r="258" spans="1:11" ht="12" customHeight="1">
      <c r="A258"/>
      <c r="B258"/>
      <c r="C258"/>
      <c r="D258"/>
      <c r="E258"/>
      <c r="F258"/>
      <c r="G258"/>
      <c r="H258"/>
      <c r="I258"/>
      <c r="J258"/>
      <c r="K258"/>
    </row>
    <row r="259" spans="1:11" ht="12" customHeight="1">
      <c r="A259"/>
      <c r="B259"/>
      <c r="C259"/>
      <c r="D259"/>
      <c r="E259"/>
      <c r="F259"/>
      <c r="G259"/>
      <c r="H259"/>
      <c r="I259"/>
      <c r="J259"/>
      <c r="K259"/>
    </row>
    <row r="260" spans="1:11" ht="12" customHeight="1">
      <c r="A260"/>
      <c r="B260"/>
      <c r="C260"/>
      <c r="D260"/>
      <c r="E260"/>
      <c r="F260"/>
      <c r="G260"/>
      <c r="H260"/>
      <c r="I260"/>
      <c r="J260"/>
      <c r="K260"/>
    </row>
    <row r="261" spans="1:11" ht="12" customHeight="1">
      <c r="A261"/>
      <c r="B261"/>
      <c r="C261"/>
      <c r="D261"/>
      <c r="E261"/>
      <c r="F261"/>
      <c r="G261"/>
      <c r="H261"/>
      <c r="I261"/>
      <c r="J261"/>
      <c r="K261"/>
    </row>
    <row r="262" spans="1:11" ht="12" customHeight="1">
      <c r="A262"/>
      <c r="B262"/>
      <c r="C262"/>
      <c r="D262"/>
      <c r="E262"/>
      <c r="F262"/>
      <c r="G262"/>
      <c r="H262"/>
      <c r="I262"/>
      <c r="J262"/>
      <c r="K262"/>
    </row>
    <row r="263" spans="1:11" ht="12" customHeight="1">
      <c r="A263"/>
      <c r="B263"/>
      <c r="C263"/>
      <c r="D263"/>
      <c r="E263"/>
      <c r="F263"/>
      <c r="G263"/>
      <c r="H263"/>
      <c r="I263"/>
      <c r="J263"/>
      <c r="K263"/>
    </row>
    <row r="264" spans="1:11" ht="12" customHeight="1">
      <c r="A264"/>
      <c r="B264"/>
      <c r="C264"/>
      <c r="D264"/>
      <c r="E264"/>
      <c r="F264"/>
      <c r="G264"/>
      <c r="H264"/>
      <c r="I264"/>
      <c r="J264"/>
      <c r="K264"/>
    </row>
    <row r="265" spans="1:11" ht="12" customHeight="1">
      <c r="A265"/>
      <c r="B265"/>
      <c r="C265"/>
      <c r="D265"/>
      <c r="E265"/>
      <c r="F265"/>
      <c r="G265"/>
      <c r="H265"/>
      <c r="I265"/>
      <c r="J265"/>
      <c r="K265"/>
    </row>
    <row r="266" spans="1:11" ht="12" customHeight="1">
      <c r="A266"/>
      <c r="B266"/>
      <c r="C266"/>
      <c r="D266"/>
      <c r="E266"/>
      <c r="F266"/>
      <c r="G266"/>
      <c r="H266"/>
      <c r="I266"/>
      <c r="J266"/>
      <c r="K266"/>
    </row>
    <row r="267" spans="1:11" ht="12" customHeight="1">
      <c r="A267"/>
      <c r="B267"/>
      <c r="C267"/>
      <c r="D267"/>
      <c r="E267"/>
      <c r="F267"/>
      <c r="G267"/>
      <c r="H267"/>
      <c r="I267"/>
      <c r="J267"/>
      <c r="K267"/>
    </row>
    <row r="268" spans="1:11" s="94" customFormat="1" ht="12" customHeight="1">
      <c r="A268"/>
      <c r="B268"/>
      <c r="C268"/>
      <c r="D268"/>
      <c r="E268"/>
      <c r="F268"/>
      <c r="G268"/>
      <c r="H268"/>
      <c r="I268"/>
      <c r="J268"/>
      <c r="K268"/>
    </row>
    <row r="269" spans="1:11" s="94" customFormat="1" ht="12" customHeight="1">
      <c r="A269"/>
      <c r="B269"/>
      <c r="C269"/>
      <c r="D269"/>
      <c r="E269"/>
      <c r="F269"/>
      <c r="G269"/>
      <c r="H269"/>
      <c r="I269"/>
      <c r="J269"/>
      <c r="K269"/>
    </row>
    <row r="270" spans="1:11" s="94" customFormat="1" ht="12" customHeight="1">
      <c r="A270"/>
      <c r="B270"/>
      <c r="C270"/>
      <c r="D270"/>
      <c r="E270"/>
      <c r="F270"/>
      <c r="G270"/>
      <c r="H270"/>
      <c r="I270"/>
      <c r="J270"/>
      <c r="K270"/>
    </row>
    <row r="271" spans="1:11" s="94" customFormat="1" ht="12" customHeight="1">
      <c r="A271"/>
      <c r="B271"/>
      <c r="C271"/>
      <c r="D271"/>
      <c r="E271"/>
      <c r="F271"/>
      <c r="G271"/>
      <c r="H271"/>
      <c r="I271"/>
      <c r="J271"/>
      <c r="K271"/>
    </row>
    <row r="272" spans="1:11" s="94" customFormat="1" ht="12" customHeight="1">
      <c r="A272"/>
      <c r="B272"/>
      <c r="C272"/>
      <c r="D272"/>
      <c r="E272"/>
      <c r="F272"/>
      <c r="G272"/>
      <c r="H272"/>
      <c r="I272"/>
      <c r="J272"/>
      <c r="K272"/>
    </row>
    <row r="273" spans="1:11" s="94" customFormat="1" ht="12" customHeight="1">
      <c r="A273"/>
      <c r="B273"/>
      <c r="C273"/>
      <c r="D273"/>
      <c r="E273"/>
      <c r="F273"/>
      <c r="G273"/>
      <c r="H273"/>
      <c r="I273"/>
      <c r="J273"/>
      <c r="K273"/>
    </row>
    <row r="274" spans="1:11" s="94" customFormat="1" ht="12" customHeight="1">
      <c r="A274"/>
      <c r="B274"/>
      <c r="C274"/>
      <c r="D274"/>
      <c r="E274"/>
      <c r="F274"/>
      <c r="G274"/>
      <c r="H274"/>
      <c r="I274"/>
      <c r="J274"/>
      <c r="K274"/>
    </row>
    <row r="275" spans="1:11" s="94" customFormat="1" ht="12" customHeight="1">
      <c r="A275"/>
      <c r="B275"/>
      <c r="C275"/>
      <c r="D275"/>
      <c r="E275"/>
      <c r="F275"/>
      <c r="G275"/>
      <c r="H275"/>
      <c r="I275"/>
      <c r="J275"/>
      <c r="K275"/>
    </row>
    <row r="276" spans="1:11" s="94" customFormat="1" ht="12" customHeight="1">
      <c r="A276"/>
      <c r="B276"/>
      <c r="C276"/>
      <c r="D276"/>
      <c r="E276"/>
      <c r="F276"/>
      <c r="G276"/>
      <c r="H276"/>
      <c r="I276"/>
      <c r="J276"/>
      <c r="K276"/>
    </row>
    <row r="277" spans="1:11" s="94" customFormat="1" ht="12" customHeight="1">
      <c r="A277"/>
      <c r="B277"/>
      <c r="C277"/>
      <c r="D277"/>
      <c r="E277"/>
      <c r="F277"/>
      <c r="G277"/>
      <c r="H277"/>
      <c r="I277"/>
      <c r="J277"/>
      <c r="K277"/>
    </row>
    <row r="278" spans="1:11" s="94" customFormat="1" ht="12" customHeight="1">
      <c r="A278"/>
      <c r="B278"/>
      <c r="C278"/>
      <c r="D278"/>
      <c r="E278"/>
      <c r="F278"/>
      <c r="G278"/>
      <c r="H278"/>
      <c r="I278"/>
      <c r="J278"/>
      <c r="K278"/>
    </row>
    <row r="279" spans="1:11" s="94" customFormat="1" ht="12" customHeight="1">
      <c r="A279"/>
      <c r="B279"/>
      <c r="C279"/>
      <c r="D279"/>
      <c r="E279"/>
      <c r="F279"/>
      <c r="G279"/>
      <c r="H279"/>
      <c r="I279"/>
      <c r="J279"/>
      <c r="K279"/>
    </row>
    <row r="280" spans="1:11" s="94" customFormat="1" ht="12" customHeight="1">
      <c r="A280"/>
      <c r="B280"/>
      <c r="C280"/>
      <c r="D280"/>
      <c r="E280"/>
      <c r="F280"/>
      <c r="G280"/>
      <c r="H280"/>
      <c r="I280"/>
      <c r="J280"/>
      <c r="K280"/>
    </row>
    <row r="281" spans="1:11" s="94" customFormat="1" ht="12" customHeight="1">
      <c r="A281"/>
      <c r="B281"/>
      <c r="C281"/>
      <c r="D281"/>
      <c r="E281"/>
      <c r="F281"/>
      <c r="G281"/>
      <c r="H281"/>
      <c r="I281"/>
      <c r="J281"/>
      <c r="K281"/>
    </row>
    <row r="282" spans="1:11" s="94" customFormat="1" ht="12" customHeight="1">
      <c r="A282"/>
      <c r="B282"/>
      <c r="C282"/>
      <c r="D282"/>
      <c r="E282"/>
      <c r="F282"/>
      <c r="G282"/>
      <c r="H282"/>
      <c r="I282"/>
      <c r="J282"/>
      <c r="K282"/>
    </row>
    <row r="283" spans="1:11" s="94" customFormat="1" ht="12" customHeight="1">
      <c r="A283"/>
      <c r="B283"/>
      <c r="C283"/>
      <c r="D283"/>
      <c r="E283"/>
      <c r="F283"/>
      <c r="G283"/>
      <c r="H283"/>
      <c r="I283"/>
      <c r="J283"/>
      <c r="K283"/>
    </row>
    <row r="284" spans="1:11" ht="12" customHeight="1">
      <c r="A284"/>
      <c r="B284"/>
      <c r="C284"/>
      <c r="D284"/>
      <c r="E284"/>
      <c r="F284"/>
      <c r="G284"/>
      <c r="H284"/>
      <c r="I284"/>
      <c r="J284"/>
      <c r="K284"/>
    </row>
    <row r="285" spans="1:11" ht="12" customHeight="1">
      <c r="A285"/>
      <c r="B285"/>
      <c r="C285"/>
      <c r="D285"/>
      <c r="E285"/>
      <c r="F285"/>
      <c r="G285"/>
      <c r="H285"/>
      <c r="I285"/>
      <c r="J285"/>
      <c r="K285"/>
    </row>
    <row r="286" spans="1:11" ht="12" customHeight="1">
      <c r="A286"/>
      <c r="B286"/>
      <c r="C286"/>
      <c r="D286"/>
      <c r="E286"/>
      <c r="F286"/>
      <c r="G286"/>
      <c r="H286"/>
      <c r="I286"/>
      <c r="J286"/>
      <c r="K286"/>
    </row>
    <row r="287" spans="1:11" ht="12" customHeight="1">
      <c r="A287"/>
      <c r="B287"/>
      <c r="C287"/>
      <c r="D287"/>
      <c r="E287"/>
      <c r="F287"/>
      <c r="G287"/>
      <c r="H287"/>
      <c r="I287"/>
      <c r="J287"/>
      <c r="K287"/>
    </row>
    <row r="288" spans="1:11" ht="12" customHeight="1">
      <c r="A288"/>
      <c r="B288"/>
      <c r="C288"/>
      <c r="D288"/>
      <c r="E288"/>
      <c r="F288"/>
      <c r="G288"/>
      <c r="H288"/>
      <c r="I288"/>
      <c r="J288"/>
      <c r="K288"/>
    </row>
    <row r="289" spans="1:11" ht="12" customHeight="1">
      <c r="A289"/>
      <c r="B289"/>
      <c r="C289"/>
      <c r="D289"/>
      <c r="E289"/>
      <c r="F289"/>
      <c r="G289"/>
      <c r="H289"/>
      <c r="I289"/>
      <c r="J289"/>
      <c r="K289"/>
    </row>
    <row r="290" spans="1:11" ht="12" customHeight="1">
      <c r="A290"/>
      <c r="B290"/>
      <c r="C290"/>
      <c r="D290"/>
      <c r="E290"/>
      <c r="F290"/>
      <c r="G290"/>
      <c r="H290"/>
      <c r="I290"/>
      <c r="J290"/>
      <c r="K290"/>
    </row>
    <row r="291" spans="1:11" ht="12" customHeight="1">
      <c r="A291"/>
      <c r="B291"/>
      <c r="C291"/>
      <c r="D291"/>
      <c r="E291"/>
      <c r="F291"/>
      <c r="G291"/>
      <c r="H291"/>
      <c r="I291"/>
      <c r="J291"/>
      <c r="K291"/>
    </row>
    <row r="292" spans="1:11" ht="12" customHeight="1">
      <c r="A292"/>
      <c r="B292"/>
      <c r="C292"/>
      <c r="D292"/>
      <c r="E292"/>
      <c r="F292"/>
      <c r="G292"/>
      <c r="H292"/>
      <c r="I292"/>
      <c r="J292"/>
      <c r="K292"/>
    </row>
    <row r="293" spans="1:11" ht="12" customHeight="1">
      <c r="A293"/>
      <c r="B293"/>
      <c r="C293"/>
      <c r="D293"/>
      <c r="E293"/>
      <c r="F293"/>
      <c r="G293"/>
      <c r="H293"/>
      <c r="I293"/>
      <c r="J293"/>
      <c r="K293"/>
    </row>
    <row r="294" spans="1:11" ht="12" customHeight="1">
      <c r="A294"/>
      <c r="B294"/>
      <c r="C294"/>
      <c r="D294"/>
      <c r="E294"/>
      <c r="F294"/>
      <c r="G294"/>
      <c r="H294"/>
      <c r="I294"/>
      <c r="J294"/>
      <c r="K294"/>
    </row>
    <row r="295" spans="1:11" ht="12" customHeight="1">
      <c r="A295"/>
      <c r="B295"/>
      <c r="C295"/>
      <c r="D295"/>
      <c r="E295"/>
      <c r="F295"/>
      <c r="G295"/>
      <c r="H295"/>
      <c r="I295"/>
      <c r="J295"/>
      <c r="K295"/>
    </row>
    <row r="296" spans="1:11" ht="12" customHeight="1">
      <c r="A296"/>
      <c r="B296"/>
      <c r="C296"/>
      <c r="D296"/>
      <c r="E296"/>
      <c r="F296"/>
      <c r="G296"/>
      <c r="H296"/>
      <c r="I296"/>
      <c r="J296"/>
      <c r="K296"/>
    </row>
    <row r="297" spans="1:11" ht="12" customHeight="1">
      <c r="A297"/>
      <c r="B297"/>
      <c r="C297"/>
      <c r="D297"/>
      <c r="E297"/>
      <c r="F297"/>
      <c r="G297"/>
      <c r="H297"/>
      <c r="I297"/>
      <c r="J297"/>
      <c r="K297"/>
    </row>
    <row r="298" spans="1:11" ht="12" customHeight="1">
      <c r="A298"/>
      <c r="B298"/>
      <c r="C298"/>
      <c r="D298"/>
      <c r="E298"/>
      <c r="F298"/>
      <c r="G298"/>
      <c r="H298"/>
      <c r="I298"/>
      <c r="J298"/>
      <c r="K298"/>
    </row>
    <row r="299" spans="1:11" ht="12" customHeight="1">
      <c r="A299"/>
      <c r="B299"/>
      <c r="C299"/>
      <c r="D299"/>
      <c r="E299"/>
      <c r="F299"/>
      <c r="G299"/>
      <c r="H299"/>
      <c r="I299"/>
      <c r="J299"/>
      <c r="K299"/>
    </row>
    <row r="300" spans="1:11" s="94" customFormat="1" ht="12" customHeight="1">
      <c r="A300"/>
      <c r="B300"/>
      <c r="C300"/>
      <c r="D300"/>
      <c r="E300"/>
      <c r="F300"/>
      <c r="G300"/>
      <c r="H300"/>
      <c r="I300"/>
      <c r="J300"/>
      <c r="K300"/>
    </row>
    <row r="301" spans="1:11" s="94" customFormat="1" ht="12" customHeight="1">
      <c r="A301"/>
      <c r="B301"/>
      <c r="C301"/>
      <c r="D301"/>
      <c r="E301"/>
      <c r="F301"/>
      <c r="G301"/>
      <c r="H301"/>
      <c r="I301"/>
      <c r="J301"/>
      <c r="K301"/>
    </row>
    <row r="302" spans="1:11" s="94" customFormat="1" ht="12" customHeight="1">
      <c r="A302"/>
      <c r="B302"/>
      <c r="C302"/>
      <c r="D302"/>
      <c r="E302"/>
      <c r="F302"/>
      <c r="G302"/>
      <c r="H302"/>
      <c r="I302"/>
      <c r="J302"/>
      <c r="K302"/>
    </row>
    <row r="303" spans="1:11" s="94" customFormat="1" ht="12" customHeight="1">
      <c r="A303"/>
      <c r="B303"/>
      <c r="C303"/>
      <c r="D303"/>
      <c r="E303"/>
      <c r="F303"/>
      <c r="G303"/>
      <c r="H303"/>
      <c r="I303"/>
      <c r="J303"/>
      <c r="K303"/>
    </row>
    <row r="304" spans="1:11" s="94" customFormat="1" ht="12" customHeight="1">
      <c r="A304"/>
      <c r="B304"/>
      <c r="C304"/>
      <c r="D304"/>
      <c r="E304"/>
      <c r="F304"/>
      <c r="G304"/>
      <c r="H304"/>
      <c r="I304"/>
      <c r="J304"/>
      <c r="K304"/>
    </row>
    <row r="305" spans="1:11" s="94" customFormat="1" ht="12" customHeight="1">
      <c r="A305"/>
      <c r="B305"/>
      <c r="C305"/>
      <c r="D305"/>
      <c r="E305"/>
      <c r="F305"/>
      <c r="G305"/>
      <c r="H305"/>
      <c r="I305"/>
      <c r="J305"/>
      <c r="K305"/>
    </row>
    <row r="306" spans="1:11" s="94" customFormat="1" ht="12" customHeight="1">
      <c r="A306"/>
      <c r="B306"/>
      <c r="C306"/>
      <c r="D306"/>
      <c r="E306"/>
      <c r="F306"/>
      <c r="G306"/>
      <c r="H306"/>
      <c r="I306"/>
      <c r="J306"/>
      <c r="K306"/>
    </row>
    <row r="307" spans="1:11" s="94" customFormat="1" ht="12" customHeight="1">
      <c r="A307"/>
      <c r="B307"/>
      <c r="C307"/>
      <c r="D307"/>
      <c r="E307"/>
      <c r="F307"/>
      <c r="G307"/>
      <c r="H307"/>
      <c r="I307"/>
      <c r="J307"/>
      <c r="K307"/>
    </row>
    <row r="308" spans="1:11" s="94" customFormat="1" ht="12" customHeight="1">
      <c r="A308"/>
      <c r="B308"/>
      <c r="C308"/>
      <c r="D308"/>
      <c r="E308"/>
      <c r="F308"/>
      <c r="G308"/>
      <c r="H308"/>
      <c r="I308"/>
      <c r="J308"/>
      <c r="K308"/>
    </row>
    <row r="309" spans="1:11" s="94" customFormat="1" ht="12" customHeight="1">
      <c r="A309"/>
      <c r="B309"/>
      <c r="C309"/>
      <c r="D309"/>
      <c r="E309"/>
      <c r="F309"/>
      <c r="G309"/>
      <c r="H309"/>
      <c r="I309"/>
      <c r="J309"/>
      <c r="K309"/>
    </row>
    <row r="310" spans="1:11" s="94" customFormat="1" ht="12" customHeight="1">
      <c r="A310"/>
      <c r="B310"/>
      <c r="C310"/>
      <c r="D310"/>
      <c r="E310"/>
      <c r="F310"/>
      <c r="G310"/>
      <c r="H310"/>
      <c r="I310"/>
      <c r="J310"/>
      <c r="K310"/>
    </row>
    <row r="311" spans="1:11" s="94" customFormat="1" ht="12" customHeight="1">
      <c r="A311"/>
      <c r="B311"/>
      <c r="C311"/>
      <c r="D311"/>
      <c r="E311"/>
      <c r="F311"/>
      <c r="G311"/>
      <c r="H311"/>
      <c r="I311"/>
      <c r="J311"/>
      <c r="K311"/>
    </row>
    <row r="312" spans="1:11" s="94" customFormat="1" ht="12" customHeight="1">
      <c r="A312"/>
      <c r="B312"/>
      <c r="C312"/>
      <c r="D312"/>
      <c r="E312"/>
      <c r="F312"/>
      <c r="G312"/>
      <c r="H312"/>
      <c r="I312"/>
      <c r="J312"/>
      <c r="K312"/>
    </row>
    <row r="313" spans="1:11" s="94" customFormat="1" ht="12" customHeight="1">
      <c r="A313"/>
      <c r="B313"/>
      <c r="C313"/>
      <c r="D313"/>
      <c r="E313"/>
      <c r="F313"/>
      <c r="G313"/>
      <c r="H313"/>
      <c r="I313"/>
      <c r="J313"/>
      <c r="K313"/>
    </row>
    <row r="314" spans="1:11" s="94" customFormat="1" ht="12" customHeight="1">
      <c r="A314"/>
      <c r="B314"/>
      <c r="C314"/>
      <c r="D314"/>
      <c r="E314"/>
      <c r="F314"/>
      <c r="G314"/>
      <c r="H314"/>
      <c r="I314"/>
      <c r="J314"/>
      <c r="K314"/>
    </row>
    <row r="315" spans="1:11" s="94" customFormat="1" ht="12" customHeight="1">
      <c r="A315"/>
      <c r="B315"/>
      <c r="C315"/>
      <c r="D315"/>
      <c r="E315"/>
      <c r="F315"/>
      <c r="G315"/>
      <c r="H315"/>
      <c r="I315"/>
      <c r="J315"/>
      <c r="K315"/>
    </row>
    <row r="316" spans="1:11" ht="12" customHeight="1">
      <c r="A316"/>
      <c r="B316"/>
      <c r="C316"/>
      <c r="D316"/>
      <c r="E316"/>
      <c r="F316"/>
      <c r="G316"/>
      <c r="H316"/>
      <c r="I316"/>
      <c r="J316"/>
      <c r="K316"/>
    </row>
    <row r="317" spans="1:11" ht="12" customHeight="1">
      <c r="A317"/>
      <c r="B317"/>
      <c r="C317"/>
      <c r="D317"/>
      <c r="E317"/>
      <c r="F317"/>
      <c r="G317"/>
      <c r="H317"/>
      <c r="I317"/>
      <c r="J317"/>
      <c r="K317"/>
    </row>
    <row r="318" spans="1:11" ht="12" customHeight="1">
      <c r="A318"/>
      <c r="B318"/>
      <c r="C318"/>
      <c r="D318"/>
      <c r="E318"/>
      <c r="F318"/>
      <c r="G318"/>
      <c r="H318"/>
      <c r="I318"/>
      <c r="J318"/>
      <c r="K318"/>
    </row>
    <row r="319" spans="1:11" ht="12" customHeight="1">
      <c r="A319"/>
      <c r="B319"/>
      <c r="C319"/>
      <c r="D319"/>
      <c r="E319"/>
      <c r="F319"/>
      <c r="G319"/>
      <c r="H319"/>
      <c r="I319"/>
      <c r="J319"/>
      <c r="K319"/>
    </row>
    <row r="320" spans="1:11" ht="12" customHeight="1">
      <c r="A320"/>
      <c r="B320"/>
      <c r="C320"/>
      <c r="D320"/>
      <c r="E320"/>
      <c r="F320"/>
      <c r="G320"/>
      <c r="H320"/>
      <c r="I320"/>
      <c r="J320"/>
      <c r="K320"/>
    </row>
    <row r="321" spans="1:11" ht="12" customHeight="1">
      <c r="A321"/>
      <c r="B321"/>
      <c r="C321"/>
      <c r="D321"/>
      <c r="E321"/>
      <c r="F321"/>
      <c r="G321"/>
      <c r="H321"/>
      <c r="I321"/>
      <c r="J321"/>
      <c r="K321"/>
    </row>
    <row r="322" spans="1:11" ht="12" customHeight="1">
      <c r="A322"/>
      <c r="B322"/>
      <c r="C322"/>
      <c r="D322"/>
      <c r="E322"/>
      <c r="F322"/>
      <c r="G322"/>
      <c r="H322"/>
      <c r="I322"/>
      <c r="J322"/>
      <c r="K322"/>
    </row>
    <row r="323" spans="1:11" ht="12" customHeight="1">
      <c r="A323"/>
      <c r="B323"/>
      <c r="C323"/>
      <c r="D323"/>
      <c r="E323"/>
      <c r="F323"/>
      <c r="G323"/>
      <c r="H323"/>
      <c r="I323"/>
      <c r="J323"/>
      <c r="K323"/>
    </row>
    <row r="324" spans="1:11" ht="12" customHeight="1">
      <c r="A324"/>
      <c r="B324"/>
      <c r="C324"/>
      <c r="D324"/>
      <c r="E324"/>
      <c r="F324"/>
      <c r="G324"/>
      <c r="H324"/>
      <c r="I324"/>
      <c r="J324"/>
      <c r="K324"/>
    </row>
    <row r="325" spans="1:11" ht="12" customHeight="1">
      <c r="A325"/>
      <c r="B325"/>
      <c r="C325"/>
      <c r="D325"/>
      <c r="E325"/>
      <c r="F325"/>
      <c r="G325"/>
      <c r="H325"/>
      <c r="I325"/>
      <c r="J325"/>
      <c r="K325"/>
    </row>
    <row r="326" spans="1:11" ht="12" customHeight="1">
      <c r="A326"/>
      <c r="B326"/>
      <c r="C326"/>
      <c r="D326"/>
      <c r="E326"/>
      <c r="F326"/>
      <c r="G326"/>
      <c r="H326"/>
      <c r="I326"/>
      <c r="J326"/>
      <c r="K326"/>
    </row>
    <row r="327" spans="1:11" ht="12" customHeight="1">
      <c r="A327"/>
      <c r="B327"/>
      <c r="C327"/>
      <c r="D327"/>
      <c r="E327"/>
      <c r="F327"/>
      <c r="G327"/>
      <c r="H327"/>
      <c r="I327"/>
      <c r="J327"/>
      <c r="K327"/>
    </row>
    <row r="328" spans="1:11" ht="12" customHeight="1">
      <c r="A328"/>
      <c r="B328"/>
      <c r="C328"/>
      <c r="D328"/>
      <c r="E328"/>
      <c r="F328"/>
      <c r="G328"/>
      <c r="H328"/>
      <c r="I328"/>
      <c r="J328"/>
      <c r="K328"/>
    </row>
    <row r="329" spans="1:11" ht="12" customHeight="1">
      <c r="A329"/>
      <c r="B329"/>
      <c r="C329"/>
      <c r="D329"/>
      <c r="E329"/>
      <c r="F329"/>
      <c r="G329"/>
      <c r="H329"/>
      <c r="I329"/>
      <c r="J329"/>
      <c r="K329"/>
    </row>
    <row r="330" spans="1:11" ht="12" customHeight="1">
      <c r="A330"/>
      <c r="B330"/>
      <c r="C330"/>
      <c r="D330"/>
      <c r="E330"/>
      <c r="F330"/>
      <c r="G330"/>
      <c r="H330"/>
      <c r="I330"/>
      <c r="J330"/>
      <c r="K330"/>
    </row>
    <row r="331" spans="1:11" ht="12" customHeight="1">
      <c r="A331"/>
      <c r="B331"/>
      <c r="C331"/>
      <c r="D331"/>
      <c r="E331"/>
      <c r="F331"/>
      <c r="G331"/>
      <c r="H331"/>
      <c r="I331"/>
      <c r="J331"/>
      <c r="K331"/>
    </row>
    <row r="332" spans="1:11" s="94" customFormat="1" ht="12" customHeight="1">
      <c r="A332"/>
      <c r="B332"/>
      <c r="C332"/>
      <c r="D332"/>
      <c r="E332"/>
      <c r="F332"/>
      <c r="G332"/>
      <c r="H332"/>
      <c r="I332"/>
      <c r="J332"/>
      <c r="K332"/>
    </row>
    <row r="333" spans="1:11" s="94" customFormat="1" ht="12" customHeight="1">
      <c r="A333"/>
      <c r="B333"/>
      <c r="C333"/>
      <c r="D333"/>
      <c r="E333"/>
      <c r="F333"/>
      <c r="G333"/>
      <c r="H333"/>
      <c r="I333"/>
      <c r="J333"/>
      <c r="K333"/>
    </row>
    <row r="334" spans="1:11" s="94" customFormat="1" ht="12" customHeight="1">
      <c r="A334"/>
      <c r="B334"/>
      <c r="C334"/>
      <c r="D334"/>
      <c r="E334"/>
      <c r="F334"/>
      <c r="G334"/>
      <c r="H334"/>
      <c r="I334"/>
      <c r="J334"/>
      <c r="K334"/>
    </row>
    <row r="335" spans="1:11" s="94" customFormat="1" ht="12" customHeight="1">
      <c r="A335"/>
      <c r="B335"/>
      <c r="C335"/>
      <c r="D335"/>
      <c r="E335"/>
      <c r="F335"/>
      <c r="G335"/>
      <c r="H335"/>
      <c r="I335"/>
      <c r="J335"/>
      <c r="K335"/>
    </row>
    <row r="336" spans="1:11" s="94" customFormat="1" ht="12" customHeight="1">
      <c r="A336"/>
      <c r="B336"/>
      <c r="C336"/>
      <c r="D336"/>
      <c r="E336"/>
      <c r="F336"/>
      <c r="G336"/>
      <c r="H336"/>
      <c r="I336"/>
      <c r="J336"/>
      <c r="K336"/>
    </row>
    <row r="337" spans="1:11" s="94" customFormat="1" ht="12" customHeight="1">
      <c r="A337"/>
      <c r="B337"/>
      <c r="C337"/>
      <c r="D337"/>
      <c r="E337"/>
      <c r="F337"/>
      <c r="G337"/>
      <c r="H337"/>
      <c r="I337"/>
      <c r="J337"/>
      <c r="K337"/>
    </row>
    <row r="338" spans="1:11" s="94" customFormat="1" ht="12" customHeight="1">
      <c r="A338"/>
      <c r="B338"/>
      <c r="C338"/>
      <c r="D338"/>
      <c r="E338"/>
      <c r="F338"/>
      <c r="G338"/>
      <c r="H338"/>
      <c r="I338"/>
      <c r="J338"/>
      <c r="K338"/>
    </row>
    <row r="339" spans="1:11" s="94" customFormat="1" ht="12" customHeight="1">
      <c r="A339"/>
      <c r="B339"/>
      <c r="C339"/>
      <c r="D339"/>
      <c r="E339"/>
      <c r="F339"/>
      <c r="G339"/>
      <c r="H339"/>
      <c r="I339"/>
      <c r="J339"/>
      <c r="K339"/>
    </row>
    <row r="340" spans="1:11" s="94" customFormat="1" ht="12" customHeight="1">
      <c r="A340"/>
      <c r="B340"/>
      <c r="C340"/>
      <c r="D340"/>
      <c r="E340"/>
      <c r="F340"/>
      <c r="G340"/>
      <c r="H340"/>
      <c r="I340"/>
      <c r="J340"/>
      <c r="K340"/>
    </row>
    <row r="341" spans="1:11" s="94" customFormat="1" ht="12" customHeight="1">
      <c r="A341"/>
      <c r="B341"/>
      <c r="C341"/>
      <c r="D341"/>
      <c r="E341"/>
      <c r="F341"/>
      <c r="G341"/>
      <c r="H341"/>
      <c r="I341"/>
      <c r="J341"/>
      <c r="K341"/>
    </row>
    <row r="342" spans="1:11" s="94" customFormat="1" ht="12" customHeight="1">
      <c r="A342"/>
      <c r="B342"/>
      <c r="C342"/>
      <c r="D342"/>
      <c r="E342"/>
      <c r="F342"/>
      <c r="G342"/>
      <c r="H342"/>
      <c r="I342"/>
      <c r="J342"/>
      <c r="K342"/>
    </row>
    <row r="343" spans="1:11" s="94" customFormat="1" ht="12" customHeight="1">
      <c r="A343"/>
      <c r="B343"/>
      <c r="C343"/>
      <c r="D343"/>
      <c r="E343"/>
      <c r="F343"/>
      <c r="G343"/>
      <c r="H343"/>
      <c r="I343"/>
      <c r="J343"/>
      <c r="K343"/>
    </row>
    <row r="344" spans="1:11" s="94" customFormat="1" ht="12" customHeight="1">
      <c r="A344"/>
      <c r="B344"/>
      <c r="C344"/>
      <c r="D344"/>
      <c r="E344"/>
      <c r="F344"/>
      <c r="G344"/>
      <c r="H344"/>
      <c r="I344"/>
      <c r="J344"/>
      <c r="K344"/>
    </row>
    <row r="345" spans="1:11" s="94" customFormat="1" ht="12" customHeight="1">
      <c r="A345"/>
      <c r="B345"/>
      <c r="C345"/>
      <c r="D345"/>
      <c r="E345"/>
      <c r="F345"/>
      <c r="G345"/>
      <c r="H345"/>
      <c r="I345"/>
      <c r="J345"/>
      <c r="K345"/>
    </row>
    <row r="346" spans="1:11" s="94" customFormat="1" ht="12" customHeight="1">
      <c r="A346"/>
      <c r="B346"/>
      <c r="C346"/>
      <c r="D346"/>
      <c r="E346"/>
      <c r="F346"/>
      <c r="G346"/>
      <c r="H346"/>
      <c r="I346"/>
      <c r="J346"/>
      <c r="K346"/>
    </row>
    <row r="347" spans="1:11" s="94" customFormat="1" ht="12" customHeight="1">
      <c r="A347"/>
      <c r="B347"/>
      <c r="C347"/>
      <c r="D347"/>
      <c r="E347"/>
      <c r="F347"/>
      <c r="G347"/>
      <c r="H347"/>
      <c r="I347"/>
      <c r="J347"/>
      <c r="K347"/>
    </row>
    <row r="348" spans="1:11" ht="12" customHeight="1">
      <c r="A348"/>
      <c r="B348"/>
      <c r="C348"/>
      <c r="D348"/>
      <c r="E348"/>
      <c r="F348"/>
      <c r="G348"/>
      <c r="H348"/>
      <c r="I348"/>
      <c r="J348"/>
      <c r="K348"/>
    </row>
    <row r="349" spans="1:11" ht="12" customHeight="1">
      <c r="A349"/>
      <c r="B349"/>
      <c r="C349"/>
      <c r="D349"/>
      <c r="E349"/>
      <c r="F349"/>
      <c r="G349"/>
      <c r="H349"/>
      <c r="I349"/>
      <c r="J349"/>
      <c r="K349"/>
    </row>
    <row r="350" spans="1:11" ht="12" customHeight="1">
      <c r="A350"/>
      <c r="B350"/>
      <c r="C350"/>
      <c r="D350"/>
      <c r="E350"/>
      <c r="F350"/>
      <c r="G350"/>
      <c r="H350"/>
      <c r="I350"/>
      <c r="J350"/>
      <c r="K350"/>
    </row>
    <row r="351" spans="1:11" ht="12" customHeight="1">
      <c r="A351"/>
      <c r="B351"/>
      <c r="C351"/>
      <c r="D351"/>
      <c r="E351"/>
      <c r="F351"/>
      <c r="G351"/>
      <c r="H351"/>
      <c r="I351"/>
      <c r="J351"/>
      <c r="K351"/>
    </row>
    <row r="352" spans="1:11" ht="12" customHeight="1">
      <c r="A352"/>
      <c r="B352"/>
      <c r="C352"/>
      <c r="D352"/>
      <c r="E352"/>
      <c r="F352"/>
      <c r="G352"/>
      <c r="H352"/>
      <c r="I352"/>
      <c r="J352"/>
      <c r="K352"/>
    </row>
    <row r="353" spans="1:11" ht="12" customHeight="1">
      <c r="A353"/>
      <c r="B353"/>
      <c r="C353"/>
      <c r="D353"/>
      <c r="E353"/>
      <c r="F353"/>
      <c r="G353"/>
      <c r="H353"/>
      <c r="I353"/>
      <c r="J353"/>
      <c r="K353"/>
    </row>
    <row r="354" spans="1:11" ht="12" customHeight="1">
      <c r="A354"/>
      <c r="B354"/>
      <c r="C354"/>
      <c r="D354"/>
      <c r="E354"/>
      <c r="F354"/>
      <c r="G354"/>
      <c r="H354"/>
      <c r="I354"/>
      <c r="J354"/>
      <c r="K354"/>
    </row>
    <row r="355" spans="1:11" ht="12" customHeight="1">
      <c r="A355"/>
      <c r="B355"/>
      <c r="C355"/>
      <c r="D355"/>
      <c r="E355"/>
      <c r="F355"/>
      <c r="G355"/>
      <c r="H355"/>
      <c r="I355"/>
      <c r="J355"/>
      <c r="K355"/>
    </row>
    <row r="356" spans="1:11" ht="12" customHeight="1">
      <c r="A356"/>
      <c r="B356"/>
      <c r="C356"/>
      <c r="D356"/>
      <c r="E356"/>
      <c r="F356"/>
      <c r="G356"/>
      <c r="H356"/>
      <c r="I356"/>
      <c r="J356"/>
      <c r="K356"/>
    </row>
    <row r="357" spans="1:11" ht="12" customHeight="1">
      <c r="A357"/>
      <c r="B357"/>
      <c r="C357"/>
      <c r="D357"/>
      <c r="E357"/>
      <c r="F357"/>
      <c r="G357"/>
      <c r="H357"/>
      <c r="I357"/>
      <c r="J357"/>
      <c r="K357"/>
    </row>
    <row r="358" spans="1:11" ht="12" customHeight="1">
      <c r="A358"/>
      <c r="B358"/>
      <c r="C358"/>
      <c r="D358"/>
      <c r="E358"/>
      <c r="F358"/>
      <c r="G358"/>
      <c r="H358"/>
      <c r="I358"/>
      <c r="J358"/>
      <c r="K358"/>
    </row>
    <row r="359" spans="1:11" ht="12" customHeight="1">
      <c r="A359"/>
      <c r="B359"/>
      <c r="C359"/>
      <c r="D359"/>
      <c r="E359"/>
      <c r="F359"/>
      <c r="G359"/>
      <c r="H359"/>
      <c r="I359"/>
      <c r="J359"/>
      <c r="K359"/>
    </row>
    <row r="360" spans="1:11" ht="12" customHeight="1">
      <c r="A360"/>
      <c r="B360"/>
      <c r="C360"/>
      <c r="D360"/>
      <c r="E360"/>
      <c r="F360"/>
      <c r="G360"/>
      <c r="H360"/>
      <c r="I360"/>
      <c r="J360"/>
      <c r="K360"/>
    </row>
    <row r="361" spans="1:11" ht="12" customHeight="1">
      <c r="A361"/>
      <c r="B361"/>
      <c r="C361"/>
      <c r="D361"/>
      <c r="E361"/>
      <c r="F361"/>
      <c r="G361"/>
      <c r="H361"/>
      <c r="I361"/>
      <c r="J361"/>
      <c r="K361"/>
    </row>
    <row r="362" spans="1:11" ht="12" customHeight="1">
      <c r="A362"/>
      <c r="B362"/>
      <c r="C362"/>
      <c r="D362"/>
      <c r="E362"/>
      <c r="F362"/>
      <c r="G362"/>
      <c r="H362"/>
      <c r="I362"/>
      <c r="J362"/>
      <c r="K362"/>
    </row>
    <row r="363" spans="1:11" ht="12" customHeight="1">
      <c r="A363"/>
      <c r="B363"/>
      <c r="C363"/>
      <c r="D363"/>
      <c r="E363"/>
      <c r="F363"/>
      <c r="G363"/>
      <c r="H363"/>
      <c r="I363"/>
      <c r="J363"/>
      <c r="K363"/>
    </row>
    <row r="364" spans="1:11" ht="12" customHeight="1">
      <c r="A364"/>
      <c r="B364"/>
      <c r="C364"/>
      <c r="D364"/>
      <c r="E364"/>
      <c r="F364"/>
      <c r="G364"/>
      <c r="H364"/>
      <c r="I364"/>
      <c r="J364"/>
      <c r="K364"/>
    </row>
    <row r="365" spans="1:11" ht="12" customHeight="1">
      <c r="A365"/>
      <c r="B365"/>
      <c r="C365"/>
      <c r="D365"/>
      <c r="E365"/>
      <c r="F365"/>
      <c r="G365"/>
      <c r="H365"/>
      <c r="I365"/>
      <c r="J365"/>
      <c r="K365"/>
    </row>
    <row r="366" spans="1:11" ht="12" customHeight="1">
      <c r="A366"/>
      <c r="B366"/>
      <c r="C366"/>
      <c r="D366"/>
      <c r="E366"/>
      <c r="F366"/>
      <c r="G366"/>
      <c r="H366"/>
      <c r="I366"/>
      <c r="J366"/>
      <c r="K366"/>
    </row>
    <row r="367" spans="1:11" ht="12" customHeight="1">
      <c r="A367"/>
      <c r="B367"/>
      <c r="C367"/>
      <c r="D367"/>
      <c r="E367"/>
      <c r="F367"/>
      <c r="G367"/>
      <c r="H367"/>
      <c r="I367"/>
      <c r="J367"/>
      <c r="K367"/>
    </row>
    <row r="368" spans="1:11" ht="12" customHeight="1">
      <c r="A368"/>
      <c r="B368"/>
      <c r="C368"/>
      <c r="D368"/>
      <c r="E368"/>
      <c r="F368"/>
      <c r="G368"/>
      <c r="H368"/>
      <c r="I368"/>
      <c r="J368"/>
      <c r="K368"/>
    </row>
    <row r="369" spans="1:11" ht="12" customHeight="1">
      <c r="A369"/>
      <c r="B369"/>
      <c r="C369"/>
      <c r="D369"/>
      <c r="E369"/>
      <c r="F369"/>
      <c r="G369"/>
      <c r="H369"/>
      <c r="I369"/>
      <c r="J369"/>
      <c r="K369"/>
    </row>
    <row r="370" spans="1:11" ht="12" customHeight="1">
      <c r="A370"/>
      <c r="B370"/>
      <c r="C370"/>
      <c r="D370"/>
      <c r="E370"/>
      <c r="F370"/>
      <c r="G370"/>
      <c r="H370"/>
      <c r="I370"/>
      <c r="J370"/>
      <c r="K370"/>
    </row>
    <row r="371" spans="1:11" ht="12" customHeight="1">
      <c r="A371"/>
      <c r="B371"/>
      <c r="C371"/>
      <c r="D371"/>
      <c r="E371"/>
      <c r="F371"/>
      <c r="G371"/>
      <c r="H371"/>
      <c r="I371"/>
      <c r="J371"/>
      <c r="K371"/>
    </row>
    <row r="372" spans="1:11" ht="12" customHeight="1">
      <c r="A372"/>
      <c r="B372"/>
      <c r="C372"/>
      <c r="D372"/>
      <c r="E372"/>
      <c r="F372"/>
      <c r="G372"/>
      <c r="H372"/>
      <c r="I372"/>
      <c r="J372"/>
      <c r="K372"/>
    </row>
    <row r="373" spans="1:11" ht="12" customHeight="1">
      <c r="A373"/>
      <c r="B373"/>
      <c r="C373"/>
      <c r="D373"/>
      <c r="E373"/>
      <c r="F373"/>
      <c r="G373"/>
      <c r="H373"/>
      <c r="I373"/>
      <c r="J373"/>
      <c r="K373"/>
    </row>
    <row r="374" spans="1:11" ht="12" customHeight="1">
      <c r="A374"/>
      <c r="B374"/>
      <c r="C374"/>
      <c r="D374"/>
      <c r="E374"/>
      <c r="F374"/>
      <c r="G374"/>
      <c r="H374"/>
      <c r="I374"/>
      <c r="J374"/>
      <c r="K374"/>
    </row>
    <row r="375" spans="1:11" ht="12" customHeight="1">
      <c r="A375"/>
      <c r="B375"/>
      <c r="C375"/>
      <c r="D375"/>
      <c r="E375"/>
      <c r="F375"/>
      <c r="G375"/>
      <c r="H375"/>
      <c r="I375"/>
      <c r="J375"/>
      <c r="K375"/>
    </row>
    <row r="376" spans="1:11" ht="12" customHeight="1">
      <c r="A376"/>
      <c r="B376"/>
      <c r="C376"/>
      <c r="D376"/>
      <c r="E376"/>
      <c r="F376"/>
      <c r="G376"/>
      <c r="H376"/>
      <c r="I376"/>
      <c r="J376"/>
      <c r="K376"/>
    </row>
    <row r="377" spans="1:11" ht="12" customHeight="1">
      <c r="A377"/>
      <c r="B377"/>
      <c r="C377"/>
      <c r="D377"/>
      <c r="E377"/>
      <c r="F377"/>
      <c r="G377"/>
      <c r="H377"/>
      <c r="I377"/>
      <c r="J377"/>
      <c r="K377"/>
    </row>
    <row r="378" spans="1:11" ht="12" customHeight="1">
      <c r="A378"/>
      <c r="B378"/>
      <c r="C378"/>
      <c r="D378"/>
      <c r="E378"/>
      <c r="F378"/>
      <c r="G378"/>
      <c r="H378"/>
      <c r="I378"/>
      <c r="J378"/>
      <c r="K378"/>
    </row>
    <row r="379" spans="1:11" ht="12" customHeight="1">
      <c r="A379"/>
      <c r="B379"/>
      <c r="C379"/>
      <c r="D379"/>
      <c r="E379"/>
      <c r="F379"/>
      <c r="G379"/>
      <c r="H379"/>
      <c r="I379"/>
      <c r="J379"/>
      <c r="K379"/>
    </row>
    <row r="380" spans="1:11" ht="12" customHeight="1">
      <c r="A380"/>
      <c r="B380"/>
      <c r="C380"/>
      <c r="D380"/>
      <c r="E380"/>
      <c r="F380"/>
      <c r="G380"/>
      <c r="H380"/>
      <c r="I380"/>
      <c r="J380"/>
      <c r="K380"/>
    </row>
    <row r="381" spans="1:11" ht="12" customHeight="1">
      <c r="A381"/>
      <c r="B381"/>
      <c r="C381"/>
      <c r="D381"/>
      <c r="E381"/>
      <c r="F381"/>
      <c r="G381"/>
      <c r="H381"/>
      <c r="I381"/>
      <c r="J381"/>
      <c r="K381"/>
    </row>
    <row r="382" spans="1:11" ht="12" customHeight="1">
      <c r="A382"/>
      <c r="B382"/>
      <c r="C382"/>
      <c r="D382"/>
      <c r="E382"/>
      <c r="F382"/>
      <c r="G382"/>
      <c r="H382"/>
      <c r="I382"/>
      <c r="J382"/>
      <c r="K382"/>
    </row>
    <row r="383" spans="1:11" ht="12" customHeight="1">
      <c r="A383"/>
      <c r="B383"/>
      <c r="C383"/>
      <c r="D383"/>
      <c r="E383"/>
      <c r="F383"/>
      <c r="G383"/>
      <c r="H383"/>
      <c r="I383"/>
      <c r="J383"/>
      <c r="K383"/>
    </row>
    <row r="384" spans="1:11" ht="12" customHeight="1">
      <c r="A384"/>
      <c r="B384"/>
      <c r="C384"/>
      <c r="D384"/>
      <c r="E384"/>
      <c r="F384"/>
      <c r="G384"/>
      <c r="H384"/>
      <c r="I384"/>
      <c r="J384"/>
      <c r="K384"/>
    </row>
    <row r="385" spans="1:11" ht="12" customHeight="1">
      <c r="A385"/>
      <c r="B385"/>
      <c r="C385"/>
      <c r="D385"/>
      <c r="E385"/>
      <c r="F385"/>
      <c r="G385"/>
      <c r="H385"/>
      <c r="I385"/>
      <c r="J385"/>
      <c r="K385"/>
    </row>
    <row r="386" spans="1:11" ht="12" customHeight="1">
      <c r="A386"/>
      <c r="B386"/>
      <c r="C386"/>
      <c r="D386"/>
      <c r="E386"/>
      <c r="F386"/>
      <c r="G386"/>
      <c r="H386"/>
      <c r="I386"/>
      <c r="J386"/>
      <c r="K386"/>
    </row>
    <row r="387" spans="1:11" ht="12" customHeight="1">
      <c r="A387"/>
      <c r="B387"/>
      <c r="C387"/>
      <c r="D387"/>
      <c r="E387"/>
      <c r="F387"/>
      <c r="G387"/>
      <c r="H387"/>
      <c r="I387"/>
      <c r="J387"/>
      <c r="K387"/>
    </row>
    <row r="388" spans="1:11" ht="12" customHeight="1">
      <c r="A388"/>
      <c r="B388"/>
      <c r="C388"/>
      <c r="D388"/>
      <c r="E388"/>
      <c r="F388"/>
      <c r="G388"/>
      <c r="H388"/>
      <c r="I388"/>
      <c r="J388"/>
      <c r="K388"/>
    </row>
    <row r="389" spans="1:11" ht="12" customHeight="1">
      <c r="A389"/>
      <c r="B389"/>
      <c r="C389"/>
      <c r="D389"/>
      <c r="E389"/>
      <c r="F389"/>
      <c r="G389"/>
      <c r="H389"/>
      <c r="I389"/>
      <c r="J389"/>
      <c r="K389"/>
    </row>
    <row r="390" spans="1:11" ht="12" customHeight="1">
      <c r="A390"/>
      <c r="B390"/>
      <c r="C390"/>
      <c r="D390"/>
      <c r="E390"/>
      <c r="F390"/>
      <c r="G390"/>
      <c r="H390"/>
      <c r="I390"/>
      <c r="J390"/>
      <c r="K390"/>
    </row>
    <row r="391" spans="1:11" ht="12" customHeight="1">
      <c r="A391"/>
      <c r="B391"/>
      <c r="C391"/>
      <c r="D391"/>
      <c r="E391"/>
      <c r="F391"/>
      <c r="G391"/>
      <c r="H391"/>
      <c r="I391"/>
      <c r="J391"/>
      <c r="K391"/>
    </row>
    <row r="392" spans="1:11" ht="12" customHeight="1">
      <c r="A392"/>
      <c r="B392"/>
      <c r="C392"/>
      <c r="D392"/>
      <c r="E392"/>
      <c r="F392"/>
      <c r="G392"/>
      <c r="H392"/>
      <c r="I392"/>
      <c r="J392"/>
      <c r="K392"/>
    </row>
    <row r="393" spans="1:11" ht="12" customHeight="1">
      <c r="A393"/>
      <c r="B393"/>
      <c r="C393"/>
      <c r="D393"/>
      <c r="E393"/>
      <c r="F393"/>
      <c r="G393"/>
      <c r="H393"/>
      <c r="I393"/>
      <c r="J393"/>
      <c r="K393"/>
    </row>
    <row r="394" spans="1:11" ht="12" customHeight="1">
      <c r="A394"/>
      <c r="B394"/>
      <c r="C394"/>
      <c r="D394"/>
      <c r="E394"/>
      <c r="F394"/>
      <c r="G394"/>
      <c r="H394"/>
      <c r="I394"/>
      <c r="J394"/>
      <c r="K394"/>
    </row>
    <row r="395" spans="1:11" ht="12" customHeight="1">
      <c r="A395"/>
      <c r="B395"/>
      <c r="C395"/>
      <c r="D395"/>
      <c r="E395"/>
      <c r="F395"/>
      <c r="G395"/>
      <c r="H395"/>
      <c r="I395"/>
      <c r="J395"/>
      <c r="K395"/>
    </row>
    <row r="396" spans="1:11" ht="12" customHeight="1">
      <c r="A396"/>
      <c r="B396"/>
      <c r="C396"/>
      <c r="D396"/>
      <c r="E396"/>
      <c r="F396"/>
      <c r="G396"/>
      <c r="H396"/>
      <c r="I396"/>
      <c r="J396"/>
      <c r="K396"/>
    </row>
    <row r="397" spans="1:11" ht="12" customHeight="1">
      <c r="A397"/>
      <c r="B397"/>
      <c r="C397"/>
      <c r="D397"/>
      <c r="E397"/>
      <c r="F397"/>
      <c r="G397"/>
      <c r="H397"/>
      <c r="I397"/>
      <c r="J397"/>
      <c r="K397"/>
    </row>
    <row r="398" spans="1:11" ht="12" customHeight="1">
      <c r="A398"/>
      <c r="B398"/>
      <c r="C398"/>
      <c r="D398"/>
      <c r="E398"/>
      <c r="F398"/>
      <c r="G398"/>
      <c r="H398"/>
      <c r="I398"/>
      <c r="J398"/>
      <c r="K398"/>
    </row>
    <row r="399" spans="1:11" ht="12" customHeight="1">
      <c r="A399"/>
      <c r="B399"/>
      <c r="C399"/>
      <c r="D399"/>
      <c r="E399"/>
      <c r="F399"/>
      <c r="G399"/>
      <c r="H399"/>
      <c r="I399"/>
      <c r="J399"/>
      <c r="K399"/>
    </row>
    <row r="400" spans="1:11" ht="12" customHeight="1">
      <c r="A400"/>
      <c r="B400"/>
      <c r="C400"/>
      <c r="D400"/>
      <c r="E400"/>
      <c r="F400"/>
      <c r="G400"/>
      <c r="H400"/>
      <c r="I400"/>
      <c r="J400"/>
      <c r="K400"/>
    </row>
    <row r="401" spans="1:11" ht="12" customHeight="1">
      <c r="A401"/>
      <c r="B401"/>
      <c r="C401"/>
      <c r="D401"/>
      <c r="E401"/>
      <c r="F401"/>
      <c r="G401"/>
      <c r="H401"/>
      <c r="I401"/>
      <c r="J401"/>
      <c r="K401"/>
    </row>
    <row r="402" spans="1:11" ht="12" customHeight="1">
      <c r="A402"/>
      <c r="B402"/>
      <c r="C402"/>
      <c r="D402"/>
      <c r="E402"/>
      <c r="F402"/>
      <c r="G402"/>
      <c r="H402"/>
      <c r="I402"/>
      <c r="J402"/>
      <c r="K402"/>
    </row>
    <row r="403" spans="1:11" ht="12" customHeight="1">
      <c r="A403"/>
      <c r="B403"/>
      <c r="C403"/>
      <c r="D403"/>
      <c r="E403"/>
      <c r="F403"/>
      <c r="G403"/>
      <c r="H403"/>
      <c r="I403"/>
      <c r="J403"/>
      <c r="K403"/>
    </row>
    <row r="404" spans="1:11" ht="12" customHeight="1">
      <c r="A404"/>
      <c r="B404"/>
      <c r="C404"/>
      <c r="D404"/>
      <c r="E404"/>
      <c r="F404"/>
      <c r="G404"/>
      <c r="H404"/>
      <c r="I404"/>
      <c r="J404"/>
      <c r="K404"/>
    </row>
    <row r="405" spans="1:11" ht="12" customHeight="1">
      <c r="A405"/>
      <c r="B405"/>
      <c r="C405"/>
      <c r="D405"/>
      <c r="E405"/>
      <c r="F405"/>
      <c r="G405"/>
      <c r="H405"/>
      <c r="I405"/>
      <c r="J405"/>
      <c r="K405"/>
    </row>
    <row r="406" spans="1:11" ht="12" customHeight="1">
      <c r="A406"/>
      <c r="B406"/>
      <c r="C406"/>
      <c r="D406"/>
      <c r="E406"/>
      <c r="F406"/>
      <c r="G406"/>
      <c r="H406"/>
      <c r="I406"/>
      <c r="J406"/>
      <c r="K406"/>
    </row>
    <row r="407" spans="1:11" ht="12" customHeight="1">
      <c r="A407"/>
      <c r="B407"/>
      <c r="C407"/>
      <c r="D407"/>
      <c r="E407"/>
      <c r="F407"/>
      <c r="G407"/>
      <c r="H407"/>
      <c r="I407"/>
      <c r="J407"/>
      <c r="K407"/>
    </row>
    <row r="408" spans="1:11" ht="12" customHeight="1">
      <c r="A408"/>
      <c r="B408"/>
      <c r="C408"/>
      <c r="D408"/>
      <c r="E408"/>
      <c r="F408"/>
      <c r="G408"/>
      <c r="H408"/>
      <c r="I408"/>
      <c r="J408"/>
      <c r="K408"/>
    </row>
    <row r="409" spans="1:11" ht="12" customHeight="1">
      <c r="A409"/>
      <c r="B409"/>
      <c r="C409"/>
      <c r="D409"/>
      <c r="E409"/>
      <c r="F409"/>
      <c r="G409"/>
      <c r="H409"/>
      <c r="I409"/>
      <c r="J409"/>
      <c r="K409"/>
    </row>
    <row r="410" spans="1:11" ht="12" customHeight="1">
      <c r="A410"/>
      <c r="B410"/>
      <c r="C410"/>
      <c r="D410"/>
      <c r="E410"/>
      <c r="F410"/>
      <c r="G410"/>
      <c r="H410"/>
      <c r="I410"/>
      <c r="J410"/>
      <c r="K410"/>
    </row>
    <row r="411" spans="1:11" ht="12" customHeight="1">
      <c r="A411"/>
      <c r="B411"/>
      <c r="C411"/>
      <c r="D411"/>
      <c r="E411"/>
      <c r="F411"/>
      <c r="G411"/>
      <c r="H411"/>
      <c r="I411"/>
      <c r="J411"/>
      <c r="K411"/>
    </row>
    <row r="412" spans="1:11" ht="12" customHeight="1">
      <c r="A412"/>
      <c r="B412"/>
      <c r="C412"/>
      <c r="D412"/>
      <c r="E412"/>
      <c r="F412"/>
      <c r="G412"/>
      <c r="H412"/>
      <c r="I412"/>
      <c r="J412"/>
      <c r="K412"/>
    </row>
    <row r="413" spans="1:11" ht="12" customHeight="1">
      <c r="A413"/>
      <c r="B413"/>
      <c r="C413"/>
      <c r="D413"/>
      <c r="E413"/>
      <c r="F413"/>
      <c r="G413"/>
      <c r="H413"/>
      <c r="I413"/>
      <c r="J413"/>
      <c r="K413"/>
    </row>
    <row r="414" spans="1:11" ht="12" customHeight="1">
      <c r="A414"/>
      <c r="B414"/>
      <c r="C414"/>
      <c r="D414"/>
      <c r="E414"/>
      <c r="F414"/>
      <c r="G414"/>
      <c r="H414"/>
      <c r="I414"/>
      <c r="J414"/>
      <c r="K414"/>
    </row>
    <row r="415" spans="1:11" ht="12" customHeight="1">
      <c r="A415"/>
      <c r="B415"/>
      <c r="C415"/>
      <c r="D415"/>
      <c r="E415"/>
      <c r="F415"/>
      <c r="G415"/>
      <c r="H415"/>
      <c r="I415"/>
      <c r="J415"/>
      <c r="K415"/>
    </row>
    <row r="416" spans="1:11" ht="12" customHeight="1">
      <c r="A416"/>
      <c r="B416"/>
      <c r="C416"/>
      <c r="D416"/>
      <c r="E416"/>
      <c r="F416"/>
      <c r="G416"/>
      <c r="H416"/>
      <c r="I416"/>
      <c r="J416"/>
      <c r="K416"/>
    </row>
    <row r="417" spans="1:11" ht="12" customHeight="1">
      <c r="A417"/>
      <c r="B417"/>
      <c r="C417"/>
      <c r="D417"/>
      <c r="E417"/>
      <c r="F417"/>
      <c r="G417"/>
      <c r="H417"/>
      <c r="I417"/>
      <c r="J417"/>
      <c r="K417"/>
    </row>
    <row r="418" spans="1:11" ht="12" customHeight="1">
      <c r="A418"/>
      <c r="B418"/>
      <c r="C418"/>
      <c r="D418"/>
      <c r="E418"/>
      <c r="F418"/>
      <c r="G418"/>
      <c r="H418"/>
      <c r="I418"/>
      <c r="J418"/>
      <c r="K418"/>
    </row>
    <row r="419" spans="1:11" ht="12" customHeight="1">
      <c r="A419"/>
      <c r="B419"/>
      <c r="C419"/>
      <c r="D419"/>
      <c r="E419"/>
      <c r="F419"/>
      <c r="G419"/>
      <c r="H419"/>
      <c r="I419"/>
      <c r="J419"/>
      <c r="K419"/>
    </row>
    <row r="420" spans="1:11" ht="12" customHeight="1">
      <c r="A420"/>
      <c r="B420"/>
      <c r="C420"/>
      <c r="D420"/>
      <c r="E420"/>
      <c r="F420"/>
      <c r="G420"/>
      <c r="H420"/>
      <c r="I420"/>
      <c r="J420"/>
      <c r="K420"/>
    </row>
    <row r="421" spans="1:11" ht="12" customHeight="1">
      <c r="A421"/>
      <c r="B421"/>
      <c r="C421"/>
      <c r="D421"/>
      <c r="E421"/>
      <c r="F421"/>
      <c r="G421"/>
      <c r="H421"/>
      <c r="I421"/>
      <c r="J421"/>
      <c r="K421"/>
    </row>
    <row r="422" spans="1:11" ht="12" customHeight="1">
      <c r="A422"/>
      <c r="B422"/>
      <c r="C422"/>
      <c r="D422"/>
      <c r="E422"/>
      <c r="F422"/>
      <c r="G422"/>
      <c r="H422"/>
      <c r="I422"/>
      <c r="J422"/>
      <c r="K422"/>
    </row>
    <row r="423" spans="1:11" ht="12" customHeight="1">
      <c r="A423"/>
      <c r="B423"/>
      <c r="C423"/>
      <c r="D423"/>
      <c r="E423"/>
      <c r="F423"/>
      <c r="G423"/>
      <c r="H423"/>
      <c r="I423"/>
      <c r="J423"/>
      <c r="K423"/>
    </row>
    <row r="424" spans="1:11" ht="12" customHeight="1">
      <c r="A424"/>
      <c r="B424"/>
      <c r="C424"/>
      <c r="D424"/>
      <c r="E424"/>
      <c r="F424"/>
      <c r="G424"/>
      <c r="H424"/>
      <c r="I424"/>
      <c r="J424"/>
      <c r="K424"/>
    </row>
    <row r="425" spans="1:11" ht="12" customHeight="1">
      <c r="A425"/>
      <c r="B425"/>
      <c r="C425"/>
      <c r="D425"/>
      <c r="E425"/>
      <c r="F425"/>
      <c r="G425"/>
      <c r="H425"/>
      <c r="I425"/>
      <c r="J425"/>
      <c r="K425"/>
    </row>
    <row r="426" spans="1:11" ht="12" customHeight="1">
      <c r="A426"/>
      <c r="B426"/>
      <c r="C426"/>
      <c r="D426"/>
      <c r="E426"/>
      <c r="F426"/>
      <c r="G426"/>
      <c r="H426"/>
      <c r="I426"/>
      <c r="J426"/>
      <c r="K426"/>
    </row>
    <row r="427" spans="1:11" ht="12" customHeight="1">
      <c r="A427"/>
      <c r="B427"/>
      <c r="C427"/>
      <c r="D427"/>
      <c r="E427"/>
      <c r="F427"/>
      <c r="G427"/>
      <c r="H427"/>
      <c r="I427"/>
      <c r="J427"/>
      <c r="K427"/>
    </row>
    <row r="428" spans="1:11" ht="12" customHeight="1">
      <c r="A428"/>
      <c r="B428"/>
      <c r="C428"/>
      <c r="D428"/>
      <c r="E428"/>
      <c r="F428"/>
      <c r="G428"/>
      <c r="H428"/>
      <c r="I428"/>
      <c r="J428"/>
      <c r="K428"/>
    </row>
    <row r="429" spans="1:11" ht="12" customHeight="1">
      <c r="A429"/>
      <c r="B429"/>
      <c r="C429"/>
      <c r="D429"/>
      <c r="E429"/>
      <c r="F429"/>
      <c r="G429"/>
      <c r="H429"/>
      <c r="I429"/>
      <c r="J429"/>
      <c r="K429"/>
    </row>
    <row r="430" spans="1:11" ht="12" customHeight="1">
      <c r="A430"/>
      <c r="B430"/>
      <c r="C430"/>
      <c r="D430"/>
      <c r="E430"/>
      <c r="F430"/>
      <c r="G430"/>
      <c r="H430"/>
      <c r="I430"/>
      <c r="J430"/>
      <c r="K430"/>
    </row>
    <row r="431" spans="1:11" ht="12" customHeight="1">
      <c r="A431"/>
      <c r="B431"/>
      <c r="C431"/>
      <c r="D431"/>
      <c r="E431"/>
      <c r="F431"/>
      <c r="G431"/>
      <c r="H431"/>
      <c r="I431"/>
      <c r="J431"/>
      <c r="K431"/>
    </row>
    <row r="432" spans="1:11" ht="12" customHeight="1">
      <c r="A432"/>
      <c r="B432"/>
      <c r="C432"/>
      <c r="D432"/>
      <c r="E432"/>
      <c r="F432"/>
      <c r="G432"/>
      <c r="H432"/>
      <c r="I432"/>
      <c r="J432"/>
      <c r="K432"/>
    </row>
    <row r="433" spans="1:11" ht="12" customHeight="1">
      <c r="A433"/>
      <c r="B433"/>
      <c r="C433"/>
      <c r="D433"/>
      <c r="E433"/>
      <c r="F433"/>
      <c r="G433"/>
      <c r="H433"/>
      <c r="I433"/>
      <c r="J433"/>
      <c r="K433"/>
    </row>
    <row r="434" spans="1:11" ht="12" customHeight="1">
      <c r="A434"/>
      <c r="B434"/>
      <c r="C434"/>
      <c r="D434"/>
      <c r="E434"/>
      <c r="F434"/>
      <c r="G434"/>
      <c r="H434"/>
      <c r="I434"/>
      <c r="J434"/>
      <c r="K434"/>
    </row>
    <row r="435" spans="1:11" ht="12" customHeight="1">
      <c r="A435"/>
      <c r="B435"/>
      <c r="C435"/>
      <c r="D435"/>
      <c r="E435"/>
      <c r="F435"/>
      <c r="G435"/>
      <c r="H435"/>
      <c r="I435"/>
      <c r="J435"/>
      <c r="K435"/>
    </row>
    <row r="436" spans="1:11" ht="12" customHeight="1">
      <c r="A436"/>
      <c r="B436"/>
      <c r="C436"/>
      <c r="D436"/>
      <c r="E436"/>
      <c r="F436"/>
      <c r="G436"/>
      <c r="H436"/>
      <c r="I436"/>
      <c r="J436"/>
      <c r="K436"/>
    </row>
    <row r="437" spans="1:11" ht="12" customHeight="1">
      <c r="A437"/>
      <c r="B437"/>
      <c r="C437"/>
      <c r="D437"/>
      <c r="E437"/>
      <c r="F437"/>
      <c r="G437"/>
      <c r="H437"/>
      <c r="I437"/>
      <c r="J437"/>
      <c r="K437"/>
    </row>
    <row r="438" spans="1:11" ht="12" customHeight="1">
      <c r="A438"/>
      <c r="B438"/>
      <c r="C438"/>
      <c r="D438"/>
      <c r="E438"/>
      <c r="F438"/>
      <c r="G438"/>
      <c r="H438"/>
      <c r="I438"/>
      <c r="J438"/>
      <c r="K438"/>
    </row>
    <row r="439" spans="1:11" ht="12" customHeight="1">
      <c r="A439"/>
      <c r="B439"/>
      <c r="C439"/>
      <c r="D439"/>
      <c r="E439"/>
      <c r="F439"/>
      <c r="G439"/>
      <c r="H439"/>
      <c r="I439"/>
      <c r="J439"/>
      <c r="K439"/>
    </row>
    <row r="440" spans="1:11" ht="12" customHeight="1">
      <c r="A440"/>
      <c r="B440"/>
      <c r="C440"/>
      <c r="D440"/>
      <c r="E440"/>
      <c r="F440"/>
      <c r="G440"/>
      <c r="H440"/>
      <c r="I440"/>
      <c r="J440"/>
      <c r="K440"/>
    </row>
    <row r="441" spans="1:11" ht="12" customHeight="1">
      <c r="A441"/>
      <c r="B441"/>
      <c r="C441"/>
      <c r="D441"/>
      <c r="E441"/>
      <c r="F441"/>
      <c r="G441"/>
      <c r="H441"/>
      <c r="I441"/>
      <c r="J441"/>
      <c r="K441"/>
    </row>
    <row r="442" spans="1:11" ht="12" customHeight="1">
      <c r="A442"/>
      <c r="B442"/>
      <c r="C442"/>
      <c r="D442"/>
      <c r="E442"/>
      <c r="F442"/>
      <c r="G442"/>
      <c r="H442"/>
      <c r="I442"/>
      <c r="J442"/>
      <c r="K442"/>
    </row>
    <row r="443" spans="1:11" ht="12" customHeight="1">
      <c r="A443"/>
      <c r="B443"/>
      <c r="C443"/>
      <c r="D443"/>
      <c r="E443"/>
      <c r="F443"/>
      <c r="G443"/>
      <c r="H443"/>
      <c r="I443"/>
      <c r="J443"/>
      <c r="K443"/>
    </row>
    <row r="444" spans="1:11" ht="12" customHeight="1">
      <c r="A444"/>
      <c r="B444"/>
      <c r="C444"/>
      <c r="D444"/>
      <c r="E444"/>
      <c r="F444"/>
      <c r="G444"/>
      <c r="H444"/>
      <c r="I444"/>
      <c r="J444"/>
      <c r="K444"/>
    </row>
    <row r="445" spans="1:11" ht="12" customHeight="1">
      <c r="A445"/>
      <c r="B445"/>
      <c r="C445"/>
      <c r="D445"/>
      <c r="E445"/>
      <c r="F445"/>
      <c r="G445"/>
      <c r="H445"/>
      <c r="I445"/>
      <c r="J445"/>
      <c r="K445"/>
    </row>
    <row r="446" spans="1:11" ht="12" customHeight="1">
      <c r="A446"/>
      <c r="B446"/>
      <c r="C446"/>
      <c r="D446"/>
      <c r="E446"/>
      <c r="F446"/>
      <c r="G446"/>
      <c r="H446"/>
      <c r="I446"/>
      <c r="J446"/>
      <c r="K446"/>
    </row>
    <row r="447" spans="1:11" ht="12" customHeight="1">
      <c r="A447"/>
      <c r="B447"/>
      <c r="C447"/>
      <c r="D447"/>
      <c r="E447"/>
      <c r="F447"/>
      <c r="G447"/>
      <c r="H447"/>
      <c r="I447"/>
      <c r="J447"/>
      <c r="K447"/>
    </row>
    <row r="448" spans="1:11" ht="12" customHeight="1">
      <c r="A448"/>
      <c r="B448"/>
      <c r="C448"/>
      <c r="D448"/>
      <c r="E448"/>
      <c r="F448"/>
      <c r="G448"/>
      <c r="H448"/>
      <c r="I448"/>
      <c r="J448"/>
      <c r="K448"/>
    </row>
    <row r="449" spans="1:11" ht="12" customHeight="1">
      <c r="A449"/>
      <c r="B449"/>
      <c r="C449"/>
      <c r="D449"/>
      <c r="E449"/>
      <c r="F449"/>
      <c r="G449"/>
      <c r="H449"/>
      <c r="I449"/>
      <c r="J449"/>
      <c r="K449"/>
    </row>
    <row r="450" spans="1:11" ht="12" customHeight="1">
      <c r="A450"/>
      <c r="B450"/>
      <c r="C450"/>
      <c r="D450"/>
      <c r="E450"/>
      <c r="F450"/>
      <c r="G450"/>
      <c r="H450"/>
      <c r="I450"/>
      <c r="J450"/>
      <c r="K450"/>
    </row>
    <row r="451" spans="1:11" ht="12" customHeight="1">
      <c r="A451"/>
      <c r="B451"/>
      <c r="C451"/>
      <c r="D451"/>
      <c r="E451"/>
      <c r="F451"/>
      <c r="G451"/>
      <c r="H451"/>
      <c r="I451"/>
      <c r="J451"/>
      <c r="K451"/>
    </row>
    <row r="452" spans="1:11" ht="12" customHeight="1">
      <c r="A452"/>
      <c r="B452"/>
      <c r="C452"/>
      <c r="D452"/>
      <c r="E452"/>
      <c r="F452"/>
      <c r="G452"/>
      <c r="H452"/>
      <c r="I452"/>
      <c r="J452"/>
      <c r="K452"/>
    </row>
    <row r="453" spans="1:11" ht="12" customHeight="1">
      <c r="A453"/>
      <c r="B453"/>
      <c r="C453"/>
      <c r="D453"/>
      <c r="E453"/>
      <c r="F453"/>
      <c r="G453"/>
      <c r="H453"/>
      <c r="I453"/>
      <c r="J453"/>
      <c r="K453"/>
    </row>
    <row r="454" spans="1:11" ht="12" customHeight="1">
      <c r="A454"/>
      <c r="B454"/>
      <c r="C454"/>
      <c r="D454"/>
      <c r="E454"/>
      <c r="F454"/>
      <c r="G454"/>
      <c r="H454"/>
      <c r="I454"/>
      <c r="J454"/>
      <c r="K454"/>
    </row>
    <row r="455" spans="1:11" ht="12" customHeight="1">
      <c r="A455"/>
      <c r="B455"/>
      <c r="C455"/>
      <c r="D455"/>
      <c r="E455"/>
      <c r="F455"/>
      <c r="G455"/>
      <c r="H455"/>
      <c r="I455"/>
      <c r="J455"/>
      <c r="K455"/>
    </row>
    <row r="456" spans="1:11" ht="12" customHeight="1">
      <c r="A456"/>
      <c r="B456"/>
      <c r="C456"/>
      <c r="D456"/>
      <c r="E456"/>
      <c r="F456"/>
      <c r="G456"/>
      <c r="H456"/>
      <c r="I456"/>
      <c r="J456"/>
      <c r="K456"/>
    </row>
    <row r="457" spans="1:11" ht="12" customHeight="1">
      <c r="A457"/>
      <c r="B457"/>
      <c r="C457"/>
      <c r="D457"/>
      <c r="E457"/>
      <c r="F457"/>
      <c r="G457"/>
      <c r="H457"/>
      <c r="I457"/>
      <c r="J457"/>
      <c r="K457"/>
    </row>
    <row r="458" spans="1:11" ht="12" customHeight="1">
      <c r="A458"/>
      <c r="B458"/>
      <c r="C458"/>
      <c r="D458"/>
      <c r="E458"/>
      <c r="F458"/>
      <c r="G458"/>
      <c r="H458"/>
      <c r="I458"/>
      <c r="J458"/>
      <c r="K458"/>
    </row>
    <row r="459" spans="1:11" ht="12" customHeight="1">
      <c r="A459"/>
      <c r="B459"/>
      <c r="C459"/>
      <c r="D459"/>
      <c r="E459"/>
      <c r="F459"/>
      <c r="G459"/>
      <c r="H459"/>
      <c r="I459"/>
      <c r="J459"/>
      <c r="K459"/>
    </row>
    <row r="460" spans="1:11" ht="12" customHeight="1">
      <c r="A460"/>
      <c r="B460"/>
      <c r="C460"/>
      <c r="D460"/>
      <c r="E460"/>
      <c r="F460"/>
      <c r="G460"/>
      <c r="H460"/>
      <c r="I460"/>
      <c r="J460"/>
      <c r="K460"/>
    </row>
    <row r="461" spans="1:11" ht="12" customHeight="1">
      <c r="A461"/>
      <c r="B461"/>
      <c r="C461"/>
      <c r="D461"/>
      <c r="E461"/>
      <c r="F461"/>
      <c r="G461"/>
      <c r="H461"/>
      <c r="I461"/>
      <c r="J461"/>
      <c r="K461"/>
    </row>
    <row r="462" spans="1:11" ht="12" customHeight="1">
      <c r="A462"/>
      <c r="B462"/>
      <c r="C462"/>
      <c r="D462"/>
      <c r="E462"/>
      <c r="F462"/>
      <c r="G462"/>
      <c r="H462"/>
      <c r="I462"/>
      <c r="J462"/>
      <c r="K462"/>
    </row>
    <row r="463" spans="1:11" ht="12" customHeight="1">
      <c r="A463"/>
      <c r="B463"/>
      <c r="C463"/>
      <c r="D463"/>
      <c r="E463"/>
      <c r="F463"/>
      <c r="G463"/>
      <c r="H463"/>
      <c r="I463"/>
      <c r="J463"/>
      <c r="K463"/>
    </row>
    <row r="464" spans="1:11" ht="12" customHeight="1">
      <c r="A464"/>
      <c r="B464"/>
      <c r="C464"/>
      <c r="D464"/>
      <c r="E464"/>
      <c r="F464"/>
      <c r="G464"/>
      <c r="H464"/>
      <c r="I464"/>
      <c r="J464"/>
      <c r="K464"/>
    </row>
    <row r="465" spans="1:11" ht="12" customHeight="1">
      <c r="A465"/>
      <c r="B465"/>
      <c r="C465"/>
      <c r="D465"/>
      <c r="E465"/>
      <c r="F465"/>
      <c r="G465"/>
      <c r="H465"/>
      <c r="I465"/>
      <c r="J465"/>
      <c r="K465"/>
    </row>
    <row r="466" spans="1:11" ht="12" customHeight="1">
      <c r="A466"/>
      <c r="B466"/>
      <c r="C466"/>
      <c r="D466"/>
      <c r="E466"/>
      <c r="F466"/>
      <c r="G466"/>
      <c r="H466"/>
      <c r="I466"/>
      <c r="J466"/>
      <c r="K466"/>
    </row>
    <row r="467" spans="1:11" ht="12" customHeight="1">
      <c r="A467"/>
      <c r="B467"/>
      <c r="C467"/>
      <c r="D467"/>
      <c r="E467"/>
      <c r="F467"/>
      <c r="G467"/>
      <c r="H467"/>
      <c r="I467"/>
      <c r="J467"/>
      <c r="K467"/>
    </row>
    <row r="468" spans="1:11" ht="12" customHeight="1">
      <c r="A468"/>
      <c r="B468"/>
      <c r="C468"/>
      <c r="D468"/>
      <c r="E468"/>
      <c r="F468"/>
      <c r="G468"/>
      <c r="H468"/>
      <c r="I468"/>
      <c r="J468"/>
      <c r="K468"/>
    </row>
    <row r="469" spans="1:11" ht="12" customHeight="1">
      <c r="A469"/>
      <c r="B469"/>
      <c r="C469"/>
      <c r="D469"/>
      <c r="E469"/>
      <c r="F469"/>
      <c r="G469"/>
      <c r="H469"/>
      <c r="I469"/>
      <c r="J469"/>
      <c r="K469"/>
    </row>
    <row r="470" spans="1:11" ht="12" customHeight="1">
      <c r="A470"/>
      <c r="B470"/>
      <c r="C470"/>
      <c r="D470"/>
      <c r="E470"/>
      <c r="F470"/>
      <c r="G470"/>
      <c r="H470"/>
      <c r="I470"/>
      <c r="J470"/>
      <c r="K470"/>
    </row>
    <row r="471" spans="1:11" ht="12" customHeight="1">
      <c r="A471"/>
      <c r="B471"/>
      <c r="C471"/>
      <c r="D471"/>
      <c r="E471"/>
      <c r="F471"/>
      <c r="G471"/>
      <c r="H471"/>
      <c r="I471"/>
      <c r="J471"/>
      <c r="K471"/>
    </row>
    <row r="472" spans="1:11" ht="12" customHeight="1">
      <c r="A472"/>
      <c r="B472"/>
      <c r="C472"/>
      <c r="D472"/>
      <c r="E472"/>
      <c r="F472"/>
      <c r="G472"/>
      <c r="H472"/>
      <c r="I472"/>
      <c r="J472"/>
      <c r="K472"/>
    </row>
    <row r="473" spans="1:11" ht="12" customHeight="1">
      <c r="A473"/>
      <c r="B473"/>
      <c r="C473"/>
      <c r="D473"/>
      <c r="E473"/>
      <c r="F473"/>
      <c r="G473"/>
      <c r="H473"/>
      <c r="I473"/>
      <c r="J473"/>
      <c r="K473"/>
    </row>
    <row r="474" spans="1:11" ht="12" customHeight="1">
      <c r="A474"/>
      <c r="B474"/>
      <c r="C474"/>
      <c r="D474"/>
      <c r="E474"/>
      <c r="F474"/>
      <c r="G474"/>
      <c r="H474"/>
      <c r="I474"/>
      <c r="J474"/>
      <c r="K474"/>
    </row>
    <row r="475" spans="1:11" ht="12" customHeight="1">
      <c r="A475"/>
      <c r="B475"/>
      <c r="C475"/>
      <c r="D475"/>
      <c r="E475"/>
      <c r="F475"/>
      <c r="G475"/>
      <c r="H475"/>
      <c r="I475"/>
      <c r="J475"/>
      <c r="K475"/>
    </row>
    <row r="476" spans="1:11" ht="12" customHeight="1">
      <c r="A476"/>
      <c r="B476"/>
      <c r="C476"/>
      <c r="D476"/>
      <c r="E476"/>
      <c r="F476"/>
      <c r="G476"/>
      <c r="H476"/>
      <c r="I476"/>
      <c r="J476"/>
      <c r="K476"/>
    </row>
    <row r="477" spans="1:11" ht="12" customHeight="1">
      <c r="A477"/>
      <c r="B477"/>
      <c r="C477"/>
      <c r="D477"/>
      <c r="E477"/>
      <c r="F477"/>
      <c r="G477"/>
      <c r="H477"/>
      <c r="I477"/>
      <c r="J477"/>
      <c r="K477"/>
    </row>
    <row r="478" spans="1:11" ht="12" customHeight="1">
      <c r="A478"/>
      <c r="B478"/>
      <c r="C478"/>
      <c r="D478"/>
      <c r="E478"/>
      <c r="F478"/>
      <c r="G478"/>
      <c r="H478"/>
      <c r="I478"/>
      <c r="J478"/>
      <c r="K478"/>
    </row>
    <row r="479" spans="1:11" ht="12" customHeight="1">
      <c r="A479"/>
      <c r="B479"/>
      <c r="C479"/>
      <c r="D479"/>
      <c r="E479"/>
      <c r="F479"/>
      <c r="G479"/>
      <c r="H479"/>
      <c r="I479"/>
      <c r="J479"/>
      <c r="K479"/>
    </row>
    <row r="480" spans="1:11" ht="12" customHeight="1">
      <c r="A480"/>
      <c r="B480"/>
      <c r="C480"/>
      <c r="D480"/>
      <c r="E480"/>
      <c r="F480"/>
      <c r="G480"/>
      <c r="H480"/>
      <c r="I480"/>
      <c r="J480"/>
      <c r="K480"/>
    </row>
    <row r="481" spans="1:11" ht="12" customHeight="1">
      <c r="A481"/>
      <c r="B481"/>
      <c r="C481"/>
      <c r="D481"/>
      <c r="E481"/>
      <c r="F481"/>
      <c r="G481"/>
      <c r="H481"/>
      <c r="I481"/>
      <c r="J481"/>
      <c r="K481"/>
    </row>
    <row r="482" spans="1:11" ht="12" customHeight="1">
      <c r="A482"/>
      <c r="B482"/>
      <c r="C482"/>
      <c r="D482"/>
      <c r="E482"/>
      <c r="F482"/>
      <c r="G482"/>
      <c r="H482"/>
      <c r="I482"/>
      <c r="J482"/>
      <c r="K482"/>
    </row>
    <row r="483" spans="1:11" ht="12" customHeight="1">
      <c r="A483"/>
      <c r="B483"/>
      <c r="C483"/>
      <c r="D483"/>
      <c r="E483"/>
      <c r="F483"/>
      <c r="G483"/>
      <c r="H483"/>
      <c r="I483"/>
      <c r="J483"/>
      <c r="K483"/>
    </row>
    <row r="484" spans="1:11" ht="12" customHeight="1">
      <c r="A484"/>
      <c r="B484"/>
      <c r="C484"/>
      <c r="D484"/>
      <c r="E484"/>
      <c r="F484"/>
      <c r="G484"/>
      <c r="H484"/>
      <c r="I484"/>
      <c r="J484"/>
      <c r="K484"/>
    </row>
    <row r="485" spans="1:11" ht="12" customHeight="1">
      <c r="A485"/>
      <c r="B485"/>
      <c r="C485"/>
      <c r="D485"/>
      <c r="E485"/>
      <c r="F485"/>
      <c r="G485"/>
      <c r="H485"/>
      <c r="I485"/>
      <c r="J485"/>
      <c r="K485"/>
    </row>
    <row r="486" spans="1:11" ht="12" customHeight="1">
      <c r="A486"/>
      <c r="B486"/>
      <c r="C486"/>
      <c r="D486"/>
      <c r="E486"/>
      <c r="F486"/>
      <c r="G486"/>
      <c r="H486"/>
      <c r="I486"/>
      <c r="J486"/>
      <c r="K486"/>
    </row>
    <row r="487" spans="1:11" ht="12" customHeight="1">
      <c r="A487"/>
      <c r="B487"/>
      <c r="C487"/>
      <c r="D487"/>
      <c r="E487"/>
      <c r="F487"/>
      <c r="G487"/>
      <c r="H487"/>
      <c r="I487"/>
      <c r="J487"/>
      <c r="K487"/>
    </row>
    <row r="488" spans="1:11" ht="12" customHeight="1">
      <c r="A488"/>
      <c r="B488"/>
      <c r="C488"/>
      <c r="D488"/>
      <c r="E488"/>
      <c r="F488"/>
      <c r="G488"/>
      <c r="H488"/>
      <c r="I488"/>
      <c r="J488"/>
      <c r="K488"/>
    </row>
    <row r="489" spans="1:11" ht="12" customHeight="1">
      <c r="A489"/>
      <c r="B489"/>
      <c r="C489"/>
      <c r="D489"/>
      <c r="E489"/>
      <c r="F489"/>
      <c r="G489"/>
      <c r="H489"/>
      <c r="I489"/>
      <c r="J489"/>
      <c r="K489"/>
    </row>
    <row r="490" spans="1:11" ht="12" customHeight="1">
      <c r="A490"/>
      <c r="B490"/>
      <c r="C490"/>
      <c r="D490"/>
      <c r="E490"/>
      <c r="F490"/>
      <c r="G490"/>
      <c r="H490"/>
      <c r="I490"/>
      <c r="J490"/>
      <c r="K490"/>
    </row>
    <row r="491" spans="1:11" ht="12" customHeight="1">
      <c r="A491"/>
      <c r="B491"/>
      <c r="C491"/>
      <c r="D491"/>
      <c r="E491"/>
      <c r="F491"/>
      <c r="G491"/>
      <c r="H491"/>
      <c r="I491"/>
      <c r="J491"/>
      <c r="K491"/>
    </row>
    <row r="492" spans="1:11" ht="12" customHeight="1">
      <c r="A492"/>
      <c r="B492"/>
      <c r="C492"/>
      <c r="D492"/>
      <c r="E492"/>
      <c r="F492"/>
      <c r="G492"/>
      <c r="H492"/>
      <c r="I492"/>
      <c r="J492"/>
      <c r="K492"/>
    </row>
    <row r="493" spans="1:11" ht="12" customHeight="1">
      <c r="A493"/>
      <c r="B493"/>
      <c r="C493"/>
      <c r="D493"/>
      <c r="E493"/>
      <c r="F493"/>
      <c r="G493"/>
      <c r="H493"/>
      <c r="I493"/>
      <c r="J493"/>
      <c r="K493"/>
    </row>
    <row r="494" spans="1:11" ht="12" customHeight="1">
      <c r="A494"/>
      <c r="B494"/>
      <c r="C494"/>
      <c r="D494"/>
      <c r="E494"/>
      <c r="F494"/>
      <c r="G494"/>
      <c r="H494"/>
      <c r="I494"/>
      <c r="J494"/>
      <c r="K494"/>
    </row>
    <row r="495" spans="1:11" ht="12" customHeight="1">
      <c r="A495"/>
      <c r="B495"/>
      <c r="C495"/>
      <c r="D495"/>
      <c r="E495"/>
      <c r="F495"/>
      <c r="G495"/>
      <c r="H495"/>
      <c r="I495"/>
      <c r="J495"/>
      <c r="K495"/>
    </row>
    <row r="496" spans="1:11" ht="12" customHeight="1">
      <c r="A496"/>
      <c r="B496"/>
      <c r="C496"/>
      <c r="D496"/>
      <c r="E496"/>
      <c r="F496"/>
      <c r="G496"/>
      <c r="H496"/>
      <c r="I496"/>
      <c r="J496"/>
      <c r="K496"/>
    </row>
    <row r="497" spans="1:11" ht="12" customHeight="1">
      <c r="A497"/>
      <c r="B497"/>
      <c r="C497"/>
      <c r="D497"/>
      <c r="E497"/>
      <c r="F497"/>
      <c r="G497"/>
      <c r="H497"/>
      <c r="I497"/>
      <c r="J497"/>
      <c r="K497"/>
    </row>
    <row r="498" spans="1:11" ht="12" customHeight="1">
      <c r="A498"/>
      <c r="B498"/>
      <c r="C498"/>
      <c r="D498"/>
      <c r="E498"/>
      <c r="F498"/>
      <c r="G498"/>
      <c r="H498"/>
      <c r="I498"/>
      <c r="J498"/>
      <c r="K498"/>
    </row>
    <row r="499" spans="1:11" ht="12" customHeight="1">
      <c r="A499"/>
      <c r="B499"/>
      <c r="C499"/>
      <c r="D499"/>
      <c r="E499"/>
      <c r="F499"/>
      <c r="G499"/>
      <c r="H499"/>
      <c r="I499"/>
      <c r="J499"/>
      <c r="K499"/>
    </row>
    <row r="500" spans="1:11" ht="12" customHeight="1">
      <c r="A500"/>
      <c r="B500"/>
      <c r="C500"/>
      <c r="D500"/>
      <c r="E500"/>
      <c r="F500"/>
      <c r="G500"/>
      <c r="H500"/>
      <c r="I500"/>
      <c r="J500"/>
      <c r="K500"/>
    </row>
    <row r="501" spans="1:11" ht="12" customHeight="1">
      <c r="A501"/>
      <c r="B501"/>
      <c r="C501"/>
      <c r="D501"/>
      <c r="E501"/>
      <c r="F501"/>
      <c r="G501"/>
      <c r="H501"/>
      <c r="I501"/>
      <c r="J501"/>
      <c r="K501"/>
    </row>
    <row r="502" spans="1:11" ht="12" customHeight="1">
      <c r="A502"/>
      <c r="B502"/>
      <c r="C502"/>
      <c r="D502"/>
      <c r="E502"/>
      <c r="F502"/>
      <c r="G502"/>
      <c r="H502"/>
      <c r="I502"/>
      <c r="J502"/>
      <c r="K502"/>
    </row>
    <row r="503" spans="1:11" ht="12" customHeight="1">
      <c r="A503"/>
      <c r="B503"/>
      <c r="C503"/>
      <c r="D503"/>
      <c r="E503"/>
      <c r="F503"/>
      <c r="G503"/>
      <c r="H503"/>
      <c r="I503"/>
      <c r="J503"/>
      <c r="K503"/>
    </row>
    <row r="504" spans="1:11" ht="12" customHeight="1">
      <c r="A504"/>
      <c r="B504"/>
      <c r="C504"/>
      <c r="D504"/>
      <c r="E504"/>
      <c r="F504"/>
      <c r="G504"/>
      <c r="H504"/>
      <c r="I504"/>
      <c r="J504"/>
      <c r="K504"/>
    </row>
    <row r="505" spans="1:11" ht="12" customHeight="1">
      <c r="A505"/>
      <c r="B505"/>
      <c r="C505"/>
      <c r="D505"/>
      <c r="E505"/>
      <c r="F505"/>
      <c r="G505"/>
      <c r="H505"/>
      <c r="I505"/>
      <c r="J505"/>
      <c r="K505"/>
    </row>
    <row r="506" spans="1:11" ht="12" customHeight="1">
      <c r="A506"/>
      <c r="B506"/>
      <c r="C506"/>
      <c r="D506"/>
      <c r="E506"/>
      <c r="F506"/>
      <c r="G506"/>
      <c r="H506"/>
      <c r="I506"/>
      <c r="J506"/>
      <c r="K506"/>
    </row>
    <row r="507" spans="1:11" ht="12" customHeight="1">
      <c r="A507"/>
      <c r="B507"/>
      <c r="C507"/>
      <c r="D507"/>
      <c r="E507"/>
      <c r="F507"/>
      <c r="G507"/>
      <c r="H507"/>
      <c r="I507"/>
      <c r="J507"/>
      <c r="K507"/>
    </row>
    <row r="508" spans="1:11" ht="12" customHeight="1">
      <c r="A508"/>
      <c r="B508"/>
      <c r="C508"/>
      <c r="D508"/>
      <c r="E508"/>
      <c r="F508"/>
      <c r="G508"/>
      <c r="H508"/>
      <c r="I508"/>
      <c r="J508"/>
      <c r="K508"/>
    </row>
    <row r="509" spans="1:11" ht="12" customHeight="1">
      <c r="A509"/>
      <c r="B509"/>
      <c r="C509"/>
      <c r="D509"/>
      <c r="E509"/>
      <c r="F509"/>
      <c r="G509"/>
      <c r="H509"/>
      <c r="I509"/>
      <c r="J509"/>
      <c r="K509"/>
    </row>
    <row r="510" spans="1:11" ht="12" customHeight="1">
      <c r="A510"/>
      <c r="B510"/>
      <c r="C510"/>
      <c r="D510"/>
      <c r="E510"/>
      <c r="F510"/>
      <c r="G510"/>
      <c r="H510"/>
      <c r="I510"/>
      <c r="J510"/>
      <c r="K510"/>
    </row>
    <row r="511" spans="1:11" ht="12" customHeight="1">
      <c r="A511"/>
      <c r="B511"/>
      <c r="C511"/>
      <c r="D511"/>
      <c r="E511"/>
      <c r="F511"/>
      <c r="G511"/>
      <c r="H511"/>
      <c r="I511"/>
      <c r="J511"/>
      <c r="K511"/>
    </row>
    <row r="512" spans="1:11" ht="12" customHeight="1">
      <c r="A512"/>
      <c r="B512"/>
      <c r="C512"/>
      <c r="D512"/>
      <c r="E512"/>
      <c r="F512"/>
      <c r="G512"/>
      <c r="H512"/>
      <c r="I512"/>
      <c r="J512"/>
      <c r="K512"/>
    </row>
    <row r="513" spans="1:11" ht="12" customHeight="1">
      <c r="A513"/>
      <c r="B513"/>
      <c r="C513"/>
      <c r="D513"/>
      <c r="E513"/>
      <c r="F513"/>
      <c r="G513"/>
      <c r="H513"/>
      <c r="I513"/>
      <c r="J513"/>
      <c r="K513"/>
    </row>
    <row r="514" spans="1:11" ht="12" customHeight="1">
      <c r="A514"/>
      <c r="B514"/>
      <c r="C514"/>
      <c r="D514"/>
      <c r="E514"/>
      <c r="F514"/>
      <c r="G514"/>
      <c r="H514"/>
      <c r="I514"/>
      <c r="J514"/>
      <c r="K514"/>
    </row>
    <row r="515" spans="1:11" ht="12" customHeight="1">
      <c r="A515"/>
      <c r="B515"/>
      <c r="C515"/>
      <c r="D515"/>
      <c r="E515"/>
      <c r="F515"/>
      <c r="G515"/>
      <c r="H515"/>
      <c r="I515"/>
      <c r="J515"/>
      <c r="K515"/>
    </row>
    <row r="516" spans="1:11" ht="12" customHeight="1">
      <c r="A516"/>
      <c r="B516"/>
      <c r="C516"/>
      <c r="D516"/>
      <c r="E516"/>
      <c r="F516"/>
      <c r="G516"/>
      <c r="H516"/>
      <c r="I516"/>
      <c r="J516"/>
      <c r="K516"/>
    </row>
    <row r="517" spans="1:11" ht="12" customHeight="1">
      <c r="A517"/>
      <c r="B517"/>
      <c r="C517"/>
      <c r="D517"/>
      <c r="E517"/>
      <c r="F517"/>
      <c r="G517"/>
      <c r="H517"/>
      <c r="I517"/>
      <c r="J517"/>
      <c r="K517"/>
    </row>
    <row r="518" spans="1:11" ht="12" customHeight="1">
      <c r="A518"/>
      <c r="B518"/>
      <c r="C518"/>
      <c r="D518"/>
      <c r="E518"/>
      <c r="F518"/>
      <c r="G518"/>
      <c r="H518"/>
      <c r="I518"/>
      <c r="J518"/>
      <c r="K518"/>
    </row>
    <row r="519" spans="1:11" ht="12" customHeight="1">
      <c r="A519"/>
      <c r="B519"/>
      <c r="C519"/>
      <c r="D519"/>
      <c r="E519"/>
      <c r="F519"/>
      <c r="G519"/>
      <c r="H519"/>
      <c r="I519"/>
      <c r="J519"/>
      <c r="K519"/>
    </row>
    <row r="520" spans="1:11" ht="12" customHeight="1">
      <c r="A520"/>
      <c r="B520"/>
      <c r="C520"/>
      <c r="D520"/>
      <c r="E520"/>
      <c r="F520"/>
      <c r="G520"/>
      <c r="H520"/>
      <c r="I520"/>
      <c r="J520"/>
      <c r="K520"/>
    </row>
    <row r="521" spans="1:11" ht="12" customHeight="1">
      <c r="A521"/>
      <c r="B521"/>
      <c r="C521"/>
      <c r="D521"/>
      <c r="E521"/>
      <c r="F521"/>
      <c r="G521"/>
      <c r="H521"/>
      <c r="I521"/>
      <c r="J521"/>
      <c r="K521"/>
    </row>
    <row r="522" spans="1:11" ht="12" customHeight="1">
      <c r="A522"/>
      <c r="B522"/>
      <c r="C522"/>
      <c r="D522"/>
      <c r="E522"/>
      <c r="F522"/>
      <c r="G522"/>
      <c r="H522"/>
      <c r="I522"/>
      <c r="J522"/>
      <c r="K522"/>
    </row>
    <row r="523" spans="1:11" ht="12" customHeight="1">
      <c r="A523"/>
      <c r="B523"/>
      <c r="C523"/>
      <c r="D523"/>
      <c r="E523"/>
      <c r="F523"/>
      <c r="G523"/>
      <c r="H523"/>
      <c r="I523"/>
      <c r="J523"/>
      <c r="K523"/>
    </row>
    <row r="524" spans="1:11" ht="12" customHeight="1">
      <c r="A524"/>
      <c r="B524"/>
      <c r="C524"/>
      <c r="D524"/>
      <c r="E524"/>
      <c r="F524"/>
      <c r="G524"/>
      <c r="H524"/>
      <c r="I524"/>
      <c r="J524"/>
      <c r="K524"/>
    </row>
    <row r="525" spans="1:11" ht="12" customHeight="1">
      <c r="A525"/>
      <c r="B525"/>
      <c r="C525"/>
      <c r="D525"/>
      <c r="E525"/>
      <c r="F525"/>
      <c r="G525"/>
      <c r="H525"/>
      <c r="I525"/>
      <c r="J525"/>
      <c r="K525"/>
    </row>
    <row r="526" spans="1:11" ht="12" customHeight="1">
      <c r="A526"/>
      <c r="B526"/>
      <c r="C526"/>
      <c r="D526"/>
      <c r="E526"/>
      <c r="F526"/>
      <c r="G526"/>
      <c r="H526"/>
      <c r="I526"/>
      <c r="J526"/>
      <c r="K526"/>
    </row>
    <row r="527" spans="1:11" ht="12" customHeight="1">
      <c r="A527"/>
      <c r="B527"/>
      <c r="C527"/>
      <c r="D527"/>
      <c r="E527"/>
      <c r="F527"/>
      <c r="G527"/>
      <c r="H527"/>
      <c r="I527"/>
      <c r="J527"/>
      <c r="K527"/>
    </row>
    <row r="528" spans="1:11" ht="12" customHeight="1">
      <c r="A528"/>
      <c r="B528"/>
      <c r="C528"/>
      <c r="D528"/>
      <c r="E528"/>
      <c r="F528"/>
      <c r="G528"/>
      <c r="H528"/>
      <c r="I528"/>
      <c r="J528"/>
      <c r="K528"/>
    </row>
    <row r="529" spans="1:11" ht="12" customHeight="1">
      <c r="A529"/>
      <c r="B529"/>
      <c r="C529"/>
      <c r="D529"/>
      <c r="E529"/>
      <c r="F529"/>
      <c r="G529"/>
      <c r="H529"/>
      <c r="I529"/>
      <c r="J529"/>
      <c r="K529"/>
    </row>
    <row r="530" spans="1:11" ht="12" customHeight="1">
      <c r="A530"/>
      <c r="B530"/>
      <c r="C530"/>
      <c r="D530"/>
      <c r="E530"/>
      <c r="F530"/>
      <c r="G530"/>
      <c r="H530"/>
      <c r="I530"/>
      <c r="J530"/>
      <c r="K530"/>
    </row>
    <row r="531" spans="1:11" ht="12" customHeight="1">
      <c r="A531"/>
      <c r="B531"/>
      <c r="C531"/>
      <c r="D531"/>
      <c r="E531"/>
      <c r="F531"/>
      <c r="G531"/>
      <c r="H531"/>
      <c r="I531"/>
      <c r="J531"/>
      <c r="K531"/>
    </row>
    <row r="532" spans="1:11" ht="12" customHeight="1">
      <c r="A532"/>
      <c r="B532"/>
      <c r="C532"/>
      <c r="D532"/>
      <c r="E532"/>
      <c r="F532"/>
      <c r="G532"/>
      <c r="H532"/>
      <c r="I532"/>
      <c r="J532"/>
      <c r="K532"/>
    </row>
    <row r="533" spans="1:11" ht="12" customHeight="1">
      <c r="A533"/>
      <c r="B533"/>
      <c r="C533"/>
      <c r="D533"/>
      <c r="E533"/>
      <c r="F533"/>
      <c r="G533"/>
      <c r="H533"/>
      <c r="I533"/>
      <c r="J533"/>
      <c r="K533"/>
    </row>
    <row r="534" spans="1:11" ht="12" customHeight="1">
      <c r="A534"/>
      <c r="B534"/>
      <c r="C534"/>
      <c r="D534"/>
      <c r="E534"/>
      <c r="F534"/>
      <c r="G534"/>
      <c r="H534"/>
      <c r="I534"/>
      <c r="J534"/>
      <c r="K534"/>
    </row>
    <row r="535" spans="1:11" ht="12" customHeight="1">
      <c r="A535"/>
      <c r="B535"/>
      <c r="C535"/>
      <c r="D535"/>
      <c r="E535"/>
      <c r="F535"/>
      <c r="G535"/>
      <c r="H535"/>
      <c r="I535"/>
      <c r="J535"/>
      <c r="K535"/>
    </row>
    <row r="536" spans="1:11" ht="12" customHeight="1">
      <c r="A536"/>
      <c r="B536"/>
      <c r="C536"/>
      <c r="D536"/>
      <c r="E536"/>
      <c r="F536"/>
      <c r="G536"/>
      <c r="H536"/>
      <c r="I536"/>
      <c r="J536"/>
      <c r="K536"/>
    </row>
    <row r="537" spans="1:11" ht="12" customHeight="1">
      <c r="A537"/>
      <c r="B537"/>
      <c r="C537"/>
      <c r="D537"/>
      <c r="E537"/>
      <c r="F537"/>
      <c r="G537"/>
      <c r="H537"/>
      <c r="I537"/>
      <c r="J537"/>
      <c r="K537"/>
    </row>
    <row r="538" spans="1:11" ht="12" customHeight="1">
      <c r="A538"/>
      <c r="B538"/>
      <c r="C538"/>
      <c r="D538"/>
      <c r="E538"/>
      <c r="F538"/>
      <c r="G538"/>
      <c r="H538"/>
      <c r="I538"/>
      <c r="J538"/>
      <c r="K538"/>
    </row>
    <row r="539" spans="1:11" ht="12" customHeight="1">
      <c r="A539"/>
      <c r="B539"/>
      <c r="C539"/>
      <c r="D539"/>
      <c r="E539"/>
      <c r="F539"/>
      <c r="G539"/>
      <c r="H539"/>
      <c r="I539"/>
      <c r="J539"/>
      <c r="K539"/>
    </row>
    <row r="540" spans="1:11" ht="12" customHeight="1">
      <c r="A540"/>
      <c r="B540"/>
      <c r="C540"/>
      <c r="D540"/>
      <c r="E540"/>
      <c r="F540"/>
      <c r="G540"/>
      <c r="H540"/>
      <c r="I540"/>
      <c r="J540"/>
      <c r="K540"/>
    </row>
    <row r="541" spans="1:11" ht="12" customHeight="1">
      <c r="A541"/>
      <c r="B541"/>
      <c r="C541"/>
      <c r="D541"/>
      <c r="E541"/>
      <c r="F541"/>
      <c r="G541"/>
      <c r="H541"/>
      <c r="I541"/>
      <c r="J541"/>
      <c r="K541"/>
    </row>
    <row r="542" spans="1:11" ht="12" customHeight="1">
      <c r="A542"/>
      <c r="B542"/>
      <c r="C542"/>
      <c r="D542"/>
      <c r="E542"/>
      <c r="F542"/>
      <c r="G542"/>
      <c r="H542"/>
      <c r="I542"/>
      <c r="J542"/>
      <c r="K542"/>
    </row>
    <row r="543" spans="1:11" ht="12" customHeight="1">
      <c r="A543"/>
      <c r="B543"/>
      <c r="C543"/>
      <c r="D543"/>
      <c r="E543"/>
      <c r="F543"/>
      <c r="G543"/>
      <c r="H543"/>
      <c r="I543"/>
      <c r="J543"/>
      <c r="K543"/>
    </row>
    <row r="544" spans="1:11" ht="12" customHeight="1">
      <c r="A544"/>
      <c r="B544"/>
      <c r="C544"/>
      <c r="D544"/>
      <c r="E544"/>
      <c r="F544"/>
      <c r="G544"/>
      <c r="H544"/>
      <c r="I544"/>
      <c r="J544"/>
      <c r="K544"/>
    </row>
    <row r="545" spans="1:11" ht="12" customHeight="1">
      <c r="A545"/>
      <c r="B545"/>
      <c r="C545"/>
      <c r="D545"/>
      <c r="E545"/>
      <c r="F545"/>
      <c r="G545"/>
      <c r="H545"/>
      <c r="I545"/>
      <c r="J545"/>
      <c r="K545"/>
    </row>
    <row r="546" spans="1:11" ht="12" customHeight="1">
      <c r="A546"/>
      <c r="B546"/>
      <c r="C546"/>
      <c r="D546"/>
      <c r="E546"/>
      <c r="F546"/>
      <c r="G546"/>
      <c r="H546"/>
      <c r="I546"/>
      <c r="J546"/>
      <c r="K546"/>
    </row>
    <row r="547" spans="1:11" ht="12" customHeight="1">
      <c r="A547"/>
      <c r="B547"/>
      <c r="C547"/>
      <c r="D547"/>
      <c r="E547"/>
      <c r="F547"/>
      <c r="G547"/>
      <c r="H547"/>
      <c r="I547"/>
      <c r="J547"/>
      <c r="K547"/>
    </row>
    <row r="548" spans="1:11" ht="12" customHeight="1">
      <c r="A548"/>
      <c r="B548"/>
      <c r="C548"/>
      <c r="D548"/>
      <c r="E548"/>
      <c r="F548"/>
      <c r="G548"/>
      <c r="H548"/>
      <c r="I548"/>
      <c r="J548"/>
      <c r="K548"/>
    </row>
    <row r="549" spans="1:11" ht="12" customHeight="1">
      <c r="A549"/>
      <c r="B549"/>
      <c r="C549"/>
      <c r="D549"/>
      <c r="E549"/>
      <c r="F549"/>
      <c r="G549"/>
      <c r="H549"/>
      <c r="I549"/>
      <c r="J549"/>
      <c r="K549"/>
    </row>
    <row r="550" spans="1:11" ht="12" customHeight="1">
      <c r="A550"/>
      <c r="B550"/>
      <c r="C550"/>
      <c r="D550"/>
      <c r="E550"/>
      <c r="F550"/>
      <c r="G550"/>
      <c r="H550"/>
      <c r="I550"/>
      <c r="J550"/>
      <c r="K550"/>
    </row>
    <row r="551" spans="1:11" ht="12" customHeight="1">
      <c r="A551"/>
      <c r="B551"/>
      <c r="C551"/>
      <c r="D551"/>
      <c r="E551"/>
      <c r="F551"/>
      <c r="G551"/>
      <c r="H551"/>
      <c r="I551"/>
      <c r="J551"/>
      <c r="K551"/>
    </row>
    <row r="552" spans="1:11" ht="12" customHeight="1">
      <c r="A552"/>
      <c r="B552"/>
      <c r="C552"/>
      <c r="D552"/>
      <c r="E552"/>
      <c r="F552"/>
      <c r="G552"/>
      <c r="H552"/>
      <c r="I552"/>
      <c r="J552"/>
      <c r="K552"/>
    </row>
    <row r="553" spans="1:11" ht="12" customHeight="1">
      <c r="A553"/>
      <c r="B553"/>
      <c r="C553"/>
      <c r="D553"/>
      <c r="E553"/>
      <c r="F553"/>
      <c r="G553"/>
      <c r="H553"/>
      <c r="I553"/>
      <c r="J553"/>
      <c r="K553"/>
    </row>
    <row r="554" spans="1:11" ht="12" customHeight="1">
      <c r="A554"/>
      <c r="B554"/>
      <c r="C554"/>
      <c r="D554"/>
      <c r="E554"/>
      <c r="F554"/>
      <c r="G554"/>
      <c r="H554"/>
      <c r="I554"/>
      <c r="J554"/>
      <c r="K554"/>
    </row>
    <row r="555" spans="1:11" ht="12" customHeight="1">
      <c r="A555"/>
      <c r="B555"/>
      <c r="C555"/>
      <c r="D555"/>
      <c r="E555"/>
      <c r="F555"/>
      <c r="G555"/>
      <c r="H555"/>
      <c r="I555"/>
      <c r="J555"/>
      <c r="K555"/>
    </row>
    <row r="556" spans="1:11" ht="12" customHeight="1">
      <c r="A556"/>
      <c r="B556"/>
      <c r="C556"/>
      <c r="D556"/>
      <c r="E556"/>
      <c r="F556"/>
      <c r="G556"/>
      <c r="H556"/>
      <c r="I556"/>
      <c r="J556"/>
      <c r="K556"/>
    </row>
    <row r="557" spans="1:11" ht="12" customHeight="1">
      <c r="A557"/>
      <c r="B557"/>
      <c r="C557"/>
      <c r="D557"/>
      <c r="E557"/>
      <c r="F557"/>
      <c r="G557"/>
      <c r="H557"/>
      <c r="I557"/>
      <c r="J557"/>
      <c r="K557"/>
    </row>
    <row r="558" spans="1:11" ht="12" customHeight="1">
      <c r="A558"/>
      <c r="B558"/>
      <c r="C558"/>
      <c r="D558"/>
      <c r="E558"/>
      <c r="F558"/>
      <c r="G558"/>
      <c r="H558"/>
      <c r="I558"/>
      <c r="J558"/>
      <c r="K558"/>
    </row>
    <row r="559" spans="1:11" ht="12" customHeight="1">
      <c r="A559"/>
      <c r="B559"/>
      <c r="C559"/>
      <c r="D559"/>
      <c r="E559"/>
      <c r="F559"/>
      <c r="G559"/>
      <c r="H559"/>
      <c r="I559"/>
      <c r="J559"/>
      <c r="K559"/>
    </row>
    <row r="560" spans="1:11" ht="12" customHeight="1">
      <c r="A560"/>
      <c r="B560"/>
      <c r="C560"/>
      <c r="D560"/>
      <c r="E560"/>
      <c r="F560"/>
      <c r="G560"/>
      <c r="H560"/>
      <c r="I560"/>
      <c r="J560"/>
      <c r="K560"/>
    </row>
    <row r="561" spans="1:11" ht="12" customHeight="1">
      <c r="A561"/>
      <c r="B561"/>
      <c r="C561"/>
      <c r="D561"/>
      <c r="E561"/>
      <c r="F561"/>
      <c r="G561"/>
      <c r="H561"/>
      <c r="I561"/>
      <c r="J561"/>
      <c r="K561"/>
    </row>
    <row r="562" spans="1:11" ht="12" customHeight="1">
      <c r="A562"/>
      <c r="B562"/>
      <c r="C562"/>
      <c r="D562"/>
      <c r="E562"/>
      <c r="F562"/>
      <c r="G562"/>
      <c r="H562"/>
      <c r="I562"/>
      <c r="J562"/>
      <c r="K562"/>
    </row>
    <row r="563" spans="1:11" ht="12" customHeight="1">
      <c r="A563"/>
      <c r="B563"/>
      <c r="C563"/>
      <c r="D563"/>
      <c r="E563"/>
      <c r="F563"/>
      <c r="G563"/>
      <c r="H563"/>
      <c r="I563"/>
      <c r="J563"/>
      <c r="K563"/>
    </row>
    <row r="564" spans="1:11" ht="12" customHeight="1">
      <c r="A564"/>
      <c r="B564"/>
      <c r="C564"/>
      <c r="D564"/>
      <c r="E564"/>
      <c r="F564"/>
      <c r="G564"/>
      <c r="H564"/>
      <c r="I564"/>
      <c r="J564"/>
      <c r="K564"/>
    </row>
    <row r="565" spans="1:11" ht="12" customHeight="1">
      <c r="A565"/>
      <c r="B565"/>
      <c r="C565"/>
      <c r="D565"/>
      <c r="E565"/>
      <c r="F565"/>
      <c r="G565"/>
      <c r="H565"/>
      <c r="I565"/>
      <c r="J565"/>
      <c r="K565"/>
    </row>
    <row r="566" spans="1:11" ht="12" customHeight="1">
      <c r="A566"/>
      <c r="B566"/>
      <c r="C566"/>
      <c r="D566"/>
      <c r="E566"/>
      <c r="F566"/>
      <c r="G566"/>
      <c r="H566"/>
      <c r="I566"/>
      <c r="J566"/>
      <c r="K566"/>
    </row>
    <row r="567" spans="1:11" ht="12" customHeight="1">
      <c r="A567"/>
      <c r="B567"/>
      <c r="C567"/>
      <c r="D567"/>
      <c r="E567"/>
      <c r="F567"/>
      <c r="G567"/>
      <c r="H567"/>
      <c r="I567"/>
      <c r="J567"/>
      <c r="K567"/>
    </row>
    <row r="568" spans="1:11" ht="12" customHeight="1">
      <c r="A568"/>
      <c r="B568"/>
      <c r="C568"/>
      <c r="D568"/>
      <c r="E568"/>
      <c r="F568"/>
      <c r="G568"/>
      <c r="H568"/>
      <c r="I568"/>
      <c r="J568"/>
      <c r="K568"/>
    </row>
    <row r="569" spans="1:11" ht="12" customHeight="1">
      <c r="A569"/>
      <c r="B569"/>
      <c r="C569"/>
      <c r="D569"/>
      <c r="E569"/>
      <c r="F569"/>
      <c r="G569"/>
      <c r="H569"/>
      <c r="I569"/>
      <c r="J569"/>
      <c r="K569"/>
    </row>
    <row r="570" spans="1:11" ht="12" customHeight="1">
      <c r="A570"/>
      <c r="B570"/>
      <c r="C570"/>
      <c r="D570"/>
      <c r="E570"/>
      <c r="F570"/>
      <c r="G570"/>
      <c r="H570"/>
      <c r="I570"/>
      <c r="J570"/>
      <c r="K570"/>
    </row>
    <row r="571" spans="1:11" ht="12" customHeight="1">
      <c r="A571"/>
      <c r="B571"/>
      <c r="C571"/>
      <c r="D571"/>
      <c r="E571"/>
      <c r="F571"/>
      <c r="G571"/>
      <c r="H571"/>
      <c r="I571"/>
      <c r="J571"/>
      <c r="K571"/>
    </row>
    <row r="572" spans="1:11" ht="12" customHeight="1">
      <c r="A572"/>
      <c r="B572"/>
      <c r="C572"/>
      <c r="D572"/>
      <c r="E572"/>
      <c r="F572"/>
      <c r="G572"/>
      <c r="H572"/>
      <c r="I572"/>
      <c r="J572"/>
      <c r="K572"/>
    </row>
    <row r="573" spans="1:11" ht="12" customHeight="1">
      <c r="A573"/>
      <c r="B573"/>
      <c r="C573"/>
      <c r="D573"/>
      <c r="E573"/>
      <c r="F573"/>
      <c r="G573"/>
      <c r="H573"/>
      <c r="I573"/>
      <c r="J573"/>
      <c r="K573"/>
    </row>
    <row r="574" spans="1:11" ht="12" customHeight="1">
      <c r="A574"/>
      <c r="B574"/>
      <c r="C574"/>
      <c r="D574"/>
      <c r="E574"/>
      <c r="F574"/>
      <c r="G574"/>
      <c r="H574"/>
      <c r="I574"/>
      <c r="J574"/>
      <c r="K574"/>
    </row>
    <row r="575" spans="1:11" ht="12" customHeight="1">
      <c r="A575"/>
      <c r="B575"/>
      <c r="C575"/>
      <c r="D575"/>
      <c r="E575"/>
      <c r="F575"/>
      <c r="G575"/>
      <c r="H575"/>
      <c r="I575"/>
      <c r="J575"/>
      <c r="K575"/>
    </row>
    <row r="576" spans="1:11" ht="12" customHeight="1">
      <c r="A576"/>
      <c r="B576"/>
      <c r="C576"/>
      <c r="D576"/>
      <c r="E576"/>
      <c r="F576"/>
      <c r="G576"/>
      <c r="H576"/>
      <c r="I576"/>
      <c r="J576"/>
      <c r="K576"/>
    </row>
    <row r="577" spans="1:11" ht="12" customHeight="1">
      <c r="A577"/>
      <c r="B577"/>
      <c r="C577"/>
      <c r="D577"/>
      <c r="E577"/>
      <c r="F577"/>
      <c r="G577"/>
      <c r="H577"/>
      <c r="I577"/>
      <c r="J577"/>
      <c r="K577"/>
    </row>
    <row r="578" spans="1:11" ht="12" customHeight="1">
      <c r="A578"/>
      <c r="B578"/>
      <c r="C578"/>
      <c r="D578"/>
      <c r="E578"/>
      <c r="F578"/>
      <c r="G578"/>
      <c r="H578"/>
      <c r="I578"/>
      <c r="J578"/>
      <c r="K578"/>
    </row>
    <row r="579" spans="1:11" ht="12" customHeight="1">
      <c r="A579"/>
      <c r="B579"/>
      <c r="C579"/>
      <c r="D579"/>
      <c r="E579"/>
      <c r="F579"/>
      <c r="G579"/>
      <c r="H579"/>
      <c r="I579"/>
      <c r="J579"/>
      <c r="K579"/>
    </row>
    <row r="580" spans="1:11" ht="12" customHeight="1">
      <c r="A580"/>
      <c r="B580"/>
      <c r="C580"/>
      <c r="D580"/>
      <c r="E580"/>
      <c r="F580"/>
      <c r="G580"/>
      <c r="H580"/>
      <c r="I580"/>
      <c r="J580"/>
      <c r="K580"/>
    </row>
    <row r="581" spans="1:11" ht="12" customHeight="1">
      <c r="A581"/>
      <c r="B581"/>
      <c r="C581"/>
      <c r="D581"/>
      <c r="E581"/>
      <c r="F581"/>
      <c r="G581"/>
      <c r="H581"/>
      <c r="I581"/>
      <c r="J581"/>
      <c r="K581"/>
    </row>
    <row r="582" spans="1:11" ht="12" customHeight="1">
      <c r="A582"/>
      <c r="B582"/>
      <c r="C582"/>
      <c r="D582"/>
      <c r="E582"/>
      <c r="F582"/>
      <c r="G582"/>
      <c r="H582"/>
      <c r="I582"/>
      <c r="J582"/>
      <c r="K582"/>
    </row>
    <row r="583" spans="1:11" ht="12" customHeight="1">
      <c r="A583"/>
      <c r="B583"/>
      <c r="C583"/>
      <c r="D583"/>
      <c r="E583"/>
      <c r="F583"/>
      <c r="G583"/>
      <c r="H583"/>
      <c r="I583"/>
      <c r="J583"/>
      <c r="K583"/>
    </row>
    <row r="584" spans="1:11" ht="12" customHeight="1">
      <c r="A584"/>
      <c r="B584"/>
      <c r="C584"/>
      <c r="D584"/>
      <c r="E584"/>
      <c r="F584"/>
      <c r="G584"/>
      <c r="H584"/>
      <c r="I584"/>
      <c r="J584"/>
      <c r="K584"/>
    </row>
    <row r="585" spans="1:11" ht="12" customHeight="1">
      <c r="A585"/>
      <c r="B585"/>
      <c r="C585"/>
      <c r="D585"/>
      <c r="E585"/>
      <c r="F585"/>
      <c r="G585"/>
      <c r="H585"/>
      <c r="I585"/>
      <c r="J585"/>
      <c r="K585"/>
    </row>
    <row r="586" spans="1:11" ht="12" customHeight="1">
      <c r="A586"/>
      <c r="B586"/>
      <c r="C586"/>
      <c r="D586"/>
      <c r="E586"/>
      <c r="F586"/>
      <c r="G586"/>
      <c r="H586"/>
      <c r="I586"/>
      <c r="J586"/>
      <c r="K586"/>
    </row>
    <row r="587" spans="1:11" ht="12" customHeight="1">
      <c r="A587"/>
      <c r="B587"/>
      <c r="C587"/>
      <c r="D587"/>
      <c r="E587"/>
      <c r="F587"/>
      <c r="G587"/>
      <c r="H587"/>
      <c r="I587"/>
      <c r="J587"/>
      <c r="K587"/>
    </row>
    <row r="588" spans="1:11" ht="12" customHeight="1">
      <c r="A588"/>
      <c r="B588"/>
      <c r="C588"/>
      <c r="D588"/>
      <c r="E588"/>
      <c r="F588"/>
      <c r="G588"/>
      <c r="H588"/>
      <c r="I588"/>
      <c r="J588"/>
      <c r="K588"/>
    </row>
    <row r="589" spans="1:11" ht="12" customHeight="1">
      <c r="A589"/>
      <c r="B589"/>
      <c r="C589"/>
      <c r="D589"/>
      <c r="E589"/>
      <c r="F589"/>
      <c r="G589"/>
      <c r="H589"/>
      <c r="I589"/>
      <c r="J589"/>
      <c r="K589"/>
    </row>
    <row r="590" spans="1:11" ht="12" customHeight="1">
      <c r="A590"/>
      <c r="B590"/>
      <c r="C590"/>
      <c r="D590"/>
      <c r="E590"/>
      <c r="F590"/>
      <c r="G590"/>
      <c r="H590"/>
      <c r="I590"/>
      <c r="J590"/>
      <c r="K590"/>
    </row>
    <row r="591" spans="1:11" ht="12" customHeight="1">
      <c r="A591"/>
      <c r="B591"/>
      <c r="C591"/>
      <c r="D591"/>
      <c r="E591"/>
      <c r="F591"/>
      <c r="G591"/>
      <c r="H591"/>
      <c r="I591"/>
      <c r="J591"/>
      <c r="K591"/>
    </row>
    <row r="592" spans="1:11" ht="12" customHeight="1">
      <c r="A592"/>
      <c r="B592"/>
      <c r="C592"/>
      <c r="D592"/>
      <c r="E592"/>
      <c r="F592"/>
      <c r="G592"/>
      <c r="H592"/>
      <c r="I592"/>
      <c r="J592"/>
      <c r="K592"/>
    </row>
    <row r="593" spans="1:11" ht="12" customHeight="1">
      <c r="A593"/>
      <c r="B593"/>
      <c r="C593"/>
      <c r="D593"/>
      <c r="E593"/>
      <c r="F593"/>
      <c r="G593"/>
      <c r="H593"/>
      <c r="I593"/>
      <c r="J593"/>
      <c r="K593"/>
    </row>
    <row r="594" spans="1:11" ht="12" customHeight="1">
      <c r="A594"/>
      <c r="B594"/>
      <c r="C594"/>
      <c r="D594"/>
      <c r="E594"/>
      <c r="F594"/>
      <c r="G594"/>
      <c r="H594"/>
      <c r="I594"/>
      <c r="J594"/>
      <c r="K594"/>
    </row>
    <row r="595" spans="1:11" ht="12" customHeight="1">
      <c r="A595"/>
      <c r="B595"/>
      <c r="C595"/>
      <c r="D595"/>
      <c r="E595"/>
      <c r="F595"/>
      <c r="G595"/>
      <c r="H595"/>
      <c r="I595"/>
      <c r="J595"/>
      <c r="K595"/>
    </row>
    <row r="596" spans="1:11" ht="12" customHeight="1">
      <c r="A596"/>
      <c r="B596"/>
      <c r="C596"/>
      <c r="D596"/>
      <c r="E596"/>
      <c r="F596"/>
      <c r="G596"/>
      <c r="H596"/>
      <c r="I596"/>
      <c r="J596"/>
      <c r="K596"/>
    </row>
    <row r="597" spans="1:11" ht="12" customHeight="1">
      <c r="A597"/>
      <c r="B597"/>
      <c r="C597"/>
      <c r="D597"/>
      <c r="E597"/>
      <c r="F597"/>
      <c r="G597"/>
      <c r="H597"/>
      <c r="I597"/>
      <c r="J597"/>
      <c r="K597"/>
    </row>
    <row r="598" spans="1:11" ht="12" customHeight="1">
      <c r="A598"/>
      <c r="B598"/>
      <c r="C598"/>
      <c r="D598"/>
      <c r="E598"/>
      <c r="F598"/>
      <c r="G598"/>
      <c r="H598"/>
      <c r="I598"/>
      <c r="J598"/>
      <c r="K598"/>
    </row>
    <row r="599" spans="1:11" ht="12" customHeight="1">
      <c r="A599"/>
      <c r="B599"/>
      <c r="C599"/>
      <c r="D599"/>
      <c r="E599"/>
      <c r="F599"/>
      <c r="G599"/>
      <c r="H599"/>
      <c r="I599"/>
      <c r="J599"/>
      <c r="K599"/>
    </row>
    <row r="600" spans="1:11" ht="12" customHeight="1">
      <c r="A600"/>
      <c r="B600"/>
      <c r="C600"/>
      <c r="D600"/>
      <c r="E600"/>
      <c r="F600"/>
      <c r="G600"/>
      <c r="H600"/>
      <c r="I600"/>
      <c r="J600"/>
      <c r="K600"/>
    </row>
    <row r="601" spans="1:11" ht="12" customHeight="1">
      <c r="A601"/>
      <c r="B601"/>
      <c r="C601"/>
      <c r="D601"/>
      <c r="E601"/>
      <c r="F601"/>
      <c r="G601"/>
      <c r="H601"/>
      <c r="I601"/>
      <c r="J601"/>
      <c r="K601"/>
    </row>
    <row r="602" spans="1:11" ht="12" customHeight="1">
      <c r="A602"/>
      <c r="B602"/>
      <c r="C602"/>
      <c r="D602"/>
      <c r="E602"/>
      <c r="F602"/>
      <c r="G602"/>
      <c r="H602"/>
      <c r="I602"/>
      <c r="J602"/>
      <c r="K602"/>
    </row>
    <row r="603" spans="1:11" ht="12" customHeight="1">
      <c r="A603"/>
      <c r="B603"/>
      <c r="C603"/>
      <c r="D603"/>
      <c r="E603"/>
      <c r="F603"/>
      <c r="G603"/>
      <c r="H603"/>
      <c r="I603"/>
      <c r="J603"/>
      <c r="K603"/>
    </row>
    <row r="604" spans="1:11" ht="12" customHeight="1">
      <c r="A604"/>
      <c r="B604"/>
      <c r="C604"/>
      <c r="D604"/>
      <c r="E604"/>
      <c r="F604"/>
      <c r="G604"/>
      <c r="H604"/>
      <c r="I604"/>
      <c r="J604"/>
      <c r="K604"/>
    </row>
    <row r="605" spans="1:11" ht="12" customHeight="1">
      <c r="A605"/>
      <c r="B605"/>
      <c r="C605"/>
      <c r="D605"/>
      <c r="E605"/>
      <c r="F605"/>
      <c r="G605"/>
      <c r="H605"/>
      <c r="I605"/>
      <c r="J605"/>
      <c r="K605"/>
    </row>
    <row r="606" spans="1:11" ht="12" customHeight="1">
      <c r="A606"/>
      <c r="B606"/>
      <c r="C606"/>
      <c r="D606"/>
      <c r="E606"/>
      <c r="F606"/>
      <c r="G606"/>
      <c r="H606"/>
      <c r="I606"/>
      <c r="J606"/>
      <c r="K606"/>
    </row>
    <row r="607" spans="1:11" ht="12" customHeight="1">
      <c r="A607"/>
      <c r="B607"/>
      <c r="C607"/>
      <c r="D607"/>
      <c r="E607"/>
      <c r="F607"/>
      <c r="G607"/>
      <c r="H607"/>
      <c r="I607"/>
      <c r="J607"/>
      <c r="K607"/>
    </row>
    <row r="608" spans="1:11" ht="12" customHeight="1">
      <c r="A608"/>
      <c r="B608"/>
      <c r="C608"/>
      <c r="D608"/>
      <c r="E608"/>
      <c r="F608"/>
      <c r="G608"/>
      <c r="H608"/>
      <c r="I608"/>
      <c r="J608"/>
      <c r="K608"/>
    </row>
    <row r="609" spans="1:11" ht="12" customHeight="1">
      <c r="A609"/>
      <c r="B609"/>
      <c r="C609"/>
      <c r="D609"/>
      <c r="E609"/>
      <c r="F609"/>
      <c r="G609"/>
      <c r="H609"/>
      <c r="I609"/>
      <c r="J609"/>
      <c r="K609"/>
    </row>
    <row r="610" spans="1:11" ht="12" customHeight="1">
      <c r="A610"/>
      <c r="B610"/>
      <c r="C610"/>
      <c r="D610"/>
      <c r="E610"/>
      <c r="F610"/>
      <c r="G610"/>
      <c r="H610"/>
      <c r="I610"/>
      <c r="J610"/>
      <c r="K610"/>
    </row>
    <row r="611" spans="1:11" ht="12" customHeight="1">
      <c r="A611"/>
      <c r="B611"/>
      <c r="C611"/>
      <c r="D611"/>
      <c r="E611"/>
      <c r="F611"/>
      <c r="G611"/>
      <c r="H611"/>
      <c r="I611"/>
      <c r="J611"/>
      <c r="K611"/>
    </row>
    <row r="612" spans="1:11" ht="12" customHeight="1">
      <c r="A612"/>
      <c r="B612"/>
      <c r="C612"/>
      <c r="D612"/>
      <c r="E612"/>
      <c r="F612"/>
      <c r="G612"/>
      <c r="H612"/>
      <c r="I612"/>
      <c r="J612"/>
      <c r="K612"/>
    </row>
    <row r="613" spans="1:11" ht="12" customHeight="1">
      <c r="A613"/>
      <c r="B613"/>
      <c r="C613"/>
      <c r="D613"/>
      <c r="E613"/>
      <c r="F613"/>
      <c r="G613"/>
      <c r="H613"/>
      <c r="I613"/>
      <c r="J613"/>
      <c r="K613"/>
    </row>
    <row r="614" spans="1:11" ht="12" customHeight="1">
      <c r="A614"/>
      <c r="B614"/>
      <c r="C614"/>
      <c r="D614"/>
      <c r="E614"/>
      <c r="F614"/>
      <c r="G614"/>
      <c r="H614"/>
      <c r="I614"/>
      <c r="J614"/>
      <c r="K614"/>
    </row>
    <row r="615" spans="1:11" ht="12" customHeight="1">
      <c r="A615"/>
      <c r="B615"/>
      <c r="C615"/>
      <c r="D615"/>
      <c r="E615"/>
      <c r="F615"/>
      <c r="G615"/>
      <c r="H615"/>
      <c r="I615"/>
      <c r="J615"/>
      <c r="K615"/>
    </row>
    <row r="616" spans="1:11" ht="12" customHeight="1">
      <c r="A616"/>
      <c r="B616"/>
      <c r="C616"/>
      <c r="D616"/>
      <c r="E616"/>
      <c r="F616"/>
      <c r="G616"/>
      <c r="H616"/>
      <c r="I616"/>
      <c r="J616"/>
      <c r="K616"/>
    </row>
    <row r="617" spans="1:11" ht="12" customHeight="1">
      <c r="A617"/>
      <c r="B617"/>
      <c r="C617"/>
      <c r="D617"/>
      <c r="E617"/>
      <c r="F617"/>
      <c r="G617"/>
      <c r="H617"/>
      <c r="I617"/>
      <c r="J617"/>
      <c r="K617"/>
    </row>
    <row r="618" spans="1:11" ht="12" customHeight="1">
      <c r="A618"/>
      <c r="B618"/>
      <c r="C618"/>
      <c r="D618"/>
      <c r="E618"/>
      <c r="F618"/>
      <c r="G618"/>
      <c r="H618"/>
      <c r="I618"/>
      <c r="J618"/>
      <c r="K618"/>
    </row>
    <row r="619" spans="1:11" ht="12" customHeight="1">
      <c r="A619"/>
      <c r="B619"/>
      <c r="C619"/>
      <c r="D619"/>
      <c r="E619"/>
      <c r="F619"/>
      <c r="G619"/>
      <c r="H619"/>
      <c r="I619"/>
      <c r="J619"/>
      <c r="K619"/>
    </row>
    <row r="620" spans="1:11" ht="12" customHeight="1">
      <c r="A620"/>
      <c r="B620"/>
      <c r="C620"/>
      <c r="D620"/>
      <c r="E620"/>
      <c r="F620"/>
      <c r="G620"/>
      <c r="H620"/>
      <c r="I620"/>
      <c r="J620"/>
      <c r="K620"/>
    </row>
    <row r="621" spans="1:11" ht="12" customHeight="1">
      <c r="A621"/>
      <c r="B621"/>
      <c r="C621"/>
      <c r="D621"/>
      <c r="E621"/>
      <c r="F621"/>
      <c r="G621"/>
      <c r="H621"/>
      <c r="I621"/>
      <c r="J621"/>
      <c r="K621"/>
    </row>
    <row r="622" spans="1:11" ht="12" customHeight="1">
      <c r="A622"/>
      <c r="B622"/>
      <c r="C622"/>
      <c r="D622"/>
      <c r="E622"/>
      <c r="F622"/>
      <c r="G622"/>
      <c r="H622"/>
      <c r="I622"/>
      <c r="J622"/>
      <c r="K622"/>
    </row>
    <row r="623" spans="1:11" ht="12" customHeight="1">
      <c r="A623"/>
      <c r="B623"/>
      <c r="C623"/>
      <c r="D623"/>
      <c r="E623"/>
      <c r="F623"/>
      <c r="G623"/>
      <c r="H623"/>
      <c r="I623"/>
      <c r="J623"/>
      <c r="K623"/>
    </row>
    <row r="624" spans="1:11" ht="12" customHeight="1">
      <c r="A624"/>
      <c r="B624"/>
      <c r="C624"/>
      <c r="D624"/>
      <c r="E624"/>
      <c r="F624"/>
      <c r="G624"/>
      <c r="H624"/>
      <c r="I624"/>
      <c r="J624"/>
      <c r="K624"/>
    </row>
    <row r="625" spans="1:11" ht="12" customHeight="1">
      <c r="A625"/>
      <c r="B625"/>
      <c r="C625"/>
      <c r="D625"/>
      <c r="E625"/>
      <c r="F625"/>
      <c r="G625"/>
      <c r="H625"/>
      <c r="I625"/>
      <c r="J625"/>
      <c r="K625"/>
    </row>
    <row r="626" spans="1:11" ht="12" customHeight="1">
      <c r="A626"/>
      <c r="B626"/>
      <c r="C626"/>
      <c r="D626"/>
      <c r="E626"/>
      <c r="F626"/>
      <c r="G626"/>
      <c r="H626"/>
      <c r="I626"/>
      <c r="J626"/>
      <c r="K626"/>
    </row>
    <row r="627" spans="1:11" ht="12" customHeight="1">
      <c r="A627"/>
      <c r="B627"/>
      <c r="C627"/>
      <c r="D627"/>
      <c r="E627"/>
      <c r="F627"/>
      <c r="G627"/>
      <c r="H627"/>
      <c r="I627"/>
      <c r="J627"/>
      <c r="K627"/>
    </row>
    <row r="628" spans="1:11" ht="12" customHeight="1">
      <c r="A628"/>
      <c r="B628"/>
      <c r="C628"/>
      <c r="D628"/>
      <c r="E628"/>
      <c r="F628"/>
      <c r="G628"/>
      <c r="H628"/>
      <c r="I628"/>
      <c r="J628"/>
      <c r="K628"/>
    </row>
    <row r="629" spans="1:11" ht="12" customHeight="1">
      <c r="A629"/>
      <c r="B629"/>
      <c r="C629"/>
      <c r="D629"/>
      <c r="E629"/>
      <c r="F629"/>
      <c r="G629"/>
      <c r="H629"/>
      <c r="I629"/>
      <c r="J629"/>
      <c r="K629"/>
    </row>
    <row r="630" spans="1:11" ht="12" customHeight="1">
      <c r="A630"/>
      <c r="B630"/>
      <c r="C630"/>
      <c r="D630"/>
      <c r="E630"/>
      <c r="F630"/>
      <c r="G630"/>
      <c r="H630"/>
      <c r="I630"/>
      <c r="J630"/>
      <c r="K630"/>
    </row>
    <row r="631" spans="1:11" ht="12" customHeight="1">
      <c r="A631"/>
      <c r="B631"/>
      <c r="C631"/>
      <c r="D631"/>
      <c r="E631"/>
      <c r="F631"/>
      <c r="G631"/>
      <c r="H631"/>
      <c r="I631"/>
      <c r="J631"/>
      <c r="K631"/>
    </row>
    <row r="632" spans="1:11" ht="12" customHeight="1">
      <c r="A632"/>
      <c r="B632"/>
      <c r="C632"/>
      <c r="D632"/>
      <c r="E632"/>
      <c r="F632"/>
      <c r="G632"/>
      <c r="H632"/>
      <c r="I632"/>
      <c r="J632"/>
      <c r="K632"/>
    </row>
    <row r="633" spans="1:11" ht="12" customHeight="1">
      <c r="A633"/>
      <c r="B633"/>
      <c r="C633"/>
      <c r="D633"/>
      <c r="E633"/>
      <c r="F633"/>
      <c r="G633"/>
      <c r="H633"/>
      <c r="I633"/>
      <c r="J633"/>
      <c r="K633"/>
    </row>
    <row r="634" spans="1:11" ht="12" customHeight="1">
      <c r="A634"/>
      <c r="B634"/>
      <c r="C634"/>
      <c r="D634"/>
      <c r="E634"/>
      <c r="F634"/>
      <c r="G634"/>
      <c r="H634"/>
      <c r="I634"/>
      <c r="J634"/>
      <c r="K634"/>
    </row>
    <row r="635" spans="1:11" ht="12" customHeight="1">
      <c r="A635"/>
      <c r="B635"/>
      <c r="C635"/>
      <c r="D635"/>
      <c r="E635"/>
      <c r="F635"/>
      <c r="G635"/>
      <c r="H635"/>
      <c r="I635"/>
      <c r="J635"/>
      <c r="K635"/>
    </row>
    <row r="636" spans="1:11" ht="12" customHeight="1">
      <c r="A636"/>
      <c r="B636"/>
      <c r="C636"/>
      <c r="D636"/>
      <c r="E636"/>
      <c r="F636"/>
      <c r="G636"/>
      <c r="H636"/>
      <c r="I636"/>
      <c r="J636"/>
      <c r="K636"/>
    </row>
    <row r="637" spans="1:11" ht="12" customHeight="1">
      <c r="A637"/>
      <c r="B637"/>
      <c r="C637"/>
      <c r="D637"/>
      <c r="E637"/>
      <c r="F637"/>
      <c r="G637"/>
      <c r="H637"/>
      <c r="I637"/>
      <c r="J637"/>
      <c r="K637"/>
    </row>
    <row r="638" spans="1:11" ht="12" customHeight="1">
      <c r="A638"/>
      <c r="B638"/>
      <c r="C638"/>
      <c r="D638"/>
      <c r="E638"/>
      <c r="F638"/>
      <c r="G638"/>
      <c r="H638"/>
      <c r="I638"/>
      <c r="J638"/>
      <c r="K638"/>
    </row>
    <row r="639" spans="1:11" ht="12" customHeight="1">
      <c r="A639"/>
      <c r="B639"/>
      <c r="C639"/>
      <c r="D639"/>
      <c r="E639"/>
      <c r="F639"/>
      <c r="G639"/>
      <c r="H639"/>
      <c r="I639"/>
      <c r="J639"/>
      <c r="K639"/>
    </row>
    <row r="640" spans="1:11" ht="12" customHeight="1">
      <c r="A640"/>
      <c r="B640"/>
      <c r="C640"/>
      <c r="D640"/>
      <c r="E640"/>
      <c r="F640"/>
      <c r="G640"/>
      <c r="H640"/>
      <c r="I640"/>
      <c r="J640"/>
      <c r="K640"/>
    </row>
    <row r="641" spans="1:11" ht="12" customHeight="1">
      <c r="A641"/>
      <c r="B641"/>
      <c r="C641"/>
      <c r="D641"/>
      <c r="E641"/>
      <c r="F641"/>
      <c r="G641"/>
      <c r="H641"/>
      <c r="I641"/>
      <c r="J641"/>
      <c r="K641"/>
    </row>
    <row r="642" spans="1:11" ht="12" customHeight="1">
      <c r="A642"/>
      <c r="B642"/>
      <c r="C642"/>
      <c r="D642"/>
      <c r="E642"/>
      <c r="F642"/>
      <c r="G642"/>
      <c r="H642"/>
      <c r="I642"/>
      <c r="J642"/>
      <c r="K642"/>
    </row>
    <row r="643" spans="1:11" ht="12" customHeight="1">
      <c r="A643"/>
      <c r="B643"/>
      <c r="C643"/>
      <c r="D643"/>
      <c r="E643"/>
      <c r="F643"/>
      <c r="G643"/>
      <c r="H643"/>
      <c r="I643"/>
      <c r="J643"/>
      <c r="K643"/>
    </row>
    <row r="644" spans="1:11" ht="12" customHeight="1">
      <c r="A644"/>
      <c r="B644"/>
      <c r="C644"/>
      <c r="D644"/>
      <c r="E644"/>
      <c r="F644"/>
      <c r="G644"/>
      <c r="H644"/>
      <c r="I644"/>
      <c r="J644"/>
      <c r="K644"/>
    </row>
    <row r="645" spans="1:11" ht="12" customHeight="1">
      <c r="A645"/>
      <c r="B645"/>
      <c r="C645"/>
      <c r="D645"/>
      <c r="E645"/>
      <c r="F645"/>
      <c r="G645"/>
      <c r="H645"/>
      <c r="I645"/>
      <c r="J645"/>
      <c r="K645"/>
    </row>
    <row r="646" spans="1:11" ht="12" customHeight="1">
      <c r="A646"/>
      <c r="B646"/>
      <c r="C646"/>
      <c r="D646"/>
      <c r="E646"/>
      <c r="F646"/>
      <c r="G646"/>
      <c r="H646"/>
      <c r="I646"/>
      <c r="J646"/>
      <c r="K646"/>
    </row>
    <row r="647" spans="1:11" ht="12" customHeight="1">
      <c r="A647"/>
      <c r="B647"/>
      <c r="C647"/>
      <c r="D647"/>
      <c r="E647"/>
      <c r="F647"/>
      <c r="G647"/>
      <c r="H647"/>
      <c r="I647"/>
      <c r="J647"/>
      <c r="K647"/>
    </row>
    <row r="648" spans="1:11" ht="12" customHeight="1">
      <c r="A648"/>
      <c r="B648"/>
      <c r="C648"/>
      <c r="D648"/>
      <c r="E648"/>
      <c r="F648"/>
      <c r="G648"/>
      <c r="H648"/>
      <c r="I648"/>
      <c r="J648"/>
      <c r="K648"/>
    </row>
    <row r="649" spans="1:11" ht="12" customHeight="1">
      <c r="A649"/>
      <c r="B649"/>
      <c r="C649"/>
      <c r="D649"/>
      <c r="E649"/>
      <c r="F649"/>
      <c r="G649"/>
      <c r="H649"/>
      <c r="I649"/>
      <c r="J649"/>
      <c r="K649"/>
    </row>
    <row r="650" spans="1:11" ht="12" customHeight="1">
      <c r="A650"/>
      <c r="B650"/>
      <c r="C650"/>
      <c r="D650"/>
      <c r="E650"/>
      <c r="F650"/>
      <c r="G650"/>
      <c r="H650"/>
      <c r="I650"/>
      <c r="J650"/>
      <c r="K650"/>
    </row>
    <row r="651" spans="1:11" ht="12" customHeight="1">
      <c r="A651"/>
      <c r="B651"/>
      <c r="C651"/>
      <c r="D651"/>
      <c r="E651"/>
      <c r="F651"/>
      <c r="G651"/>
      <c r="H651"/>
      <c r="I651"/>
      <c r="J651"/>
      <c r="K651"/>
    </row>
    <row r="652" spans="1:11" ht="12" customHeight="1">
      <c r="A652"/>
      <c r="B652"/>
      <c r="C652"/>
      <c r="D652"/>
      <c r="E652"/>
      <c r="F652"/>
      <c r="G652"/>
      <c r="H652"/>
      <c r="I652"/>
      <c r="J652"/>
      <c r="K652"/>
    </row>
    <row r="653" spans="1:11" ht="12" customHeight="1">
      <c r="A653"/>
      <c r="B653"/>
      <c r="C653"/>
      <c r="D653"/>
      <c r="E653"/>
      <c r="F653"/>
      <c r="G653"/>
      <c r="H653"/>
      <c r="I653"/>
      <c r="J653"/>
      <c r="K653"/>
    </row>
    <row r="654" spans="1:11" ht="12" customHeight="1">
      <c r="A654"/>
      <c r="B654"/>
      <c r="C654"/>
      <c r="D654"/>
      <c r="E654"/>
      <c r="F654"/>
      <c r="G654"/>
      <c r="H654"/>
      <c r="I654"/>
      <c r="J654"/>
      <c r="K654"/>
    </row>
    <row r="655" spans="1:11" ht="12" customHeight="1">
      <c r="A655"/>
      <c r="B655"/>
      <c r="C655"/>
      <c r="D655"/>
      <c r="E655"/>
      <c r="F655"/>
      <c r="G655"/>
      <c r="H655"/>
      <c r="I655"/>
      <c r="J655"/>
      <c r="K655"/>
    </row>
    <row r="656" spans="1:11" ht="12" customHeight="1">
      <c r="A656"/>
      <c r="B656"/>
      <c r="C656"/>
      <c r="D656"/>
      <c r="E656"/>
      <c r="F656"/>
      <c r="G656"/>
      <c r="H656"/>
      <c r="I656"/>
      <c r="J656"/>
      <c r="K656"/>
    </row>
    <row r="657" spans="1:11" ht="12" customHeight="1">
      <c r="A657"/>
      <c r="B657"/>
      <c r="C657"/>
      <c r="D657"/>
      <c r="E657"/>
      <c r="F657"/>
      <c r="G657"/>
      <c r="H657"/>
      <c r="I657"/>
      <c r="J657"/>
      <c r="K657"/>
    </row>
    <row r="658" spans="1:11" ht="12" customHeight="1">
      <c r="A658"/>
      <c r="B658"/>
      <c r="C658"/>
      <c r="D658"/>
      <c r="E658"/>
      <c r="F658"/>
      <c r="G658"/>
      <c r="H658"/>
      <c r="I658"/>
      <c r="J658"/>
      <c r="K658"/>
    </row>
    <row r="659" spans="1:11" ht="12" customHeight="1">
      <c r="A659"/>
      <c r="B659"/>
      <c r="C659"/>
      <c r="D659"/>
      <c r="E659"/>
      <c r="F659"/>
      <c r="G659"/>
      <c r="H659"/>
      <c r="I659"/>
      <c r="J659"/>
      <c r="K659"/>
    </row>
    <row r="660" spans="1:11" ht="12" customHeight="1">
      <c r="A660"/>
      <c r="B660"/>
      <c r="C660"/>
      <c r="D660"/>
      <c r="E660"/>
      <c r="F660"/>
      <c r="G660"/>
      <c r="H660"/>
      <c r="I660"/>
      <c r="J660"/>
      <c r="K660"/>
    </row>
    <row r="661" spans="1:11" ht="12" customHeight="1">
      <c r="A661"/>
      <c r="B661"/>
      <c r="C661"/>
      <c r="D661"/>
      <c r="E661"/>
      <c r="F661"/>
      <c r="G661"/>
      <c r="H661"/>
      <c r="I661"/>
      <c r="J661"/>
      <c r="K661"/>
    </row>
    <row r="662" spans="1:11" ht="12" customHeight="1">
      <c r="A662"/>
      <c r="B662"/>
      <c r="C662"/>
      <c r="D662"/>
      <c r="E662"/>
      <c r="F662"/>
      <c r="G662"/>
      <c r="H662"/>
      <c r="I662"/>
      <c r="J662"/>
      <c r="K662"/>
    </row>
    <row r="663" spans="1:11" ht="12" customHeight="1">
      <c r="A663"/>
      <c r="B663"/>
      <c r="C663"/>
      <c r="D663"/>
      <c r="E663"/>
      <c r="F663"/>
      <c r="G663"/>
      <c r="H663"/>
      <c r="I663"/>
      <c r="J663"/>
      <c r="K663"/>
    </row>
    <row r="664" spans="1:11" ht="12" customHeight="1">
      <c r="A664"/>
      <c r="B664"/>
      <c r="C664"/>
      <c r="D664"/>
      <c r="E664"/>
      <c r="F664"/>
      <c r="G664"/>
      <c r="H664"/>
      <c r="I664"/>
      <c r="J664"/>
      <c r="K664"/>
    </row>
    <row r="665" spans="1:11" ht="12" customHeight="1">
      <c r="A665"/>
      <c r="B665"/>
      <c r="C665"/>
      <c r="D665"/>
      <c r="E665"/>
      <c r="F665"/>
      <c r="G665"/>
      <c r="H665"/>
      <c r="I665"/>
      <c r="J665"/>
      <c r="K665"/>
    </row>
    <row r="666" spans="1:11" ht="12" customHeight="1">
      <c r="A666"/>
      <c r="B666"/>
      <c r="C666"/>
      <c r="D666"/>
      <c r="E666"/>
      <c r="F666"/>
      <c r="G666"/>
      <c r="H666"/>
      <c r="I666"/>
      <c r="J666"/>
      <c r="K666"/>
    </row>
    <row r="667" spans="1:11" ht="12" customHeight="1">
      <c r="A667"/>
      <c r="B667"/>
      <c r="C667"/>
      <c r="D667"/>
      <c r="E667"/>
      <c r="F667"/>
      <c r="G667"/>
      <c r="H667"/>
      <c r="I667"/>
      <c r="J667"/>
      <c r="K667"/>
    </row>
    <row r="668" spans="1:11" ht="12" customHeight="1">
      <c r="A668"/>
      <c r="B668"/>
      <c r="C668"/>
      <c r="D668"/>
      <c r="E668"/>
      <c r="F668"/>
      <c r="G668"/>
      <c r="H668"/>
      <c r="I668"/>
      <c r="J668"/>
      <c r="K668"/>
    </row>
    <row r="669" spans="1:11" ht="12" customHeight="1">
      <c r="A669"/>
      <c r="B669"/>
      <c r="C669"/>
      <c r="D669"/>
      <c r="E669"/>
      <c r="F669"/>
      <c r="G669"/>
      <c r="H669"/>
      <c r="I669"/>
      <c r="J669"/>
      <c r="K669"/>
    </row>
    <row r="670" spans="1:11" ht="12" customHeight="1">
      <c r="A670"/>
      <c r="B670"/>
      <c r="C670"/>
      <c r="D670"/>
      <c r="E670"/>
      <c r="F670"/>
      <c r="G670"/>
      <c r="H670"/>
      <c r="I670"/>
      <c r="J670"/>
      <c r="K670"/>
    </row>
    <row r="671" spans="1:11" ht="12" customHeight="1">
      <c r="A671"/>
      <c r="B671"/>
      <c r="C671"/>
      <c r="D671"/>
      <c r="E671"/>
      <c r="F671"/>
      <c r="G671"/>
      <c r="H671"/>
      <c r="I671"/>
      <c r="J671"/>
      <c r="K671"/>
    </row>
    <row r="672" spans="1:11" ht="12" customHeight="1">
      <c r="A672"/>
      <c r="B672"/>
      <c r="C672"/>
      <c r="D672"/>
      <c r="E672"/>
      <c r="F672"/>
      <c r="G672"/>
      <c r="H672"/>
      <c r="I672"/>
      <c r="J672"/>
      <c r="K672"/>
    </row>
    <row r="673" spans="1:11" ht="12" customHeight="1">
      <c r="A673"/>
      <c r="B673"/>
      <c r="C673"/>
      <c r="D673"/>
      <c r="E673"/>
      <c r="F673"/>
      <c r="G673"/>
      <c r="H673"/>
      <c r="I673"/>
      <c r="J673"/>
      <c r="K673"/>
    </row>
    <row r="674" spans="1:11" ht="12" customHeight="1">
      <c r="A674"/>
      <c r="B674"/>
      <c r="C674"/>
      <c r="D674"/>
      <c r="E674"/>
      <c r="F674"/>
      <c r="G674"/>
      <c r="H674"/>
      <c r="I674"/>
      <c r="J674"/>
      <c r="K674"/>
    </row>
    <row r="675" spans="1:11" ht="12" customHeight="1">
      <c r="A675"/>
      <c r="B675"/>
      <c r="C675"/>
      <c r="D675"/>
      <c r="E675"/>
      <c r="F675"/>
      <c r="G675"/>
      <c r="H675"/>
      <c r="I675"/>
      <c r="J675"/>
      <c r="K675"/>
    </row>
    <row r="676" spans="1:11" ht="12" customHeight="1">
      <c r="A676"/>
      <c r="B676"/>
      <c r="C676"/>
      <c r="D676"/>
      <c r="E676"/>
      <c r="F676"/>
      <c r="G676"/>
      <c r="H676"/>
      <c r="I676"/>
      <c r="J676"/>
      <c r="K676"/>
    </row>
    <row r="677" spans="1:11" ht="12" customHeight="1">
      <c r="A677"/>
      <c r="B677"/>
      <c r="C677"/>
      <c r="D677"/>
      <c r="E677"/>
      <c r="F677"/>
      <c r="G677"/>
      <c r="H677"/>
      <c r="I677"/>
      <c r="J677"/>
      <c r="K677"/>
    </row>
    <row r="678" spans="1:11" ht="12" customHeight="1">
      <c r="A678"/>
      <c r="B678"/>
      <c r="C678"/>
      <c r="D678"/>
      <c r="E678"/>
      <c r="F678"/>
      <c r="G678"/>
      <c r="H678"/>
      <c r="I678"/>
      <c r="J678"/>
      <c r="K678"/>
    </row>
    <row r="679" spans="1:11" ht="12" customHeight="1">
      <c r="A679"/>
      <c r="B679"/>
      <c r="C679"/>
      <c r="D679"/>
      <c r="E679"/>
      <c r="F679"/>
      <c r="G679"/>
      <c r="H679"/>
      <c r="I679"/>
      <c r="J679"/>
      <c r="K679"/>
    </row>
    <row r="680" spans="1:11" ht="12" customHeight="1">
      <c r="A680"/>
      <c r="B680"/>
      <c r="C680"/>
      <c r="D680"/>
      <c r="E680"/>
      <c r="F680"/>
      <c r="G680"/>
      <c r="H680"/>
      <c r="I680"/>
      <c r="J680"/>
      <c r="K680"/>
    </row>
    <row r="681" spans="1:11" ht="12" customHeight="1">
      <c r="A681"/>
      <c r="B681"/>
      <c r="C681"/>
      <c r="D681"/>
      <c r="E681"/>
      <c r="F681"/>
      <c r="G681"/>
      <c r="H681"/>
      <c r="I681"/>
      <c r="J681"/>
      <c r="K681"/>
    </row>
    <row r="682" spans="1:11" ht="12" customHeight="1">
      <c r="A682"/>
      <c r="B682"/>
      <c r="C682"/>
      <c r="D682"/>
      <c r="E682"/>
      <c r="F682"/>
      <c r="G682"/>
      <c r="H682"/>
      <c r="I682"/>
      <c r="J682"/>
      <c r="K682"/>
    </row>
    <row r="683" spans="1:11" ht="12" customHeight="1">
      <c r="A683"/>
      <c r="B683"/>
      <c r="C683"/>
      <c r="D683"/>
      <c r="E683"/>
      <c r="F683"/>
      <c r="G683"/>
      <c r="H683"/>
      <c r="I683"/>
      <c r="J683"/>
      <c r="K683"/>
    </row>
    <row r="684" spans="1:11" ht="12" customHeight="1">
      <c r="A684"/>
      <c r="B684"/>
      <c r="C684"/>
      <c r="D684"/>
      <c r="E684"/>
      <c r="F684"/>
      <c r="G684"/>
      <c r="H684"/>
      <c r="I684"/>
      <c r="J684"/>
      <c r="K684"/>
    </row>
    <row r="685" spans="1:11" ht="12" customHeight="1">
      <c r="A685"/>
      <c r="B685"/>
      <c r="C685"/>
      <c r="D685"/>
      <c r="E685"/>
      <c r="F685"/>
      <c r="G685"/>
      <c r="H685"/>
      <c r="I685"/>
      <c r="J685"/>
      <c r="K685"/>
    </row>
    <row r="686" spans="1:11" ht="12" customHeight="1">
      <c r="A686"/>
      <c r="B686"/>
      <c r="C686"/>
      <c r="D686"/>
      <c r="E686"/>
      <c r="F686"/>
      <c r="G686"/>
      <c r="H686"/>
      <c r="I686"/>
      <c r="J686"/>
      <c r="K686"/>
    </row>
    <row r="687" spans="1:11" ht="12" customHeight="1">
      <c r="A687"/>
      <c r="B687"/>
      <c r="C687"/>
      <c r="D687"/>
      <c r="E687"/>
      <c r="F687"/>
      <c r="G687"/>
      <c r="H687"/>
      <c r="I687"/>
      <c r="J687"/>
      <c r="K687"/>
    </row>
    <row r="688" spans="1:11" ht="12" customHeight="1">
      <c r="A688"/>
      <c r="B688"/>
      <c r="C688"/>
      <c r="D688"/>
      <c r="E688"/>
      <c r="F688"/>
      <c r="G688"/>
      <c r="H688"/>
      <c r="I688"/>
      <c r="J688"/>
      <c r="K688"/>
    </row>
    <row r="689" spans="1:11" ht="12" customHeight="1">
      <c r="A689"/>
      <c r="B689"/>
      <c r="C689"/>
      <c r="D689"/>
      <c r="E689"/>
      <c r="F689"/>
      <c r="G689"/>
      <c r="H689"/>
      <c r="I689"/>
      <c r="J689"/>
      <c r="K689"/>
    </row>
    <row r="690" spans="1:11" ht="12" customHeight="1">
      <c r="A690"/>
      <c r="B690"/>
      <c r="C690"/>
      <c r="D690"/>
      <c r="E690"/>
      <c r="F690"/>
      <c r="G690"/>
      <c r="H690"/>
      <c r="I690"/>
      <c r="J690"/>
      <c r="K690"/>
    </row>
    <row r="691" spans="1:11" ht="12" customHeight="1">
      <c r="A691"/>
      <c r="B691"/>
      <c r="C691"/>
      <c r="D691"/>
      <c r="E691"/>
      <c r="F691"/>
      <c r="G691"/>
      <c r="H691"/>
      <c r="I691"/>
      <c r="J691"/>
      <c r="K691"/>
    </row>
    <row r="692" spans="1:11" ht="12" customHeight="1">
      <c r="A692"/>
      <c r="B692"/>
      <c r="C692"/>
      <c r="D692"/>
      <c r="E692"/>
      <c r="F692"/>
      <c r="G692"/>
      <c r="H692"/>
      <c r="I692"/>
      <c r="J692"/>
      <c r="K692"/>
    </row>
    <row r="693" spans="1:11" ht="12" customHeight="1">
      <c r="A693"/>
      <c r="B693"/>
      <c r="C693"/>
      <c r="D693"/>
      <c r="E693"/>
      <c r="F693"/>
      <c r="G693"/>
      <c r="H693"/>
      <c r="I693"/>
      <c r="J693"/>
      <c r="K693"/>
    </row>
    <row r="694" spans="1:11" ht="12" customHeight="1">
      <c r="A694"/>
      <c r="B694"/>
      <c r="C694"/>
      <c r="D694"/>
      <c r="E694"/>
      <c r="F694"/>
      <c r="G694"/>
      <c r="H694"/>
      <c r="I694"/>
      <c r="J694"/>
      <c r="K694"/>
    </row>
    <row r="695" spans="1:11" ht="12" customHeight="1">
      <c r="A695"/>
      <c r="B695"/>
      <c r="C695"/>
      <c r="D695"/>
      <c r="E695"/>
      <c r="F695"/>
      <c r="G695"/>
      <c r="H695"/>
      <c r="I695"/>
      <c r="J695"/>
      <c r="K695"/>
    </row>
    <row r="696" spans="1:11" ht="12" customHeight="1">
      <c r="A696"/>
      <c r="B696"/>
      <c r="C696"/>
      <c r="D696"/>
      <c r="E696"/>
      <c r="F696"/>
      <c r="G696"/>
      <c r="H696"/>
      <c r="I696"/>
      <c r="J696"/>
      <c r="K696"/>
    </row>
    <row r="697" spans="1:11" ht="12" customHeight="1">
      <c r="A697"/>
      <c r="B697"/>
      <c r="C697"/>
      <c r="D697"/>
      <c r="E697"/>
      <c r="F697"/>
      <c r="G697"/>
      <c r="H697"/>
      <c r="I697"/>
      <c r="J697"/>
      <c r="K697"/>
    </row>
    <row r="698" spans="1:11" ht="12" customHeight="1">
      <c r="A698"/>
      <c r="B698"/>
      <c r="C698"/>
      <c r="D698"/>
      <c r="E698"/>
      <c r="F698"/>
      <c r="G698"/>
      <c r="H698"/>
      <c r="I698"/>
      <c r="J698"/>
      <c r="K698"/>
    </row>
    <row r="699" spans="1:11" ht="12" customHeight="1">
      <c r="A699"/>
      <c r="B699"/>
      <c r="C699"/>
      <c r="D699"/>
      <c r="E699"/>
      <c r="F699"/>
      <c r="G699"/>
      <c r="H699"/>
      <c r="I699"/>
      <c r="J699"/>
      <c r="K699"/>
    </row>
    <row r="700" spans="1:11" ht="12" customHeight="1">
      <c r="A700"/>
      <c r="B700"/>
      <c r="C700"/>
      <c r="D700"/>
      <c r="E700"/>
      <c r="F700"/>
      <c r="G700"/>
      <c r="H700"/>
      <c r="I700"/>
      <c r="J700"/>
      <c r="K700"/>
    </row>
    <row r="701" spans="1:11" ht="12" customHeight="1">
      <c r="A701"/>
      <c r="B701"/>
      <c r="C701"/>
      <c r="D701"/>
      <c r="E701"/>
      <c r="F701"/>
      <c r="G701"/>
      <c r="H701"/>
      <c r="I701"/>
      <c r="J701"/>
      <c r="K701"/>
    </row>
    <row r="702" spans="1:11" ht="12" customHeight="1">
      <c r="A702"/>
      <c r="B702"/>
      <c r="C702"/>
      <c r="D702"/>
      <c r="E702"/>
      <c r="F702"/>
      <c r="G702"/>
      <c r="H702"/>
      <c r="I702"/>
      <c r="J702"/>
      <c r="K702"/>
    </row>
    <row r="703" spans="1:11" ht="12" customHeight="1">
      <c r="A703"/>
      <c r="B703"/>
      <c r="C703"/>
      <c r="D703"/>
      <c r="E703"/>
      <c r="F703"/>
      <c r="G703"/>
      <c r="H703"/>
      <c r="I703"/>
      <c r="J703"/>
      <c r="K703"/>
    </row>
    <row r="704" spans="1:11" ht="12" customHeight="1">
      <c r="A704"/>
      <c r="B704"/>
      <c r="C704"/>
      <c r="D704"/>
      <c r="E704"/>
      <c r="F704"/>
      <c r="G704"/>
      <c r="H704"/>
      <c r="I704"/>
      <c r="J704"/>
      <c r="K704"/>
    </row>
    <row r="705" spans="1:11" ht="12" customHeight="1">
      <c r="A705"/>
      <c r="B705"/>
      <c r="C705"/>
      <c r="D705"/>
      <c r="E705"/>
      <c r="F705"/>
      <c r="G705"/>
      <c r="H705"/>
      <c r="I705"/>
      <c r="J705"/>
      <c r="K705"/>
    </row>
    <row r="706" spans="1:11" ht="12" customHeight="1">
      <c r="A706"/>
      <c r="B706"/>
      <c r="C706"/>
      <c r="D706"/>
      <c r="E706"/>
      <c r="F706"/>
      <c r="G706"/>
      <c r="H706"/>
      <c r="I706"/>
      <c r="J706"/>
      <c r="K706"/>
    </row>
    <row r="707" spans="1:11" ht="12" customHeight="1">
      <c r="A707"/>
      <c r="B707"/>
      <c r="C707"/>
      <c r="D707"/>
      <c r="E707"/>
      <c r="F707"/>
      <c r="G707"/>
      <c r="H707"/>
      <c r="I707"/>
      <c r="J707"/>
      <c r="K707"/>
    </row>
    <row r="708" spans="1:11" ht="12" customHeight="1">
      <c r="A708"/>
      <c r="B708"/>
      <c r="C708"/>
      <c r="D708"/>
      <c r="E708"/>
      <c r="F708"/>
      <c r="G708"/>
      <c r="H708"/>
      <c r="I708"/>
      <c r="J708"/>
      <c r="K708"/>
    </row>
    <row r="709" spans="1:11" ht="12" customHeight="1">
      <c r="A709"/>
      <c r="B709"/>
      <c r="C709"/>
      <c r="D709"/>
      <c r="E709"/>
      <c r="F709"/>
      <c r="G709"/>
      <c r="H709"/>
      <c r="I709"/>
      <c r="J709"/>
      <c r="K709"/>
    </row>
    <row r="710" spans="1:11" ht="12" customHeight="1">
      <c r="A710"/>
      <c r="B710"/>
      <c r="C710"/>
      <c r="D710"/>
      <c r="E710"/>
      <c r="F710"/>
      <c r="G710"/>
      <c r="H710"/>
      <c r="I710"/>
      <c r="J710"/>
      <c r="K710"/>
    </row>
    <row r="711" spans="1:11" ht="12" customHeight="1">
      <c r="A711"/>
      <c r="B711"/>
      <c r="C711"/>
      <c r="D711"/>
      <c r="E711"/>
      <c r="F711"/>
      <c r="G711"/>
      <c r="H711"/>
      <c r="I711"/>
      <c r="J711"/>
      <c r="K711"/>
    </row>
    <row r="712" spans="1:11" ht="12" customHeight="1">
      <c r="A712"/>
      <c r="B712"/>
      <c r="C712"/>
      <c r="D712"/>
      <c r="E712"/>
      <c r="F712"/>
      <c r="G712"/>
      <c r="H712"/>
      <c r="I712"/>
      <c r="J712"/>
      <c r="K712"/>
    </row>
    <row r="713" spans="1:11" ht="12" customHeight="1">
      <c r="A713"/>
      <c r="B713"/>
      <c r="C713"/>
      <c r="D713"/>
      <c r="E713"/>
      <c r="F713"/>
      <c r="G713"/>
      <c r="H713"/>
      <c r="I713"/>
      <c r="J713"/>
      <c r="K713"/>
    </row>
    <row r="714" spans="1:11" ht="12" customHeight="1">
      <c r="A714"/>
      <c r="B714"/>
      <c r="C714"/>
      <c r="D714"/>
      <c r="E714"/>
      <c r="F714"/>
      <c r="G714"/>
      <c r="H714"/>
      <c r="I714"/>
      <c r="J714"/>
      <c r="K714"/>
    </row>
    <row r="715" spans="1:11" ht="12" customHeight="1">
      <c r="A715"/>
      <c r="B715"/>
      <c r="C715"/>
      <c r="D715"/>
      <c r="E715"/>
      <c r="F715"/>
      <c r="G715"/>
      <c r="H715"/>
      <c r="I715"/>
      <c r="J715"/>
      <c r="K715"/>
    </row>
    <row r="716" spans="1:11" ht="12" customHeight="1">
      <c r="A716"/>
      <c r="B716"/>
      <c r="C716"/>
      <c r="D716"/>
      <c r="E716"/>
      <c r="F716"/>
      <c r="G716"/>
      <c r="H716"/>
      <c r="I716"/>
      <c r="J716"/>
      <c r="K716"/>
    </row>
    <row r="717" spans="1:11" ht="12" customHeight="1">
      <c r="A717"/>
      <c r="B717"/>
      <c r="C717"/>
      <c r="D717"/>
      <c r="E717"/>
      <c r="F717"/>
      <c r="G717"/>
      <c r="H717"/>
      <c r="I717"/>
      <c r="J717"/>
      <c r="K717"/>
    </row>
    <row r="718" spans="1:11" ht="12" customHeight="1">
      <c r="A718"/>
      <c r="B718"/>
      <c r="C718"/>
      <c r="D718"/>
      <c r="E718"/>
      <c r="F718"/>
      <c r="G718"/>
      <c r="H718"/>
      <c r="I718"/>
      <c r="J718"/>
      <c r="K718"/>
    </row>
    <row r="719" spans="1:11" ht="12" customHeight="1">
      <c r="A719"/>
      <c r="B719"/>
      <c r="C719"/>
      <c r="D719"/>
      <c r="E719"/>
      <c r="F719"/>
      <c r="G719"/>
      <c r="H719"/>
      <c r="I719"/>
      <c r="J719"/>
      <c r="K719"/>
    </row>
    <row r="720" spans="1:11" ht="12" customHeight="1">
      <c r="A720"/>
      <c r="B720"/>
      <c r="C720"/>
      <c r="D720"/>
      <c r="E720"/>
      <c r="F720"/>
      <c r="G720"/>
      <c r="H720"/>
      <c r="I720"/>
      <c r="J720"/>
      <c r="K720"/>
    </row>
    <row r="721" spans="1:11" ht="12" customHeight="1">
      <c r="A721"/>
      <c r="B721"/>
      <c r="C721"/>
      <c r="D721"/>
      <c r="E721"/>
      <c r="F721"/>
      <c r="G721"/>
      <c r="H721"/>
      <c r="I721"/>
      <c r="J721"/>
      <c r="K721"/>
    </row>
    <row r="722" spans="1:11" ht="12" customHeight="1">
      <c r="A722"/>
      <c r="B722"/>
      <c r="C722"/>
      <c r="D722"/>
      <c r="E722"/>
      <c r="F722"/>
      <c r="G722"/>
      <c r="H722"/>
      <c r="I722"/>
      <c r="J722"/>
      <c r="K722"/>
    </row>
    <row r="723" spans="1:11" ht="12" customHeight="1">
      <c r="A723"/>
      <c r="B723"/>
      <c r="C723"/>
      <c r="D723"/>
      <c r="E723"/>
      <c r="F723"/>
      <c r="G723"/>
      <c r="H723"/>
      <c r="I723"/>
      <c r="J723"/>
      <c r="K723"/>
    </row>
    <row r="724" spans="1:11" ht="12" customHeight="1">
      <c r="A724"/>
      <c r="B724"/>
      <c r="C724"/>
      <c r="D724"/>
      <c r="E724"/>
      <c r="F724"/>
      <c r="G724"/>
      <c r="H724"/>
      <c r="I724"/>
      <c r="J724"/>
      <c r="K724"/>
    </row>
    <row r="725" spans="1:11" ht="12" customHeight="1">
      <c r="A725"/>
      <c r="B725"/>
      <c r="C725"/>
      <c r="D725"/>
      <c r="E725"/>
      <c r="F725"/>
      <c r="G725"/>
      <c r="H725"/>
      <c r="I725"/>
      <c r="J725"/>
      <c r="K725"/>
    </row>
    <row r="726" spans="1:11" ht="12" customHeight="1">
      <c r="A726"/>
      <c r="B726"/>
      <c r="C726"/>
      <c r="D726"/>
      <c r="E726"/>
      <c r="F726"/>
      <c r="G726"/>
      <c r="H726"/>
      <c r="I726"/>
      <c r="J726"/>
      <c r="K726"/>
    </row>
    <row r="727" spans="1:11" ht="12" customHeight="1">
      <c r="A727"/>
      <c r="B727"/>
      <c r="C727"/>
      <c r="D727"/>
      <c r="E727"/>
      <c r="F727"/>
      <c r="G727"/>
      <c r="H727"/>
      <c r="I727"/>
      <c r="J727"/>
      <c r="K727"/>
    </row>
    <row r="728" spans="1:11" ht="12" customHeight="1">
      <c r="A728"/>
      <c r="B728"/>
      <c r="C728"/>
      <c r="D728"/>
      <c r="E728"/>
      <c r="F728"/>
      <c r="G728"/>
      <c r="H728"/>
      <c r="I728"/>
      <c r="J728"/>
      <c r="K728"/>
    </row>
    <row r="729" spans="1:11" ht="12" customHeight="1">
      <c r="A729"/>
      <c r="B729"/>
      <c r="C729"/>
      <c r="D729"/>
      <c r="E729"/>
      <c r="F729"/>
      <c r="G729"/>
      <c r="H729"/>
      <c r="I729"/>
      <c r="J729"/>
      <c r="K729"/>
    </row>
    <row r="730" spans="1:11" ht="12" customHeight="1">
      <c r="A730"/>
      <c r="B730"/>
      <c r="C730"/>
      <c r="D730"/>
      <c r="E730"/>
      <c r="F730"/>
      <c r="G730"/>
      <c r="H730"/>
      <c r="I730"/>
      <c r="J730"/>
      <c r="K730"/>
    </row>
    <row r="731" spans="1:11" ht="12" customHeight="1">
      <c r="A731"/>
      <c r="B731"/>
      <c r="C731"/>
      <c r="D731"/>
      <c r="E731"/>
      <c r="F731"/>
      <c r="G731"/>
      <c r="H731"/>
      <c r="I731"/>
      <c r="J731"/>
      <c r="K731"/>
    </row>
    <row r="732" spans="1:11" ht="12" customHeight="1">
      <c r="A732"/>
      <c r="B732"/>
      <c r="C732"/>
      <c r="D732"/>
      <c r="E732"/>
      <c r="F732"/>
      <c r="G732"/>
      <c r="H732"/>
      <c r="I732"/>
      <c r="J732"/>
      <c r="K732"/>
    </row>
    <row r="733" spans="1:11" ht="12" customHeight="1">
      <c r="A733"/>
      <c r="B733"/>
      <c r="C733"/>
      <c r="D733"/>
      <c r="E733"/>
      <c r="F733"/>
      <c r="G733"/>
      <c r="H733"/>
      <c r="I733"/>
      <c r="J733"/>
      <c r="K733"/>
    </row>
    <row r="734" spans="1:11" ht="12" customHeight="1">
      <c r="A734"/>
      <c r="B734"/>
      <c r="C734"/>
      <c r="D734"/>
      <c r="E734"/>
      <c r="F734"/>
      <c r="G734"/>
      <c r="H734"/>
      <c r="I734"/>
      <c r="J734"/>
      <c r="K734"/>
    </row>
    <row r="735" spans="1:11" ht="12" customHeight="1">
      <c r="A735"/>
      <c r="B735"/>
      <c r="C735"/>
      <c r="D735"/>
      <c r="E735"/>
      <c r="F735"/>
      <c r="G735"/>
      <c r="H735"/>
      <c r="I735"/>
      <c r="J735"/>
      <c r="K735"/>
    </row>
    <row r="736" spans="1:11" ht="12" customHeight="1">
      <c r="A736"/>
      <c r="B736"/>
      <c r="C736"/>
      <c r="D736"/>
      <c r="E736"/>
      <c r="F736"/>
      <c r="G736"/>
      <c r="H736"/>
      <c r="I736"/>
      <c r="J736"/>
      <c r="K736"/>
    </row>
    <row r="737" spans="1:11" ht="12" customHeight="1">
      <c r="A737"/>
      <c r="B737"/>
      <c r="C737"/>
      <c r="D737"/>
      <c r="E737"/>
      <c r="F737"/>
      <c r="G737"/>
      <c r="H737"/>
      <c r="I737"/>
      <c r="J737"/>
      <c r="K737"/>
    </row>
    <row r="738" spans="1:11" ht="12" customHeight="1">
      <c r="A738"/>
      <c r="B738"/>
      <c r="C738"/>
      <c r="D738"/>
      <c r="E738"/>
      <c r="F738"/>
      <c r="G738"/>
      <c r="H738"/>
      <c r="I738"/>
      <c r="J738"/>
      <c r="K738"/>
    </row>
    <row r="739" spans="1:11" ht="12" customHeight="1">
      <c r="A739"/>
      <c r="B739"/>
      <c r="C739"/>
      <c r="D739"/>
      <c r="E739"/>
      <c r="F739"/>
      <c r="G739"/>
      <c r="H739"/>
      <c r="I739"/>
      <c r="J739"/>
      <c r="K739"/>
    </row>
    <row r="740" spans="1:11" ht="12" customHeight="1">
      <c r="A740"/>
      <c r="B740"/>
      <c r="C740"/>
      <c r="D740"/>
      <c r="E740"/>
      <c r="F740"/>
      <c r="G740"/>
      <c r="H740"/>
      <c r="I740"/>
      <c r="J740"/>
      <c r="K740"/>
    </row>
    <row r="741" spans="1:11" ht="12" customHeight="1">
      <c r="A741"/>
      <c r="B741"/>
      <c r="C741"/>
      <c r="D741"/>
      <c r="E741"/>
      <c r="F741"/>
      <c r="G741"/>
      <c r="H741"/>
      <c r="I741"/>
      <c r="J741"/>
      <c r="K741"/>
    </row>
    <row r="742" spans="1:11" ht="12" customHeight="1">
      <c r="A742"/>
      <c r="B742"/>
      <c r="C742"/>
      <c r="D742"/>
      <c r="E742"/>
      <c r="F742"/>
      <c r="G742"/>
      <c r="H742"/>
      <c r="I742"/>
      <c r="J742"/>
      <c r="K742"/>
    </row>
    <row r="743" spans="1:11" ht="12" customHeight="1">
      <c r="A743"/>
      <c r="B743"/>
      <c r="C743"/>
      <c r="D743"/>
      <c r="E743"/>
      <c r="F743"/>
      <c r="G743"/>
      <c r="H743"/>
      <c r="I743"/>
      <c r="J743"/>
      <c r="K743"/>
    </row>
    <row r="744" spans="1:11" ht="12" customHeight="1">
      <c r="A744"/>
      <c r="B744"/>
      <c r="C744"/>
      <c r="D744"/>
      <c r="E744"/>
      <c r="F744"/>
      <c r="G744"/>
      <c r="H744"/>
      <c r="I744"/>
      <c r="J744"/>
      <c r="K744"/>
    </row>
    <row r="745" spans="1:11" ht="12" customHeight="1">
      <c r="A745"/>
      <c r="B745"/>
      <c r="C745"/>
      <c r="D745"/>
      <c r="E745"/>
      <c r="F745"/>
      <c r="G745"/>
      <c r="H745"/>
      <c r="I745"/>
      <c r="J745"/>
      <c r="K745"/>
    </row>
    <row r="746" spans="1:11" ht="12" customHeight="1">
      <c r="A746"/>
      <c r="B746"/>
      <c r="C746"/>
      <c r="D746"/>
      <c r="E746"/>
      <c r="F746"/>
      <c r="G746"/>
      <c r="H746"/>
      <c r="I746"/>
      <c r="J746"/>
      <c r="K746"/>
    </row>
    <row r="747" spans="1:11" ht="12" customHeight="1">
      <c r="A747"/>
      <c r="B747"/>
      <c r="C747"/>
      <c r="D747"/>
      <c r="E747"/>
      <c r="F747"/>
      <c r="G747"/>
      <c r="H747"/>
      <c r="I747"/>
      <c r="J747"/>
      <c r="K747"/>
    </row>
    <row r="748" spans="1:11" ht="12" customHeight="1">
      <c r="A748"/>
      <c r="B748"/>
      <c r="C748"/>
      <c r="D748"/>
      <c r="E748"/>
      <c r="F748"/>
      <c r="G748"/>
      <c r="H748"/>
      <c r="I748"/>
      <c r="J748"/>
      <c r="K748"/>
    </row>
    <row r="749" spans="1:11" ht="12" customHeight="1">
      <c r="A749"/>
      <c r="B749"/>
      <c r="C749"/>
      <c r="D749"/>
      <c r="E749"/>
      <c r="F749"/>
      <c r="G749"/>
      <c r="H749"/>
      <c r="I749"/>
      <c r="J749"/>
      <c r="K749"/>
    </row>
    <row r="750" spans="1:11" ht="12" customHeight="1">
      <c r="A750"/>
      <c r="B750"/>
      <c r="C750"/>
      <c r="D750"/>
      <c r="E750"/>
      <c r="F750"/>
      <c r="G750"/>
      <c r="H750"/>
      <c r="I750"/>
      <c r="J750"/>
      <c r="K750"/>
    </row>
    <row r="751" spans="1:11" ht="12" customHeight="1">
      <c r="A751"/>
      <c r="B751"/>
      <c r="C751"/>
      <c r="D751"/>
      <c r="E751"/>
      <c r="F751"/>
      <c r="G751"/>
      <c r="H751"/>
      <c r="I751"/>
      <c r="J751"/>
      <c r="K751"/>
    </row>
    <row r="752" spans="1:11" ht="12" customHeight="1">
      <c r="A752"/>
      <c r="B752"/>
      <c r="C752"/>
      <c r="D752"/>
      <c r="E752"/>
      <c r="F752"/>
      <c r="G752"/>
      <c r="H752"/>
      <c r="I752"/>
      <c r="J752"/>
      <c r="K752"/>
    </row>
    <row r="753" spans="1:11" ht="12" customHeight="1">
      <c r="A753"/>
      <c r="B753"/>
      <c r="C753"/>
      <c r="D753"/>
      <c r="E753"/>
      <c r="F753"/>
      <c r="G753"/>
      <c r="H753"/>
      <c r="I753"/>
      <c r="J753"/>
      <c r="K753"/>
    </row>
    <row r="754" spans="1:11" ht="12" customHeight="1">
      <c r="A754"/>
      <c r="B754"/>
      <c r="C754"/>
      <c r="D754"/>
      <c r="E754"/>
      <c r="F754"/>
      <c r="G754"/>
      <c r="H754"/>
      <c r="I754"/>
      <c r="J754"/>
      <c r="K754"/>
    </row>
    <row r="755" spans="1:11" ht="12" customHeight="1">
      <c r="A755"/>
      <c r="B755"/>
      <c r="C755"/>
      <c r="D755"/>
      <c r="E755"/>
      <c r="F755"/>
      <c r="G755"/>
      <c r="H755"/>
      <c r="I755"/>
      <c r="J755"/>
      <c r="K755"/>
    </row>
    <row r="756" spans="1:11" ht="12" customHeight="1">
      <c r="A756"/>
      <c r="B756"/>
      <c r="C756"/>
      <c r="D756"/>
      <c r="E756"/>
      <c r="F756"/>
      <c r="G756"/>
      <c r="H756"/>
      <c r="I756"/>
      <c r="J756"/>
      <c r="K756"/>
    </row>
    <row r="757" spans="1:11" ht="12" customHeight="1">
      <c r="A757"/>
      <c r="B757"/>
      <c r="C757"/>
      <c r="D757"/>
      <c r="E757"/>
      <c r="F757"/>
      <c r="G757"/>
      <c r="H757"/>
      <c r="I757"/>
      <c r="J757"/>
      <c r="K757"/>
    </row>
    <row r="758" spans="1:11" ht="12" customHeight="1">
      <c r="A758"/>
      <c r="B758"/>
      <c r="C758"/>
      <c r="D758"/>
      <c r="E758"/>
      <c r="F758"/>
      <c r="G758"/>
      <c r="H758"/>
      <c r="I758"/>
      <c r="J758"/>
      <c r="K758"/>
    </row>
    <row r="759" spans="1:11" ht="12" customHeight="1">
      <c r="A759"/>
      <c r="B759"/>
      <c r="C759"/>
      <c r="D759"/>
      <c r="E759"/>
      <c r="F759"/>
      <c r="G759"/>
      <c r="H759"/>
      <c r="I759"/>
      <c r="J759"/>
      <c r="K759"/>
    </row>
    <row r="760" spans="1:11" ht="12" customHeight="1">
      <c r="A760"/>
      <c r="B760"/>
      <c r="C760"/>
      <c r="D760"/>
      <c r="E760"/>
      <c r="F760"/>
      <c r="G760"/>
      <c r="H760"/>
      <c r="I760"/>
      <c r="J760"/>
      <c r="K760"/>
    </row>
    <row r="761" spans="1:11" ht="12" customHeight="1">
      <c r="A761"/>
      <c r="B761"/>
      <c r="C761"/>
      <c r="D761"/>
      <c r="E761"/>
      <c r="F761"/>
      <c r="G761"/>
      <c r="H761"/>
      <c r="I761"/>
      <c r="J761"/>
      <c r="K761"/>
    </row>
    <row r="762" spans="1:11" ht="12" customHeight="1">
      <c r="A762"/>
      <c r="B762"/>
      <c r="C762"/>
      <c r="D762"/>
      <c r="E762"/>
      <c r="F762"/>
      <c r="G762"/>
      <c r="H762"/>
      <c r="I762"/>
      <c r="J762"/>
      <c r="K762"/>
    </row>
    <row r="763" spans="1:11" ht="12" customHeight="1">
      <c r="A763"/>
      <c r="B763"/>
      <c r="C763"/>
      <c r="D763"/>
      <c r="E763"/>
      <c r="F763"/>
      <c r="G763"/>
      <c r="H763"/>
      <c r="I763"/>
      <c r="J763"/>
      <c r="K763"/>
    </row>
    <row r="764" spans="1:11" ht="12" customHeight="1">
      <c r="A764"/>
      <c r="B764"/>
      <c r="C764"/>
      <c r="D764"/>
      <c r="E764"/>
      <c r="F764"/>
      <c r="G764"/>
      <c r="H764"/>
      <c r="I764"/>
      <c r="J764"/>
      <c r="K764"/>
    </row>
    <row r="765" spans="1:11" ht="12" customHeight="1">
      <c r="A765"/>
      <c r="B765"/>
      <c r="C765"/>
      <c r="D765"/>
      <c r="E765"/>
      <c r="F765"/>
      <c r="G765"/>
      <c r="H765"/>
      <c r="I765"/>
      <c r="J765"/>
      <c r="K765"/>
    </row>
    <row r="766" spans="1:11" ht="12" customHeight="1">
      <c r="A766"/>
      <c r="B766"/>
      <c r="C766"/>
      <c r="D766"/>
      <c r="E766"/>
      <c r="F766"/>
      <c r="G766"/>
      <c r="H766"/>
      <c r="I766"/>
      <c r="J766"/>
      <c r="K766"/>
    </row>
    <row r="767" spans="1:11" ht="12" customHeight="1">
      <c r="A767"/>
      <c r="B767"/>
      <c r="C767"/>
      <c r="D767"/>
      <c r="E767"/>
      <c r="F767"/>
      <c r="G767"/>
      <c r="H767"/>
      <c r="I767"/>
      <c r="J767"/>
      <c r="K767"/>
    </row>
    <row r="768" spans="1:11" ht="12" customHeight="1">
      <c r="A768"/>
      <c r="B768"/>
      <c r="C768"/>
      <c r="D768"/>
      <c r="E768"/>
      <c r="F768"/>
      <c r="G768"/>
      <c r="H768"/>
      <c r="I768"/>
      <c r="J768"/>
      <c r="K768"/>
    </row>
    <row r="769" spans="1:11" ht="12" customHeight="1">
      <c r="A769"/>
      <c r="B769"/>
      <c r="C769"/>
      <c r="D769"/>
      <c r="E769"/>
      <c r="F769"/>
      <c r="G769"/>
      <c r="H769"/>
      <c r="I769"/>
      <c r="J769"/>
      <c r="K769"/>
    </row>
    <row r="770" spans="1:11" ht="12" customHeight="1">
      <c r="A770"/>
      <c r="B770"/>
      <c r="C770"/>
      <c r="D770"/>
      <c r="E770"/>
      <c r="F770"/>
      <c r="G770"/>
      <c r="H770"/>
      <c r="I770"/>
      <c r="J770"/>
      <c r="K770"/>
    </row>
    <row r="771" spans="1:11" ht="12" customHeight="1">
      <c r="A771"/>
      <c r="B771"/>
      <c r="C771"/>
      <c r="D771"/>
      <c r="E771"/>
      <c r="F771"/>
      <c r="G771"/>
      <c r="H771"/>
      <c r="I771"/>
      <c r="J771"/>
      <c r="K771"/>
    </row>
    <row r="772" spans="1:11" ht="12" customHeight="1">
      <c r="A772"/>
      <c r="B772"/>
      <c r="C772"/>
      <c r="D772"/>
      <c r="E772"/>
      <c r="F772"/>
      <c r="G772"/>
      <c r="H772"/>
      <c r="I772"/>
      <c r="J772"/>
      <c r="K772"/>
    </row>
    <row r="773" spans="1:11" ht="12" customHeight="1">
      <c r="A773"/>
      <c r="B773"/>
      <c r="C773"/>
      <c r="D773"/>
      <c r="E773"/>
      <c r="F773"/>
      <c r="G773"/>
      <c r="H773"/>
      <c r="I773"/>
      <c r="J773"/>
      <c r="K773"/>
    </row>
    <row r="774" spans="1:11" ht="12" customHeight="1">
      <c r="A774"/>
      <c r="B774"/>
      <c r="C774"/>
      <c r="D774"/>
      <c r="E774"/>
      <c r="F774"/>
      <c r="G774"/>
      <c r="H774"/>
      <c r="I774"/>
      <c r="J774"/>
      <c r="K774"/>
    </row>
    <row r="775" spans="1:11" ht="12" customHeight="1">
      <c r="A775"/>
      <c r="B775"/>
      <c r="C775"/>
      <c r="D775"/>
      <c r="E775"/>
      <c r="F775"/>
      <c r="G775"/>
      <c r="H775"/>
      <c r="I775"/>
      <c r="J775"/>
      <c r="K775"/>
    </row>
    <row r="776" spans="1:11" ht="12" customHeight="1">
      <c r="A776"/>
      <c r="B776"/>
      <c r="C776"/>
      <c r="D776"/>
      <c r="E776"/>
      <c r="F776"/>
      <c r="G776"/>
      <c r="H776"/>
      <c r="I776"/>
      <c r="J776"/>
      <c r="K776"/>
    </row>
    <row r="777" spans="1:11" ht="12" customHeight="1">
      <c r="A777"/>
      <c r="B777"/>
      <c r="C777"/>
      <c r="D777"/>
      <c r="E777"/>
      <c r="F777"/>
      <c r="G777"/>
      <c r="H777"/>
      <c r="I777"/>
      <c r="J777"/>
      <c r="K777"/>
    </row>
    <row r="778" spans="1:11" ht="12" customHeight="1">
      <c r="A778"/>
      <c r="B778"/>
      <c r="C778"/>
      <c r="D778"/>
      <c r="E778"/>
      <c r="F778"/>
      <c r="G778"/>
      <c r="H778"/>
      <c r="I778"/>
      <c r="J778"/>
      <c r="K778"/>
    </row>
    <row r="779" spans="1:11" ht="12" customHeight="1">
      <c r="A779"/>
      <c r="B779"/>
      <c r="C779"/>
      <c r="D779"/>
      <c r="E779"/>
      <c r="F779"/>
      <c r="G779"/>
      <c r="H779"/>
      <c r="I779"/>
      <c r="J779"/>
      <c r="K779"/>
    </row>
    <row r="780" spans="1:11" ht="12" customHeight="1">
      <c r="A780"/>
      <c r="B780"/>
      <c r="C780"/>
      <c r="D780"/>
      <c r="E780"/>
      <c r="F780"/>
      <c r="G780"/>
      <c r="H780"/>
      <c r="I780"/>
      <c r="J780"/>
      <c r="K780"/>
    </row>
    <row r="781" spans="1:11" ht="12" customHeight="1">
      <c r="A781"/>
      <c r="B781"/>
      <c r="C781"/>
      <c r="D781"/>
      <c r="E781"/>
      <c r="F781"/>
      <c r="G781"/>
      <c r="H781"/>
      <c r="I781"/>
      <c r="J781"/>
      <c r="K781"/>
    </row>
    <row r="782" spans="1:11" ht="12" customHeight="1">
      <c r="A782"/>
      <c r="B782"/>
      <c r="C782"/>
      <c r="D782"/>
      <c r="E782"/>
      <c r="F782"/>
      <c r="G782"/>
      <c r="H782"/>
      <c r="I782"/>
      <c r="J782"/>
      <c r="K782"/>
    </row>
    <row r="783" spans="1:11" ht="12" customHeight="1">
      <c r="A783"/>
      <c r="B783"/>
      <c r="C783"/>
      <c r="D783"/>
      <c r="E783"/>
      <c r="F783"/>
      <c r="G783"/>
      <c r="H783"/>
      <c r="I783"/>
      <c r="J783"/>
      <c r="K783"/>
    </row>
    <row r="784" spans="1:11" ht="12" customHeight="1">
      <c r="A784"/>
      <c r="B784"/>
      <c r="C784"/>
      <c r="D784"/>
      <c r="E784"/>
      <c r="F784"/>
      <c r="G784"/>
      <c r="H784"/>
      <c r="I784"/>
      <c r="J784"/>
      <c r="K784"/>
    </row>
    <row r="785" spans="1:11" ht="12" customHeight="1">
      <c r="A785"/>
      <c r="B785"/>
      <c r="C785"/>
      <c r="D785"/>
      <c r="E785"/>
      <c r="F785"/>
      <c r="G785"/>
      <c r="H785"/>
      <c r="I785"/>
      <c r="J785"/>
      <c r="K785"/>
    </row>
    <row r="786" spans="1:11" ht="12" customHeight="1">
      <c r="A786"/>
      <c r="B786"/>
      <c r="C786"/>
      <c r="D786"/>
      <c r="E786"/>
      <c r="F786"/>
      <c r="G786"/>
      <c r="H786"/>
      <c r="I786"/>
      <c r="J786"/>
      <c r="K786"/>
    </row>
    <row r="787" spans="1:11" ht="12" customHeight="1">
      <c r="A787"/>
      <c r="B787"/>
      <c r="C787"/>
      <c r="D787"/>
      <c r="E787"/>
      <c r="F787"/>
      <c r="G787"/>
      <c r="H787"/>
      <c r="I787"/>
      <c r="J787"/>
      <c r="K787"/>
    </row>
    <row r="788" spans="1:11" ht="12" customHeight="1">
      <c r="A788"/>
      <c r="B788"/>
      <c r="C788"/>
      <c r="D788"/>
      <c r="E788"/>
      <c r="F788"/>
      <c r="G788"/>
      <c r="H788"/>
      <c r="I788"/>
      <c r="J788"/>
      <c r="K788"/>
    </row>
    <row r="789" spans="1:11" ht="12" customHeight="1">
      <c r="A789"/>
      <c r="B789"/>
      <c r="C789"/>
      <c r="D789"/>
      <c r="E789"/>
      <c r="F789"/>
      <c r="G789"/>
      <c r="H789"/>
      <c r="I789"/>
      <c r="J789"/>
      <c r="K789"/>
    </row>
    <row r="790" spans="1:11" ht="12" customHeight="1">
      <c r="A790"/>
      <c r="B790"/>
      <c r="C790"/>
      <c r="D790"/>
      <c r="E790"/>
      <c r="F790"/>
      <c r="G790"/>
      <c r="H790"/>
      <c r="I790"/>
      <c r="J790"/>
      <c r="K790"/>
    </row>
    <row r="791" spans="1:11" ht="12" customHeight="1">
      <c r="A791"/>
      <c r="B791"/>
      <c r="C791"/>
      <c r="D791"/>
      <c r="E791"/>
      <c r="F791"/>
      <c r="G791"/>
      <c r="H791"/>
      <c r="I791"/>
      <c r="J791"/>
      <c r="K791"/>
    </row>
    <row r="792" spans="1:11" ht="12" customHeight="1">
      <c r="A792"/>
      <c r="B792"/>
      <c r="C792"/>
      <c r="D792"/>
      <c r="E792"/>
      <c r="F792"/>
      <c r="G792"/>
      <c r="H792"/>
      <c r="I792"/>
      <c r="J792"/>
      <c r="K792"/>
    </row>
    <row r="793" spans="1:11" ht="12" customHeight="1">
      <c r="A793"/>
      <c r="B793"/>
      <c r="C793"/>
      <c r="D793"/>
      <c r="E793"/>
      <c r="F793"/>
      <c r="G793"/>
      <c r="H793"/>
      <c r="I793"/>
      <c r="J793"/>
      <c r="K793"/>
    </row>
    <row r="794" spans="1:11" ht="12" customHeight="1">
      <c r="A794"/>
      <c r="B794"/>
      <c r="C794"/>
      <c r="D794"/>
      <c r="E794"/>
      <c r="F794"/>
      <c r="G794"/>
      <c r="H794"/>
      <c r="I794"/>
      <c r="J794"/>
      <c r="K794"/>
    </row>
    <row r="795" spans="1:11" ht="12" customHeight="1">
      <c r="A795"/>
      <c r="B795"/>
      <c r="C795"/>
      <c r="D795"/>
      <c r="E795"/>
      <c r="F795"/>
      <c r="G795"/>
      <c r="H795"/>
      <c r="I795"/>
      <c r="J795"/>
      <c r="K795"/>
    </row>
    <row r="796" spans="1:11" ht="12" customHeight="1">
      <c r="A796"/>
      <c r="B796"/>
      <c r="C796"/>
      <c r="D796"/>
      <c r="E796"/>
      <c r="F796"/>
      <c r="G796"/>
      <c r="H796"/>
      <c r="I796"/>
      <c r="J796"/>
      <c r="K796"/>
    </row>
    <row r="797" spans="1:11" ht="12" customHeight="1">
      <c r="A797"/>
      <c r="B797"/>
      <c r="C797"/>
      <c r="D797"/>
      <c r="E797"/>
      <c r="F797"/>
      <c r="G797"/>
      <c r="H797"/>
      <c r="I797"/>
      <c r="J797"/>
      <c r="K797"/>
    </row>
    <row r="798" spans="1:11" ht="12" customHeight="1">
      <c r="A798"/>
      <c r="B798"/>
      <c r="C798"/>
      <c r="D798"/>
      <c r="E798"/>
      <c r="F798"/>
      <c r="G798"/>
      <c r="H798"/>
      <c r="I798"/>
      <c r="J798"/>
      <c r="K798"/>
    </row>
    <row r="799" spans="1:11" ht="12" customHeight="1">
      <c r="A799"/>
      <c r="B799"/>
      <c r="C799"/>
      <c r="D799"/>
      <c r="E799"/>
      <c r="F799"/>
      <c r="G799"/>
      <c r="H799"/>
      <c r="I799"/>
      <c r="J799"/>
      <c r="K799"/>
    </row>
    <row r="800" spans="1:11" ht="12" customHeight="1">
      <c r="A800"/>
      <c r="B800"/>
      <c r="C800"/>
      <c r="D800"/>
      <c r="E800"/>
      <c r="F800"/>
      <c r="G800"/>
      <c r="H800"/>
      <c r="I800"/>
      <c r="J800"/>
      <c r="K800"/>
    </row>
    <row r="801" spans="1:11" ht="12" customHeight="1">
      <c r="A801"/>
      <c r="B801"/>
      <c r="C801"/>
      <c r="D801"/>
      <c r="E801"/>
      <c r="F801"/>
      <c r="G801"/>
      <c r="H801"/>
      <c r="I801"/>
      <c r="J801"/>
      <c r="K801"/>
    </row>
    <row r="802" spans="1:11" ht="12" customHeight="1">
      <c r="A802"/>
      <c r="B802"/>
      <c r="C802"/>
      <c r="D802"/>
      <c r="E802"/>
      <c r="F802"/>
      <c r="G802"/>
      <c r="H802"/>
      <c r="I802"/>
      <c r="J802"/>
      <c r="K802"/>
    </row>
    <row r="803" spans="1:11" ht="12" customHeight="1">
      <c r="A803"/>
      <c r="B803"/>
      <c r="C803"/>
      <c r="D803"/>
      <c r="E803"/>
      <c r="F803"/>
      <c r="G803"/>
      <c r="H803"/>
      <c r="I803"/>
      <c r="J803"/>
      <c r="K803"/>
    </row>
    <row r="804" spans="1:11" ht="12" customHeight="1">
      <c r="A804"/>
      <c r="B804"/>
      <c r="C804"/>
      <c r="D804"/>
      <c r="E804"/>
      <c r="F804"/>
      <c r="G804"/>
      <c r="H804"/>
      <c r="I804"/>
      <c r="J804"/>
      <c r="K804"/>
    </row>
    <row r="805" spans="1:11" ht="12" customHeight="1">
      <c r="A805"/>
      <c r="B805"/>
      <c r="C805"/>
      <c r="D805"/>
      <c r="E805"/>
      <c r="F805"/>
      <c r="G805"/>
      <c r="H805"/>
      <c r="I805"/>
      <c r="J805"/>
      <c r="K805"/>
    </row>
    <row r="806" spans="1:11" ht="12" customHeight="1">
      <c r="A806"/>
      <c r="B806"/>
      <c r="C806"/>
      <c r="D806"/>
      <c r="E806"/>
      <c r="F806"/>
      <c r="G806"/>
      <c r="H806"/>
      <c r="I806"/>
      <c r="J806"/>
      <c r="K806"/>
    </row>
    <row r="807" spans="1:11" ht="12" customHeight="1">
      <c r="A807"/>
      <c r="B807"/>
      <c r="C807"/>
      <c r="D807"/>
      <c r="E807"/>
      <c r="F807"/>
      <c r="G807"/>
      <c r="H807"/>
      <c r="I807"/>
      <c r="J807"/>
      <c r="K807"/>
    </row>
    <row r="808" spans="1:11" ht="12" customHeight="1">
      <c r="A808"/>
      <c r="B808"/>
      <c r="C808"/>
      <c r="D808"/>
      <c r="E808"/>
      <c r="F808"/>
      <c r="G808"/>
      <c r="H808"/>
      <c r="I808"/>
      <c r="J808"/>
      <c r="K808"/>
    </row>
    <row r="809" spans="1:11" ht="12" customHeight="1">
      <c r="A809"/>
      <c r="B809"/>
      <c r="C809"/>
      <c r="D809"/>
      <c r="E809"/>
      <c r="F809"/>
      <c r="G809"/>
      <c r="H809"/>
      <c r="I809"/>
      <c r="J809"/>
      <c r="K809"/>
    </row>
    <row r="810" spans="1:11" ht="12" customHeight="1">
      <c r="A810"/>
      <c r="B810"/>
      <c r="C810"/>
      <c r="D810"/>
      <c r="E810"/>
      <c r="F810"/>
      <c r="G810"/>
      <c r="H810"/>
      <c r="I810"/>
      <c r="J810"/>
      <c r="K810"/>
    </row>
    <row r="811" spans="1:11" ht="12" customHeight="1">
      <c r="A811"/>
      <c r="B811"/>
      <c r="C811"/>
      <c r="D811"/>
      <c r="E811"/>
      <c r="F811"/>
      <c r="G811"/>
      <c r="H811"/>
      <c r="I811"/>
      <c r="J811"/>
      <c r="K811"/>
    </row>
    <row r="812" spans="1:11" ht="12" customHeight="1">
      <c r="A812"/>
      <c r="B812"/>
      <c r="C812"/>
      <c r="D812"/>
      <c r="E812"/>
      <c r="F812"/>
      <c r="G812"/>
      <c r="H812"/>
      <c r="I812"/>
      <c r="J812"/>
      <c r="K812"/>
    </row>
    <row r="813" spans="1:11" ht="12" customHeight="1">
      <c r="A813"/>
      <c r="B813"/>
      <c r="C813"/>
      <c r="D813"/>
      <c r="E813"/>
      <c r="F813"/>
      <c r="G813"/>
      <c r="H813"/>
      <c r="I813"/>
      <c r="J813"/>
      <c r="K813"/>
    </row>
    <row r="814" spans="1:11" ht="12" customHeight="1">
      <c r="A814"/>
      <c r="B814"/>
      <c r="C814"/>
      <c r="D814"/>
      <c r="E814"/>
      <c r="F814"/>
      <c r="G814"/>
      <c r="H814"/>
      <c r="I814"/>
      <c r="J814"/>
      <c r="K814"/>
    </row>
    <row r="815" spans="1:11" ht="12" customHeight="1">
      <c r="A815"/>
      <c r="B815"/>
      <c r="C815"/>
      <c r="D815"/>
      <c r="E815"/>
      <c r="F815"/>
      <c r="G815"/>
      <c r="H815"/>
      <c r="I815"/>
      <c r="J815"/>
      <c r="K815"/>
    </row>
    <row r="816" spans="1:11" ht="12" customHeight="1">
      <c r="A816"/>
      <c r="B816"/>
      <c r="C816"/>
      <c r="D816"/>
      <c r="E816"/>
      <c r="F816"/>
      <c r="G816"/>
      <c r="H816"/>
      <c r="I816"/>
      <c r="J816"/>
      <c r="K816"/>
    </row>
    <row r="817" spans="1:11" ht="12" customHeight="1">
      <c r="A817"/>
      <c r="B817"/>
      <c r="C817"/>
      <c r="D817"/>
      <c r="E817"/>
      <c r="F817"/>
      <c r="G817"/>
      <c r="H817"/>
      <c r="I817"/>
      <c r="J817"/>
      <c r="K817"/>
    </row>
    <row r="818" spans="1:11" ht="12" customHeight="1">
      <c r="A818"/>
      <c r="B818"/>
      <c r="C818"/>
      <c r="D818"/>
      <c r="E818"/>
      <c r="F818"/>
      <c r="G818"/>
      <c r="H818"/>
      <c r="I818"/>
      <c r="J818"/>
      <c r="K818"/>
    </row>
    <row r="819" spans="1:11" ht="12" customHeight="1">
      <c r="A819"/>
      <c r="B819"/>
      <c r="C819"/>
      <c r="D819"/>
      <c r="E819"/>
      <c r="F819"/>
      <c r="G819"/>
      <c r="H819"/>
      <c r="I819"/>
      <c r="J819"/>
      <c r="K819"/>
    </row>
    <row r="820" spans="1:11" ht="12" customHeight="1">
      <c r="A820"/>
      <c r="B820"/>
      <c r="C820"/>
      <c r="D820"/>
      <c r="E820"/>
      <c r="F820"/>
      <c r="G820"/>
      <c r="H820"/>
      <c r="I820"/>
      <c r="J820"/>
      <c r="K820"/>
    </row>
    <row r="821" spans="1:11" ht="12" customHeight="1">
      <c r="A821"/>
      <c r="B821"/>
      <c r="C821"/>
      <c r="D821"/>
      <c r="E821"/>
      <c r="F821"/>
      <c r="G821"/>
      <c r="H821"/>
      <c r="I821"/>
      <c r="J821"/>
      <c r="K821"/>
    </row>
    <row r="822" spans="1:11" ht="12" customHeight="1">
      <c r="A822"/>
      <c r="B822"/>
      <c r="C822"/>
      <c r="D822"/>
      <c r="E822"/>
      <c r="F822"/>
      <c r="G822"/>
      <c r="H822"/>
      <c r="I822"/>
      <c r="J822"/>
      <c r="K822"/>
    </row>
    <row r="823" spans="1:11" ht="12" customHeight="1">
      <c r="A823"/>
      <c r="B823"/>
      <c r="C823"/>
      <c r="D823"/>
      <c r="E823"/>
      <c r="F823"/>
      <c r="G823"/>
      <c r="H823"/>
      <c r="I823"/>
      <c r="J823"/>
      <c r="K823"/>
    </row>
    <row r="824" spans="1:11" ht="12" customHeight="1">
      <c r="A824"/>
      <c r="B824"/>
      <c r="C824"/>
      <c r="D824"/>
      <c r="E824"/>
      <c r="F824"/>
      <c r="G824"/>
      <c r="H824"/>
      <c r="I824"/>
      <c r="J824"/>
      <c r="K824"/>
    </row>
    <row r="825" spans="1:11" ht="12" customHeight="1">
      <c r="A825"/>
      <c r="B825"/>
      <c r="C825"/>
      <c r="D825"/>
      <c r="E825"/>
      <c r="F825"/>
      <c r="G825"/>
      <c r="H825"/>
      <c r="I825"/>
      <c r="J825"/>
      <c r="K825"/>
    </row>
    <row r="826" spans="1:11" ht="12" customHeight="1">
      <c r="A826"/>
      <c r="B826"/>
      <c r="C826"/>
      <c r="D826"/>
      <c r="E826"/>
      <c r="F826"/>
      <c r="G826"/>
      <c r="H826"/>
      <c r="I826"/>
      <c r="J826"/>
      <c r="K826"/>
    </row>
    <row r="827" spans="1:11" ht="12" customHeight="1">
      <c r="A827"/>
      <c r="B827"/>
      <c r="C827"/>
      <c r="D827"/>
      <c r="E827"/>
      <c r="F827"/>
      <c r="G827"/>
      <c r="H827"/>
      <c r="I827"/>
      <c r="J827"/>
      <c r="K827"/>
    </row>
    <row r="828" spans="1:11" ht="12" customHeight="1">
      <c r="A828"/>
      <c r="B828"/>
      <c r="C828"/>
      <c r="D828"/>
      <c r="E828"/>
      <c r="F828"/>
      <c r="G828"/>
      <c r="H828"/>
      <c r="I828"/>
      <c r="J828"/>
      <c r="K828"/>
    </row>
    <row r="829" spans="1:11" ht="12" customHeight="1">
      <c r="A829"/>
      <c r="B829"/>
      <c r="C829"/>
      <c r="D829"/>
      <c r="E829"/>
      <c r="F829"/>
      <c r="G829"/>
      <c r="H829"/>
      <c r="I829"/>
      <c r="J829"/>
      <c r="K829"/>
    </row>
    <row r="830" spans="1:11" ht="12" customHeight="1">
      <c r="A830"/>
      <c r="B830"/>
      <c r="C830"/>
      <c r="D830"/>
      <c r="E830"/>
      <c r="F830"/>
      <c r="G830"/>
      <c r="H830"/>
      <c r="I830"/>
      <c r="J830"/>
      <c r="K830"/>
    </row>
    <row r="831" spans="1:11" ht="12" customHeight="1">
      <c r="A831"/>
      <c r="B831"/>
      <c r="C831"/>
      <c r="D831"/>
      <c r="E831"/>
      <c r="F831"/>
      <c r="G831"/>
      <c r="H831"/>
      <c r="I831"/>
      <c r="J831"/>
      <c r="K831"/>
    </row>
    <row r="832" spans="1:11" ht="12" customHeight="1">
      <c r="A832"/>
      <c r="B832"/>
      <c r="C832"/>
      <c r="D832"/>
      <c r="E832"/>
      <c r="F832"/>
      <c r="G832"/>
      <c r="H832"/>
      <c r="I832"/>
      <c r="J832"/>
      <c r="K832"/>
    </row>
    <row r="833" spans="1:11" ht="12" customHeight="1">
      <c r="A833"/>
      <c r="B833"/>
      <c r="C833"/>
      <c r="D833"/>
      <c r="E833"/>
      <c r="F833"/>
      <c r="G833"/>
      <c r="H833"/>
      <c r="I833"/>
      <c r="J833"/>
      <c r="K833"/>
    </row>
    <row r="834" spans="1:11" ht="12" customHeight="1">
      <c r="A834"/>
      <c r="B834"/>
      <c r="C834"/>
      <c r="D834"/>
      <c r="E834"/>
      <c r="F834"/>
      <c r="G834"/>
      <c r="H834"/>
      <c r="I834"/>
      <c r="J834"/>
      <c r="K834"/>
    </row>
    <row r="835" spans="1:11" ht="12" customHeight="1">
      <c r="A835"/>
      <c r="B835"/>
      <c r="C835"/>
      <c r="D835"/>
      <c r="E835"/>
      <c r="F835"/>
      <c r="G835"/>
      <c r="H835"/>
      <c r="I835"/>
      <c r="J835"/>
      <c r="K835"/>
    </row>
    <row r="836" spans="1:11" ht="12" customHeight="1">
      <c r="A836"/>
      <c r="B836"/>
      <c r="C836"/>
      <c r="D836"/>
      <c r="E836"/>
      <c r="F836"/>
      <c r="G836"/>
      <c r="H836"/>
      <c r="I836"/>
      <c r="J836"/>
      <c r="K836"/>
    </row>
    <row r="837" spans="1:11" ht="12" customHeight="1">
      <c r="A837"/>
      <c r="B837"/>
      <c r="C837"/>
      <c r="D837"/>
      <c r="E837"/>
      <c r="F837"/>
      <c r="G837"/>
      <c r="H837"/>
      <c r="I837"/>
      <c r="J837"/>
      <c r="K837"/>
    </row>
    <row r="838" spans="1:11" ht="12" customHeight="1">
      <c r="A838"/>
      <c r="B838"/>
      <c r="C838"/>
      <c r="D838"/>
      <c r="E838"/>
      <c r="F838"/>
      <c r="G838"/>
      <c r="H838"/>
      <c r="I838"/>
      <c r="J838"/>
      <c r="K838"/>
    </row>
    <row r="839" spans="1:11" ht="12" customHeight="1">
      <c r="A839"/>
      <c r="B839"/>
      <c r="C839"/>
      <c r="D839"/>
      <c r="E839"/>
      <c r="F839"/>
      <c r="G839"/>
      <c r="H839"/>
      <c r="I839"/>
      <c r="J839"/>
      <c r="K839"/>
    </row>
    <row r="840" spans="1:11" ht="12" customHeight="1">
      <c r="A840"/>
      <c r="B840"/>
      <c r="C840"/>
      <c r="D840"/>
      <c r="E840"/>
      <c r="F840"/>
      <c r="G840"/>
      <c r="H840"/>
      <c r="I840"/>
      <c r="J840"/>
      <c r="K840"/>
    </row>
    <row r="841" spans="1:11" ht="12" customHeight="1">
      <c r="A841"/>
      <c r="B841"/>
      <c r="C841"/>
      <c r="D841"/>
      <c r="E841"/>
      <c r="F841"/>
      <c r="G841"/>
      <c r="H841"/>
      <c r="I841"/>
      <c r="J841"/>
      <c r="K841"/>
    </row>
    <row r="842" spans="1:11" ht="12" customHeight="1">
      <c r="A842"/>
      <c r="B842"/>
      <c r="C842"/>
      <c r="D842"/>
      <c r="E842"/>
      <c r="F842"/>
      <c r="G842"/>
      <c r="H842"/>
      <c r="I842"/>
      <c r="J842"/>
      <c r="K842"/>
    </row>
    <row r="843" spans="1:11" ht="12" customHeight="1">
      <c r="A843"/>
      <c r="B843"/>
      <c r="C843"/>
      <c r="D843"/>
      <c r="E843"/>
      <c r="F843"/>
      <c r="G843"/>
      <c r="H843"/>
      <c r="I843"/>
      <c r="J843"/>
      <c r="K843"/>
    </row>
    <row r="844" spans="1:11" ht="12" customHeight="1">
      <c r="A844"/>
      <c r="B844"/>
      <c r="C844"/>
      <c r="D844"/>
      <c r="E844"/>
      <c r="F844"/>
      <c r="G844"/>
      <c r="H844"/>
      <c r="I844"/>
      <c r="J844"/>
      <c r="K844"/>
    </row>
    <row r="845" spans="1:11" ht="12" customHeight="1">
      <c r="A845"/>
      <c r="B845"/>
      <c r="C845"/>
      <c r="D845"/>
      <c r="E845"/>
      <c r="F845"/>
      <c r="G845"/>
      <c r="H845"/>
      <c r="I845"/>
      <c r="J845"/>
      <c r="K845"/>
    </row>
    <row r="846" spans="1:11" ht="12" customHeight="1">
      <c r="A846"/>
      <c r="B846"/>
      <c r="C846"/>
      <c r="D846"/>
      <c r="E846"/>
      <c r="F846"/>
      <c r="G846"/>
      <c r="H846"/>
      <c r="I846"/>
      <c r="J846"/>
      <c r="K846"/>
    </row>
    <row r="847" spans="1:11" ht="12" customHeight="1">
      <c r="A847"/>
      <c r="B847"/>
      <c r="C847"/>
      <c r="D847"/>
      <c r="E847"/>
      <c r="F847"/>
      <c r="G847"/>
      <c r="H847"/>
      <c r="I847"/>
      <c r="J847"/>
      <c r="K847"/>
    </row>
    <row r="848" spans="1:11" ht="12" customHeight="1">
      <c r="A848"/>
      <c r="B848"/>
      <c r="C848"/>
      <c r="D848"/>
      <c r="E848"/>
      <c r="F848"/>
      <c r="G848"/>
      <c r="H848"/>
      <c r="I848"/>
      <c r="J848"/>
      <c r="K848"/>
    </row>
    <row r="849" spans="1:11" ht="12" customHeight="1">
      <c r="A849"/>
      <c r="B849"/>
      <c r="C849"/>
      <c r="D849"/>
      <c r="E849"/>
      <c r="F849"/>
      <c r="G849"/>
      <c r="H849"/>
      <c r="I849"/>
      <c r="J849"/>
      <c r="K849"/>
    </row>
    <row r="850" spans="1:11" ht="12" customHeight="1">
      <c r="A850"/>
      <c r="B850"/>
      <c r="C850"/>
      <c r="D850"/>
      <c r="E850"/>
      <c r="F850"/>
      <c r="G850"/>
      <c r="H850"/>
      <c r="I850"/>
      <c r="J850"/>
      <c r="K850"/>
    </row>
    <row r="851" spans="1:11" ht="12" customHeight="1">
      <c r="A851"/>
      <c r="B851"/>
      <c r="C851"/>
      <c r="D851"/>
      <c r="E851"/>
      <c r="F851"/>
      <c r="G851"/>
      <c r="H851"/>
      <c r="I851"/>
      <c r="J851"/>
      <c r="K851"/>
    </row>
    <row r="852" spans="1:11" ht="12" customHeight="1">
      <c r="A852"/>
      <c r="B852"/>
      <c r="C852"/>
      <c r="D852"/>
      <c r="E852"/>
      <c r="F852"/>
      <c r="G852"/>
      <c r="H852"/>
      <c r="I852"/>
      <c r="J852"/>
      <c r="K852"/>
    </row>
    <row r="853" spans="1:11" ht="12" customHeight="1">
      <c r="A853"/>
      <c r="B853"/>
      <c r="C853"/>
      <c r="D853"/>
      <c r="E853"/>
      <c r="F853"/>
      <c r="G853"/>
      <c r="H853"/>
      <c r="I853"/>
      <c r="J853"/>
      <c r="K853"/>
    </row>
    <row r="854" spans="1:11" ht="12" customHeight="1">
      <c r="A854"/>
      <c r="B854"/>
      <c r="C854"/>
      <c r="D854"/>
      <c r="E854"/>
      <c r="F854"/>
      <c r="G854"/>
      <c r="H854"/>
      <c r="I854"/>
      <c r="J854"/>
      <c r="K854"/>
    </row>
    <row r="855" spans="1:11" ht="12" customHeight="1">
      <c r="A855"/>
      <c r="B855"/>
      <c r="C855"/>
      <c r="D855"/>
      <c r="E855"/>
      <c r="F855"/>
      <c r="G855"/>
      <c r="H855"/>
      <c r="I855"/>
      <c r="J855"/>
      <c r="K855"/>
    </row>
    <row r="856" spans="1:11" ht="12" customHeight="1">
      <c r="A856"/>
      <c r="B856"/>
      <c r="C856"/>
      <c r="D856"/>
      <c r="E856"/>
      <c r="F856"/>
      <c r="G856"/>
      <c r="H856"/>
      <c r="I856"/>
      <c r="J856"/>
      <c r="K856"/>
    </row>
    <row r="857" spans="1:11" ht="12" customHeight="1">
      <c r="A857"/>
      <c r="B857"/>
      <c r="C857"/>
      <c r="D857"/>
      <c r="E857"/>
      <c r="F857"/>
      <c r="G857"/>
      <c r="H857"/>
      <c r="I857"/>
      <c r="J857"/>
      <c r="K857"/>
    </row>
    <row r="858" spans="1:11" ht="12" customHeight="1">
      <c r="A858"/>
      <c r="B858"/>
      <c r="C858"/>
      <c r="D858"/>
      <c r="E858"/>
      <c r="F858"/>
      <c r="G858"/>
      <c r="H858"/>
      <c r="I858"/>
      <c r="J858"/>
      <c r="K858"/>
    </row>
    <row r="859" spans="1:11" ht="12" customHeight="1">
      <c r="A859"/>
      <c r="B859"/>
      <c r="C859"/>
      <c r="D859"/>
      <c r="E859"/>
      <c r="F859"/>
      <c r="G859"/>
      <c r="H859"/>
      <c r="I859"/>
      <c r="J859"/>
      <c r="K859"/>
    </row>
    <row r="860" spans="1:11" ht="12" customHeight="1">
      <c r="A860"/>
      <c r="B860"/>
      <c r="C860"/>
      <c r="D860"/>
      <c r="E860"/>
      <c r="F860"/>
      <c r="G860"/>
      <c r="H860"/>
      <c r="I860"/>
      <c r="J860"/>
      <c r="K860"/>
    </row>
    <row r="861" spans="1:11" ht="12" customHeight="1">
      <c r="A861"/>
      <c r="B861"/>
      <c r="C861"/>
      <c r="D861"/>
      <c r="E861"/>
      <c r="F861"/>
      <c r="G861"/>
      <c r="H861"/>
      <c r="I861"/>
      <c r="J861"/>
      <c r="K861"/>
    </row>
    <row r="862" spans="1:11" ht="12" customHeight="1">
      <c r="A862"/>
      <c r="B862"/>
      <c r="C862"/>
      <c r="D862"/>
      <c r="E862"/>
      <c r="F862"/>
      <c r="G862"/>
      <c r="H862"/>
      <c r="I862"/>
      <c r="J862"/>
      <c r="K862"/>
    </row>
    <row r="863" spans="1:11" ht="12" customHeight="1">
      <c r="A863"/>
      <c r="B863"/>
      <c r="C863"/>
      <c r="D863"/>
      <c r="E863"/>
      <c r="F863"/>
      <c r="G863"/>
      <c r="H863"/>
      <c r="I863"/>
      <c r="J863"/>
      <c r="K863"/>
    </row>
    <row r="864" spans="1:11" ht="12" customHeight="1">
      <c r="A864"/>
      <c r="B864"/>
      <c r="C864"/>
      <c r="D864"/>
      <c r="E864"/>
      <c r="F864"/>
      <c r="G864"/>
      <c r="H864"/>
      <c r="I864"/>
      <c r="J864"/>
      <c r="K864"/>
    </row>
    <row r="865" spans="1:11" ht="12" customHeight="1">
      <c r="A865"/>
      <c r="B865"/>
      <c r="C865"/>
      <c r="D865"/>
      <c r="E865"/>
      <c r="F865"/>
      <c r="G865"/>
      <c r="H865"/>
      <c r="I865"/>
      <c r="J865"/>
      <c r="K865"/>
    </row>
    <row r="866" spans="1:11" ht="12" customHeight="1">
      <c r="A866"/>
      <c r="B866"/>
      <c r="C866"/>
      <c r="D866"/>
      <c r="E866"/>
      <c r="F866"/>
      <c r="G866"/>
      <c r="H866"/>
      <c r="I866"/>
      <c r="J866"/>
      <c r="K866"/>
    </row>
    <row r="867" spans="1:11" ht="12" customHeight="1">
      <c r="A867"/>
      <c r="B867"/>
      <c r="C867"/>
      <c r="D867"/>
      <c r="E867"/>
      <c r="F867"/>
      <c r="G867"/>
      <c r="H867"/>
      <c r="I867"/>
      <c r="J867"/>
      <c r="K867"/>
    </row>
    <row r="868" spans="1:11" ht="12" customHeight="1">
      <c r="A868"/>
      <c r="B868"/>
      <c r="C868"/>
      <c r="D868"/>
      <c r="E868"/>
      <c r="F868"/>
      <c r="G868"/>
      <c r="H868"/>
      <c r="I868"/>
      <c r="J868"/>
      <c r="K868"/>
    </row>
    <row r="869" spans="1:11" ht="12" customHeight="1">
      <c r="A869"/>
      <c r="B869"/>
      <c r="C869"/>
      <c r="D869"/>
      <c r="E869"/>
      <c r="F869"/>
      <c r="G869"/>
      <c r="H869"/>
      <c r="I869"/>
      <c r="J869"/>
      <c r="K869"/>
    </row>
    <row r="870" spans="1:11" ht="12" customHeight="1">
      <c r="A870"/>
      <c r="B870"/>
      <c r="C870"/>
      <c r="D870"/>
      <c r="E870"/>
      <c r="F870"/>
      <c r="G870"/>
      <c r="H870"/>
      <c r="I870"/>
      <c r="J870"/>
      <c r="K870"/>
    </row>
    <row r="871" spans="1:11" ht="12" customHeight="1">
      <c r="A871"/>
      <c r="B871"/>
      <c r="C871"/>
      <c r="D871"/>
      <c r="E871"/>
      <c r="F871"/>
      <c r="G871"/>
      <c r="H871"/>
      <c r="I871"/>
      <c r="J871"/>
      <c r="K871"/>
    </row>
    <row r="872" spans="1:11" ht="12" customHeight="1">
      <c r="A872"/>
      <c r="B872"/>
      <c r="C872"/>
      <c r="D872"/>
      <c r="E872"/>
      <c r="F872"/>
      <c r="G872"/>
      <c r="H872"/>
      <c r="I872"/>
      <c r="J872"/>
      <c r="K872"/>
    </row>
    <row r="873" spans="1:11" ht="12" customHeight="1">
      <c r="A873"/>
      <c r="B873"/>
      <c r="C873"/>
      <c r="D873"/>
      <c r="E873"/>
      <c r="F873"/>
      <c r="G873"/>
      <c r="H873"/>
      <c r="I873"/>
      <c r="J873"/>
      <c r="K873"/>
    </row>
    <row r="874" spans="1:11" ht="12" customHeight="1">
      <c r="A874"/>
      <c r="B874"/>
      <c r="C874"/>
      <c r="D874"/>
      <c r="E874"/>
      <c r="F874"/>
      <c r="G874"/>
      <c r="H874"/>
      <c r="I874"/>
      <c r="J874"/>
      <c r="K874"/>
    </row>
    <row r="875" spans="1:11" ht="12" customHeight="1">
      <c r="A875"/>
      <c r="B875"/>
      <c r="C875"/>
      <c r="D875"/>
      <c r="E875"/>
      <c r="F875"/>
      <c r="G875"/>
      <c r="H875"/>
      <c r="I875"/>
      <c r="J875"/>
      <c r="K875"/>
    </row>
    <row r="876" spans="1:11" s="94" customFormat="1" ht="12" customHeight="1">
      <c r="A876"/>
      <c r="B876"/>
      <c r="C876"/>
      <c r="D876"/>
      <c r="E876"/>
      <c r="F876"/>
      <c r="G876"/>
      <c r="H876"/>
      <c r="I876"/>
      <c r="J876"/>
      <c r="K876"/>
    </row>
    <row r="877" spans="1:11" s="94" customFormat="1" ht="12" customHeight="1">
      <c r="A877"/>
      <c r="B877"/>
      <c r="C877"/>
      <c r="D877"/>
      <c r="E877"/>
      <c r="F877"/>
      <c r="G877"/>
      <c r="H877"/>
      <c r="I877"/>
      <c r="J877"/>
      <c r="K877"/>
    </row>
    <row r="878" spans="1:11" s="94" customFormat="1" ht="12" customHeight="1">
      <c r="A878"/>
      <c r="B878"/>
      <c r="C878"/>
      <c r="D878"/>
      <c r="E878"/>
      <c r="F878"/>
      <c r="G878"/>
      <c r="H878"/>
      <c r="I878"/>
      <c r="J878"/>
      <c r="K878"/>
    </row>
    <row r="879" spans="1:11" s="94" customFormat="1" ht="12" customHeight="1">
      <c r="A879"/>
      <c r="B879"/>
      <c r="C879"/>
      <c r="D879"/>
      <c r="E879"/>
      <c r="F879"/>
      <c r="G879"/>
      <c r="H879"/>
      <c r="I879"/>
      <c r="J879"/>
      <c r="K879"/>
    </row>
    <row r="880" spans="1:11" s="94" customFormat="1" ht="12" customHeight="1">
      <c r="A880"/>
      <c r="B880"/>
      <c r="C880"/>
      <c r="D880"/>
      <c r="E880"/>
      <c r="F880"/>
      <c r="G880"/>
      <c r="H880"/>
      <c r="I880"/>
      <c r="J880"/>
      <c r="K880"/>
    </row>
    <row r="881" spans="1:11" s="94" customFormat="1" ht="12" customHeight="1">
      <c r="A881"/>
      <c r="B881"/>
      <c r="C881"/>
      <c r="D881"/>
      <c r="E881"/>
      <c r="F881"/>
      <c r="G881"/>
      <c r="H881"/>
      <c r="I881"/>
      <c r="J881"/>
      <c r="K881"/>
    </row>
    <row r="882" spans="1:11" s="94" customFormat="1" ht="12" customHeight="1">
      <c r="A882"/>
      <c r="B882"/>
      <c r="C882"/>
      <c r="D882"/>
      <c r="E882"/>
      <c r="F882"/>
      <c r="G882"/>
      <c r="H882"/>
      <c r="I882"/>
      <c r="J882"/>
      <c r="K882"/>
    </row>
    <row r="883" spans="1:11" s="94" customFormat="1" ht="12" customHeight="1">
      <c r="A883"/>
      <c r="B883"/>
      <c r="C883"/>
      <c r="D883"/>
      <c r="E883"/>
      <c r="F883"/>
      <c r="G883"/>
      <c r="H883"/>
      <c r="I883"/>
      <c r="J883"/>
      <c r="K883"/>
    </row>
    <row r="884" spans="1:11" s="94" customFormat="1" ht="12" customHeight="1">
      <c r="A884"/>
      <c r="B884"/>
      <c r="C884"/>
      <c r="D884"/>
      <c r="E884"/>
      <c r="F884"/>
      <c r="G884"/>
      <c r="H884"/>
      <c r="I884"/>
      <c r="J884"/>
      <c r="K884"/>
    </row>
    <row r="885" spans="1:11" s="94" customFormat="1" ht="12" customHeight="1">
      <c r="A885"/>
      <c r="B885"/>
      <c r="C885"/>
      <c r="D885"/>
      <c r="E885"/>
      <c r="F885"/>
      <c r="G885"/>
      <c r="H885"/>
      <c r="I885"/>
      <c r="J885"/>
      <c r="K885"/>
    </row>
    <row r="886" spans="1:11" s="94" customFormat="1" ht="12" customHeight="1">
      <c r="A886"/>
      <c r="B886"/>
      <c r="C886"/>
      <c r="D886"/>
      <c r="E886"/>
      <c r="F886"/>
      <c r="G886"/>
      <c r="H886"/>
      <c r="I886"/>
      <c r="J886"/>
      <c r="K886"/>
    </row>
    <row r="887" spans="1:11" s="94" customFormat="1" ht="12" customHeight="1">
      <c r="A887"/>
      <c r="B887"/>
      <c r="C887"/>
      <c r="D887"/>
      <c r="E887"/>
      <c r="F887"/>
      <c r="G887"/>
      <c r="H887"/>
      <c r="I887"/>
      <c r="J887"/>
      <c r="K887"/>
    </row>
    <row r="888" spans="1:11" s="94" customFormat="1" ht="12" customHeight="1">
      <c r="A888"/>
      <c r="B888"/>
      <c r="C888"/>
      <c r="D888"/>
      <c r="E888"/>
      <c r="F888"/>
      <c r="G888"/>
      <c r="H888"/>
      <c r="I888"/>
      <c r="J888"/>
      <c r="K888"/>
    </row>
    <row r="889" spans="1:11" s="94" customFormat="1" ht="12" customHeight="1">
      <c r="A889"/>
      <c r="B889"/>
      <c r="C889"/>
      <c r="D889"/>
      <c r="E889"/>
      <c r="F889"/>
      <c r="G889"/>
      <c r="H889"/>
      <c r="I889"/>
      <c r="J889"/>
      <c r="K889"/>
    </row>
    <row r="890" spans="1:11" s="94" customFormat="1" ht="12" customHeight="1">
      <c r="A890"/>
      <c r="B890"/>
      <c r="C890"/>
      <c r="D890"/>
      <c r="E890"/>
      <c r="F890"/>
      <c r="G890"/>
      <c r="H890"/>
      <c r="I890"/>
      <c r="J890"/>
      <c r="K890"/>
    </row>
    <row r="891" spans="1:11" s="94" customFormat="1" ht="12" customHeight="1">
      <c r="A891"/>
      <c r="B891"/>
      <c r="C891"/>
      <c r="D891"/>
      <c r="E891"/>
      <c r="F891"/>
      <c r="G891"/>
      <c r="H891"/>
      <c r="I891"/>
      <c r="J891"/>
      <c r="K891"/>
    </row>
    <row r="892" spans="1:11" s="94" customFormat="1" ht="12" customHeight="1">
      <c r="A892"/>
      <c r="B892"/>
      <c r="C892"/>
      <c r="D892"/>
      <c r="E892"/>
      <c r="F892"/>
      <c r="G892"/>
      <c r="H892"/>
      <c r="I892"/>
      <c r="J892"/>
      <c r="K892"/>
    </row>
    <row r="893" spans="1:11" s="94" customFormat="1" ht="12" customHeight="1">
      <c r="A893"/>
      <c r="B893"/>
      <c r="C893"/>
      <c r="D893"/>
      <c r="E893"/>
      <c r="F893"/>
      <c r="G893"/>
      <c r="H893"/>
      <c r="I893"/>
      <c r="J893"/>
      <c r="K893"/>
    </row>
    <row r="894" spans="1:11" s="94" customFormat="1" ht="12" customHeight="1">
      <c r="A894"/>
      <c r="B894"/>
      <c r="C894"/>
      <c r="D894"/>
      <c r="E894"/>
      <c r="F894"/>
      <c r="G894"/>
      <c r="H894"/>
      <c r="I894"/>
      <c r="J894"/>
      <c r="K894"/>
    </row>
    <row r="895" spans="1:11" s="94" customFormat="1" ht="12" customHeight="1">
      <c r="A895"/>
      <c r="B895"/>
      <c r="C895"/>
      <c r="D895"/>
      <c r="E895"/>
      <c r="F895"/>
      <c r="G895"/>
      <c r="H895"/>
      <c r="I895"/>
      <c r="J895"/>
      <c r="K895"/>
    </row>
    <row r="896" spans="1:11" s="94" customFormat="1" ht="12" customHeight="1">
      <c r="A896"/>
      <c r="B896"/>
      <c r="C896"/>
      <c r="D896"/>
      <c r="E896"/>
      <c r="F896"/>
      <c r="G896"/>
      <c r="H896"/>
      <c r="I896"/>
      <c r="J896"/>
      <c r="K896"/>
    </row>
    <row r="897" spans="1:11" s="94" customFormat="1" ht="12" customHeight="1">
      <c r="A897"/>
      <c r="B897"/>
      <c r="C897"/>
      <c r="D897"/>
      <c r="E897"/>
      <c r="F897"/>
      <c r="G897"/>
      <c r="H897"/>
      <c r="I897"/>
      <c r="J897"/>
      <c r="K897"/>
    </row>
    <row r="898" spans="1:11" s="94" customFormat="1" ht="12" customHeight="1">
      <c r="A898"/>
      <c r="B898"/>
      <c r="C898"/>
      <c r="D898"/>
      <c r="E898"/>
      <c r="F898"/>
      <c r="G898"/>
      <c r="H898"/>
      <c r="I898"/>
      <c r="J898"/>
      <c r="K898"/>
    </row>
    <row r="899" spans="1:11" s="94" customFormat="1" ht="12" customHeight="1">
      <c r="A899"/>
      <c r="B899"/>
      <c r="C899"/>
      <c r="D899"/>
      <c r="E899"/>
      <c r="F899"/>
      <c r="G899"/>
      <c r="H899"/>
      <c r="I899"/>
      <c r="J899"/>
      <c r="K899"/>
    </row>
    <row r="900" spans="1:11" s="94" customFormat="1" ht="12" customHeight="1">
      <c r="A900"/>
      <c r="B900"/>
      <c r="C900"/>
      <c r="D900"/>
      <c r="E900"/>
      <c r="F900"/>
      <c r="G900"/>
      <c r="H900"/>
      <c r="I900"/>
      <c r="J900"/>
      <c r="K900"/>
    </row>
    <row r="901" spans="1:11" s="94" customFormat="1" ht="12" customHeight="1">
      <c r="A901"/>
      <c r="B901"/>
      <c r="C901"/>
      <c r="D901"/>
      <c r="E901"/>
      <c r="F901"/>
      <c r="G901"/>
      <c r="H901"/>
      <c r="I901"/>
      <c r="J901"/>
      <c r="K901"/>
    </row>
    <row r="902" spans="1:11" s="94" customFormat="1" ht="12" customHeight="1">
      <c r="A902"/>
      <c r="B902"/>
      <c r="C902"/>
      <c r="D902"/>
      <c r="E902"/>
      <c r="F902"/>
      <c r="G902"/>
      <c r="H902"/>
      <c r="I902"/>
      <c r="J902"/>
      <c r="K902"/>
    </row>
    <row r="903" spans="1:11" s="94" customFormat="1" ht="12" customHeight="1">
      <c r="A903"/>
      <c r="B903"/>
      <c r="C903"/>
      <c r="D903"/>
      <c r="E903"/>
      <c r="F903"/>
      <c r="G903"/>
      <c r="H903"/>
      <c r="I903"/>
      <c r="J903"/>
      <c r="K903"/>
    </row>
    <row r="904" spans="1:11" s="94" customFormat="1" ht="12" customHeight="1">
      <c r="A904"/>
      <c r="B904"/>
      <c r="C904"/>
      <c r="D904"/>
      <c r="E904"/>
      <c r="F904"/>
      <c r="G904"/>
      <c r="H904"/>
      <c r="I904"/>
      <c r="J904"/>
      <c r="K904"/>
    </row>
    <row r="905" spans="1:11" s="94" customFormat="1" ht="12" customHeight="1">
      <c r="A905"/>
      <c r="B905"/>
      <c r="C905"/>
      <c r="D905"/>
      <c r="E905"/>
      <c r="F905"/>
      <c r="G905"/>
      <c r="H905"/>
      <c r="I905"/>
      <c r="J905"/>
      <c r="K905"/>
    </row>
    <row r="906" spans="1:11" s="94" customFormat="1" ht="12" customHeight="1">
      <c r="A906"/>
      <c r="B906"/>
      <c r="C906"/>
      <c r="D906"/>
      <c r="E906"/>
      <c r="F906"/>
      <c r="G906"/>
      <c r="H906"/>
      <c r="I906"/>
      <c r="J906"/>
      <c r="K906"/>
    </row>
    <row r="907" spans="1:11" s="94" customFormat="1" ht="12" customHeight="1">
      <c r="A907"/>
      <c r="B907"/>
      <c r="C907"/>
      <c r="D907"/>
      <c r="E907"/>
      <c r="F907"/>
      <c r="G907"/>
      <c r="H907"/>
      <c r="I907"/>
      <c r="J907"/>
      <c r="K907"/>
    </row>
    <row r="908" spans="1:11" ht="12" customHeight="1">
      <c r="A908"/>
      <c r="B908"/>
      <c r="C908"/>
      <c r="D908"/>
      <c r="E908"/>
      <c r="F908"/>
      <c r="G908"/>
      <c r="H908"/>
      <c r="I908"/>
      <c r="J908"/>
      <c r="K908"/>
    </row>
    <row r="909" spans="1:11" ht="12" customHeight="1">
      <c r="A909"/>
      <c r="B909"/>
      <c r="C909"/>
      <c r="D909"/>
      <c r="E909"/>
      <c r="F909"/>
      <c r="G909"/>
      <c r="H909"/>
      <c r="I909"/>
      <c r="J909"/>
      <c r="K909"/>
    </row>
    <row r="910" spans="1:11" ht="12" customHeight="1">
      <c r="A910"/>
      <c r="B910"/>
      <c r="C910"/>
      <c r="D910"/>
      <c r="E910"/>
      <c r="F910"/>
      <c r="G910"/>
      <c r="H910"/>
      <c r="I910"/>
      <c r="J910"/>
      <c r="K910"/>
    </row>
    <row r="911" spans="1:11" ht="12" customHeight="1">
      <c r="A911"/>
      <c r="B911"/>
      <c r="C911"/>
      <c r="D911"/>
      <c r="E911"/>
      <c r="F911"/>
      <c r="G911"/>
      <c r="H911"/>
      <c r="I911"/>
      <c r="J911"/>
      <c r="K911"/>
    </row>
    <row r="912" spans="1:11" ht="12" customHeight="1">
      <c r="A912"/>
      <c r="B912"/>
      <c r="C912"/>
      <c r="D912"/>
      <c r="E912"/>
      <c r="F912"/>
      <c r="G912"/>
      <c r="H912"/>
      <c r="I912"/>
      <c r="J912"/>
      <c r="K912"/>
    </row>
    <row r="913" spans="1:11" ht="12" customHeight="1">
      <c r="A913"/>
      <c r="B913"/>
      <c r="C913"/>
      <c r="D913"/>
      <c r="E913"/>
      <c r="F913"/>
      <c r="G913"/>
      <c r="H913"/>
      <c r="I913"/>
      <c r="J913"/>
      <c r="K913"/>
    </row>
    <row r="914" spans="1:11" ht="12" customHeight="1">
      <c r="A914"/>
      <c r="B914"/>
      <c r="C914"/>
      <c r="D914"/>
      <c r="E914"/>
      <c r="F914"/>
      <c r="G914"/>
      <c r="H914"/>
      <c r="I914"/>
      <c r="J914"/>
      <c r="K914"/>
    </row>
    <row r="915" spans="1:11" ht="12" customHeight="1">
      <c r="A915"/>
      <c r="B915"/>
      <c r="C915"/>
      <c r="D915"/>
      <c r="E915"/>
      <c r="F915"/>
      <c r="G915"/>
      <c r="H915"/>
      <c r="I915"/>
      <c r="J915"/>
      <c r="K915"/>
    </row>
    <row r="916" spans="1:11" ht="12" customHeight="1">
      <c r="A916"/>
      <c r="B916"/>
      <c r="C916"/>
      <c r="D916"/>
      <c r="E916"/>
      <c r="F916"/>
      <c r="G916"/>
      <c r="H916"/>
      <c r="I916"/>
      <c r="J916"/>
      <c r="K916"/>
    </row>
    <row r="917" spans="1:11" ht="12" customHeight="1">
      <c r="A917"/>
      <c r="B917"/>
      <c r="C917"/>
      <c r="D917"/>
      <c r="E917"/>
      <c r="F917"/>
      <c r="G917"/>
      <c r="H917"/>
      <c r="I917"/>
      <c r="J917"/>
      <c r="K917"/>
    </row>
    <row r="918" spans="1:11" ht="12" customHeight="1">
      <c r="A918"/>
      <c r="B918"/>
      <c r="C918"/>
      <c r="D918"/>
      <c r="E918"/>
      <c r="F918"/>
      <c r="G918"/>
      <c r="H918"/>
      <c r="I918"/>
      <c r="J918"/>
      <c r="K918"/>
    </row>
    <row r="919" spans="1:11" ht="12" customHeight="1">
      <c r="A919"/>
      <c r="B919"/>
      <c r="C919"/>
      <c r="D919"/>
      <c r="E919"/>
      <c r="F919"/>
      <c r="G919"/>
      <c r="H919"/>
      <c r="I919"/>
      <c r="J919"/>
      <c r="K919"/>
    </row>
    <row r="920" spans="1:11" ht="12" customHeight="1">
      <c r="A920"/>
      <c r="B920"/>
      <c r="C920"/>
      <c r="D920"/>
      <c r="E920"/>
      <c r="F920"/>
      <c r="G920"/>
      <c r="H920"/>
      <c r="I920"/>
      <c r="J920"/>
      <c r="K920"/>
    </row>
    <row r="921" spans="1:11" ht="12" customHeight="1">
      <c r="A921"/>
      <c r="B921"/>
      <c r="C921"/>
      <c r="D921"/>
      <c r="E921"/>
      <c r="F921"/>
      <c r="G921"/>
      <c r="H921"/>
      <c r="I921"/>
      <c r="J921"/>
      <c r="K921"/>
    </row>
    <row r="922" spans="1:11" ht="12" customHeight="1">
      <c r="A922"/>
      <c r="B922"/>
      <c r="C922"/>
      <c r="D922"/>
      <c r="E922"/>
      <c r="F922"/>
      <c r="G922"/>
      <c r="H922"/>
      <c r="I922"/>
      <c r="J922"/>
      <c r="K922"/>
    </row>
    <row r="923" spans="1:11" ht="12" customHeight="1">
      <c r="A923"/>
      <c r="B923"/>
      <c r="C923"/>
      <c r="D923"/>
      <c r="E923"/>
      <c r="F923"/>
      <c r="G923"/>
      <c r="H923"/>
      <c r="I923"/>
      <c r="J923"/>
      <c r="K923"/>
    </row>
    <row r="924" spans="1:11" ht="12" customHeight="1">
      <c r="A924"/>
      <c r="B924"/>
      <c r="C924"/>
      <c r="D924"/>
      <c r="E924"/>
      <c r="F924"/>
      <c r="G924"/>
      <c r="H924"/>
      <c r="I924"/>
      <c r="J924"/>
      <c r="K924"/>
    </row>
    <row r="925" spans="1:11" ht="12" customHeight="1">
      <c r="A925"/>
      <c r="B925"/>
      <c r="C925"/>
      <c r="D925"/>
      <c r="E925"/>
      <c r="F925"/>
      <c r="G925"/>
      <c r="H925"/>
      <c r="I925"/>
      <c r="J925"/>
      <c r="K925"/>
    </row>
    <row r="926" spans="1:11" ht="12" customHeight="1">
      <c r="A926"/>
      <c r="B926"/>
      <c r="C926"/>
      <c r="D926"/>
      <c r="E926"/>
      <c r="F926"/>
      <c r="G926"/>
      <c r="H926"/>
      <c r="I926"/>
      <c r="J926"/>
      <c r="K926"/>
    </row>
    <row r="927" spans="1:11" ht="12" customHeight="1">
      <c r="A927"/>
      <c r="B927"/>
      <c r="C927"/>
      <c r="D927"/>
      <c r="E927"/>
      <c r="F927"/>
      <c r="G927"/>
      <c r="H927"/>
      <c r="I927"/>
      <c r="J927"/>
      <c r="K927"/>
    </row>
    <row r="928" spans="1:11" ht="12" customHeight="1">
      <c r="A928"/>
      <c r="B928"/>
      <c r="C928"/>
      <c r="D928"/>
      <c r="E928"/>
      <c r="F928"/>
      <c r="G928"/>
      <c r="H928"/>
      <c r="I928"/>
      <c r="J928"/>
      <c r="K928"/>
    </row>
    <row r="929" spans="1:11" ht="12" customHeight="1">
      <c r="A929"/>
      <c r="B929"/>
      <c r="C929"/>
      <c r="D929"/>
      <c r="E929"/>
      <c r="F929"/>
      <c r="G929"/>
      <c r="H929"/>
      <c r="I929"/>
      <c r="J929"/>
      <c r="K929"/>
    </row>
    <row r="930" spans="1:11" ht="12" customHeight="1">
      <c r="A930"/>
      <c r="B930"/>
      <c r="C930"/>
      <c r="D930"/>
      <c r="E930"/>
      <c r="F930"/>
      <c r="G930"/>
      <c r="H930"/>
      <c r="I930"/>
      <c r="J930"/>
      <c r="K930"/>
    </row>
    <row r="931" spans="1:11" ht="12" customHeight="1">
      <c r="A931"/>
      <c r="B931"/>
      <c r="C931"/>
      <c r="D931"/>
      <c r="E931"/>
      <c r="F931"/>
      <c r="G931"/>
      <c r="H931"/>
      <c r="I931"/>
      <c r="J931"/>
      <c r="K931"/>
    </row>
    <row r="932" spans="1:11" ht="12" customHeight="1">
      <c r="A932"/>
      <c r="B932"/>
      <c r="C932"/>
      <c r="D932"/>
      <c r="E932"/>
      <c r="F932"/>
      <c r="G932"/>
      <c r="H932"/>
      <c r="I932"/>
      <c r="J932"/>
      <c r="K932"/>
    </row>
    <row r="933" spans="1:11" ht="12" customHeight="1">
      <c r="A933"/>
      <c r="B933"/>
      <c r="C933"/>
      <c r="D933"/>
      <c r="E933"/>
      <c r="F933"/>
      <c r="G933"/>
      <c r="H933"/>
      <c r="I933"/>
      <c r="J933"/>
      <c r="K933"/>
    </row>
    <row r="934" spans="1:11" ht="12" customHeight="1">
      <c r="A934"/>
      <c r="B934"/>
      <c r="C934"/>
      <c r="D934"/>
      <c r="E934"/>
      <c r="F934"/>
      <c r="G934"/>
      <c r="H934"/>
      <c r="I934"/>
      <c r="J934"/>
      <c r="K934"/>
    </row>
    <row r="935" spans="1:11" ht="12" customHeight="1">
      <c r="A935"/>
      <c r="B935"/>
      <c r="C935"/>
      <c r="D935"/>
      <c r="E935"/>
      <c r="F935"/>
      <c r="G935"/>
      <c r="H935"/>
      <c r="I935"/>
      <c r="J935"/>
      <c r="K935"/>
    </row>
    <row r="936" spans="1:11" ht="12" customHeight="1">
      <c r="A936"/>
      <c r="B936"/>
      <c r="C936"/>
      <c r="D936"/>
      <c r="E936"/>
      <c r="F936"/>
      <c r="G936"/>
      <c r="H936"/>
      <c r="I936"/>
      <c r="J936"/>
      <c r="K936"/>
    </row>
    <row r="937" spans="1:11" ht="12" customHeight="1">
      <c r="A937"/>
      <c r="B937"/>
      <c r="C937"/>
      <c r="D937"/>
      <c r="E937"/>
      <c r="F937"/>
      <c r="G937"/>
      <c r="H937"/>
      <c r="I937"/>
      <c r="J937"/>
      <c r="K937"/>
    </row>
    <row r="938" spans="1:11" ht="12" customHeight="1">
      <c r="A938"/>
      <c r="B938"/>
      <c r="C938"/>
      <c r="D938"/>
      <c r="E938"/>
      <c r="F938"/>
      <c r="G938"/>
      <c r="H938"/>
      <c r="I938"/>
      <c r="J938"/>
      <c r="K938"/>
    </row>
    <row r="939" spans="1:11" ht="12" customHeight="1">
      <c r="A939"/>
      <c r="B939"/>
      <c r="C939"/>
      <c r="D939"/>
      <c r="E939"/>
      <c r="F939"/>
      <c r="G939"/>
      <c r="H939"/>
      <c r="I939"/>
      <c r="J939"/>
      <c r="K939"/>
    </row>
    <row r="940" spans="1:11" ht="12" customHeight="1">
      <c r="A940"/>
      <c r="B940"/>
      <c r="C940"/>
      <c r="D940"/>
      <c r="E940"/>
      <c r="F940"/>
      <c r="G940"/>
      <c r="H940"/>
      <c r="I940"/>
      <c r="J940"/>
      <c r="K940"/>
    </row>
    <row r="941" spans="1:11" ht="12" customHeight="1">
      <c r="A941"/>
      <c r="B941"/>
      <c r="C941"/>
      <c r="D941"/>
      <c r="E941"/>
      <c r="F941"/>
      <c r="G941"/>
      <c r="H941"/>
      <c r="I941"/>
      <c r="J941"/>
      <c r="K941"/>
    </row>
    <row r="942" spans="1:11" ht="12" customHeight="1">
      <c r="A942"/>
      <c r="B942"/>
      <c r="C942"/>
      <c r="D942"/>
      <c r="E942"/>
      <c r="F942"/>
      <c r="G942"/>
      <c r="H942"/>
      <c r="I942"/>
      <c r="J942"/>
      <c r="K942"/>
    </row>
    <row r="943" spans="1:11" ht="12" customHeight="1">
      <c r="A943"/>
      <c r="B943"/>
      <c r="C943"/>
      <c r="D943"/>
      <c r="E943"/>
      <c r="F943"/>
      <c r="G943"/>
      <c r="H943"/>
      <c r="I943"/>
      <c r="J943"/>
      <c r="K943"/>
    </row>
    <row r="944" spans="1:11" ht="12" customHeight="1">
      <c r="A944"/>
      <c r="B944"/>
      <c r="C944"/>
      <c r="D944"/>
      <c r="E944"/>
      <c r="F944"/>
      <c r="G944"/>
      <c r="H944"/>
      <c r="I944"/>
      <c r="J944"/>
      <c r="K944"/>
    </row>
    <row r="945" spans="1:11" ht="12" customHeight="1">
      <c r="A945"/>
      <c r="B945"/>
      <c r="C945"/>
      <c r="D945"/>
      <c r="E945"/>
      <c r="F945"/>
      <c r="G945"/>
      <c r="H945"/>
      <c r="I945"/>
      <c r="J945"/>
      <c r="K945"/>
    </row>
    <row r="946" spans="1:11" ht="12" customHeight="1">
      <c r="A946"/>
      <c r="B946"/>
      <c r="C946"/>
      <c r="D946"/>
      <c r="E946"/>
      <c r="F946"/>
      <c r="G946"/>
      <c r="H946"/>
      <c r="I946"/>
      <c r="J946"/>
      <c r="K946"/>
    </row>
    <row r="947" spans="1:11" ht="12" customHeight="1">
      <c r="A947"/>
      <c r="B947"/>
      <c r="C947"/>
      <c r="D947"/>
      <c r="E947"/>
      <c r="F947"/>
      <c r="G947"/>
      <c r="H947"/>
      <c r="I947"/>
      <c r="J947"/>
      <c r="K947"/>
    </row>
    <row r="948" spans="1:11" ht="12" customHeight="1">
      <c r="A948"/>
      <c r="B948"/>
      <c r="C948"/>
      <c r="D948"/>
      <c r="E948"/>
      <c r="F948"/>
      <c r="G948"/>
      <c r="H948"/>
      <c r="I948"/>
      <c r="J948"/>
      <c r="K948"/>
    </row>
    <row r="949" spans="1:11" ht="12" customHeight="1">
      <c r="A949"/>
      <c r="B949"/>
      <c r="C949"/>
      <c r="D949"/>
      <c r="E949"/>
      <c r="F949"/>
      <c r="G949"/>
      <c r="H949"/>
      <c r="I949"/>
      <c r="J949"/>
      <c r="K949"/>
    </row>
    <row r="950" spans="1:11" ht="12" customHeight="1">
      <c r="A950"/>
      <c r="B950"/>
      <c r="C950"/>
      <c r="D950"/>
      <c r="E950"/>
      <c r="F950"/>
      <c r="G950"/>
      <c r="H950"/>
      <c r="I950"/>
      <c r="J950"/>
      <c r="K950"/>
    </row>
    <row r="951" spans="1:11" ht="12" customHeight="1">
      <c r="A951"/>
      <c r="B951"/>
      <c r="C951"/>
      <c r="D951"/>
      <c r="E951"/>
      <c r="F951"/>
      <c r="G951"/>
      <c r="H951"/>
      <c r="I951"/>
      <c r="J951"/>
      <c r="K951"/>
    </row>
    <row r="952" spans="1:11" ht="12" customHeight="1">
      <c r="A952"/>
      <c r="B952"/>
      <c r="C952"/>
      <c r="D952"/>
      <c r="E952"/>
      <c r="F952"/>
      <c r="G952"/>
      <c r="H952"/>
      <c r="I952"/>
      <c r="J952"/>
      <c r="K952"/>
    </row>
    <row r="953" spans="1:11" ht="12" customHeight="1">
      <c r="A953"/>
      <c r="B953"/>
      <c r="C953"/>
      <c r="D953"/>
      <c r="E953"/>
      <c r="F953"/>
      <c r="G953"/>
      <c r="H953"/>
      <c r="I953"/>
      <c r="J953"/>
      <c r="K953"/>
    </row>
    <row r="954" spans="1:11" ht="12" customHeight="1">
      <c r="A954"/>
      <c r="B954"/>
      <c r="C954"/>
      <c r="D954"/>
      <c r="E954"/>
      <c r="F954"/>
      <c r="G954"/>
      <c r="H954"/>
      <c r="I954"/>
      <c r="J954"/>
      <c r="K954"/>
    </row>
    <row r="955" spans="1:11" ht="12" customHeight="1">
      <c r="A955"/>
      <c r="B955"/>
      <c r="C955"/>
      <c r="D955"/>
      <c r="E955"/>
      <c r="F955"/>
      <c r="G955"/>
      <c r="H955"/>
      <c r="I955"/>
      <c r="J955"/>
      <c r="K955"/>
    </row>
    <row r="956" spans="1:11" s="94" customFormat="1" ht="12" customHeight="1">
      <c r="A956"/>
      <c r="B956"/>
      <c r="C956"/>
      <c r="D956"/>
      <c r="E956"/>
      <c r="F956"/>
      <c r="G956"/>
      <c r="H956"/>
      <c r="I956"/>
      <c r="J956"/>
      <c r="K956"/>
    </row>
    <row r="957" spans="1:11" s="94" customFormat="1" ht="12" customHeight="1">
      <c r="A957"/>
      <c r="B957"/>
      <c r="C957"/>
      <c r="D957"/>
      <c r="E957"/>
      <c r="F957"/>
      <c r="G957"/>
      <c r="H957"/>
      <c r="I957"/>
      <c r="J957"/>
      <c r="K957"/>
    </row>
    <row r="958" spans="1:11" s="94" customFormat="1" ht="12" customHeight="1">
      <c r="A958"/>
      <c r="B958"/>
      <c r="C958"/>
      <c r="D958"/>
      <c r="E958"/>
      <c r="F958"/>
      <c r="G958"/>
      <c r="H958"/>
      <c r="I958"/>
      <c r="J958"/>
      <c r="K958"/>
    </row>
    <row r="959" spans="1:11" s="94" customFormat="1" ht="12" customHeight="1">
      <c r="A959"/>
      <c r="B959"/>
      <c r="C959"/>
      <c r="D959"/>
      <c r="E959"/>
      <c r="F959"/>
      <c r="G959"/>
      <c r="H959"/>
      <c r="I959"/>
      <c r="J959"/>
      <c r="K959"/>
    </row>
    <row r="960" spans="1:11" s="94" customFormat="1" ht="12" customHeight="1">
      <c r="A960"/>
      <c r="B960"/>
      <c r="C960"/>
      <c r="D960"/>
      <c r="E960"/>
      <c r="F960"/>
      <c r="G960"/>
      <c r="H960"/>
      <c r="I960"/>
      <c r="J960"/>
      <c r="K960"/>
    </row>
    <row r="961" spans="1:11" s="94" customFormat="1" ht="12" customHeight="1">
      <c r="A961"/>
      <c r="B961"/>
      <c r="C961"/>
      <c r="D961"/>
      <c r="E961"/>
      <c r="F961"/>
      <c r="G961"/>
      <c r="H961"/>
      <c r="I961"/>
      <c r="J961"/>
      <c r="K961"/>
    </row>
    <row r="962" spans="1:11" s="94" customFormat="1" ht="12" customHeight="1">
      <c r="A962"/>
      <c r="B962"/>
      <c r="C962"/>
      <c r="D962"/>
      <c r="E962"/>
      <c r="F962"/>
      <c r="G962"/>
      <c r="H962"/>
      <c r="I962"/>
      <c r="J962"/>
      <c r="K962"/>
    </row>
    <row r="963" spans="1:11" s="94" customFormat="1" ht="12" customHeight="1">
      <c r="A963"/>
      <c r="B963"/>
      <c r="C963"/>
      <c r="D963"/>
      <c r="E963"/>
      <c r="F963"/>
      <c r="G963"/>
      <c r="H963"/>
      <c r="I963"/>
      <c r="J963"/>
      <c r="K963"/>
    </row>
    <row r="964" spans="1:11" s="94" customFormat="1" ht="12" customHeight="1">
      <c r="A964"/>
      <c r="B964"/>
      <c r="C964"/>
      <c r="D964"/>
      <c r="E964"/>
      <c r="F964"/>
      <c r="G964"/>
      <c r="H964"/>
      <c r="I964"/>
      <c r="J964"/>
      <c r="K964"/>
    </row>
    <row r="965" spans="1:11" s="94" customFormat="1" ht="12" customHeight="1">
      <c r="A965"/>
      <c r="B965"/>
      <c r="C965"/>
      <c r="D965"/>
      <c r="E965"/>
      <c r="F965"/>
      <c r="G965"/>
      <c r="H965"/>
      <c r="I965"/>
      <c r="J965"/>
      <c r="K965"/>
    </row>
    <row r="966" spans="1:11" s="94" customFormat="1" ht="12" customHeight="1">
      <c r="A966"/>
      <c r="B966"/>
      <c r="C966"/>
      <c r="D966"/>
      <c r="E966"/>
      <c r="F966"/>
      <c r="G966"/>
      <c r="H966"/>
      <c r="I966"/>
      <c r="J966"/>
      <c r="K966"/>
    </row>
    <row r="967" spans="1:11" s="94" customFormat="1" ht="12" customHeight="1">
      <c r="A967"/>
      <c r="B967"/>
      <c r="C967"/>
      <c r="D967"/>
      <c r="E967"/>
      <c r="F967"/>
      <c r="G967"/>
      <c r="H967"/>
      <c r="I967"/>
      <c r="J967"/>
      <c r="K967"/>
    </row>
    <row r="968" spans="1:11" s="94" customFormat="1" ht="12" customHeight="1">
      <c r="A968"/>
      <c r="B968"/>
      <c r="C968"/>
      <c r="D968"/>
      <c r="E968"/>
      <c r="F968"/>
      <c r="G968"/>
      <c r="H968"/>
      <c r="I968"/>
      <c r="J968"/>
      <c r="K968"/>
    </row>
    <row r="969" spans="1:11" s="94" customFormat="1" ht="12" customHeight="1">
      <c r="A969"/>
      <c r="B969"/>
      <c r="C969"/>
      <c r="D969"/>
      <c r="E969"/>
      <c r="F969"/>
      <c r="G969"/>
      <c r="H969"/>
      <c r="I969"/>
      <c r="J969"/>
      <c r="K969"/>
    </row>
    <row r="970" spans="1:11" s="94" customFormat="1" ht="12" customHeight="1">
      <c r="A970"/>
      <c r="B970"/>
      <c r="C970"/>
      <c r="D970"/>
      <c r="E970"/>
      <c r="F970"/>
      <c r="G970"/>
      <c r="H970"/>
      <c r="I970"/>
      <c r="J970"/>
      <c r="K970"/>
    </row>
    <row r="971" spans="1:11" s="94" customFormat="1" ht="12" customHeight="1">
      <c r="A971"/>
      <c r="B971"/>
      <c r="C971"/>
      <c r="D971"/>
      <c r="E971"/>
      <c r="F971"/>
      <c r="G971"/>
      <c r="H971"/>
      <c r="I971"/>
      <c r="J971"/>
      <c r="K971"/>
    </row>
    <row r="972" spans="1:11" ht="12" customHeight="1">
      <c r="A972"/>
      <c r="B972"/>
      <c r="C972"/>
      <c r="D972"/>
      <c r="E972"/>
      <c r="F972"/>
      <c r="G972"/>
      <c r="H972"/>
      <c r="I972"/>
      <c r="J972"/>
      <c r="K972"/>
    </row>
    <row r="973" spans="1:11" ht="12" customHeight="1">
      <c r="A973"/>
      <c r="B973"/>
      <c r="C973"/>
      <c r="D973"/>
      <c r="E973"/>
      <c r="F973"/>
      <c r="G973"/>
      <c r="H973"/>
      <c r="I973"/>
      <c r="J973"/>
      <c r="K973"/>
    </row>
    <row r="974" spans="1:11" ht="12" customHeight="1">
      <c r="A974"/>
      <c r="B974"/>
      <c r="C974"/>
      <c r="D974"/>
      <c r="E974"/>
      <c r="F974"/>
      <c r="G974"/>
      <c r="H974"/>
      <c r="I974"/>
      <c r="J974"/>
      <c r="K974"/>
    </row>
    <row r="975" spans="1:11" ht="12" customHeight="1">
      <c r="A975"/>
      <c r="B975"/>
      <c r="C975"/>
      <c r="D975"/>
      <c r="E975"/>
      <c r="F975"/>
      <c r="G975"/>
      <c r="H975"/>
      <c r="I975"/>
      <c r="J975"/>
      <c r="K975"/>
    </row>
    <row r="976" spans="1:11" ht="12" customHeight="1">
      <c r="A976"/>
      <c r="B976"/>
      <c r="C976"/>
      <c r="D976"/>
      <c r="E976"/>
      <c r="F976"/>
      <c r="G976"/>
      <c r="H976"/>
      <c r="I976"/>
      <c r="J976"/>
      <c r="K976"/>
    </row>
    <row r="977" spans="1:11" ht="12" customHeight="1">
      <c r="A977"/>
      <c r="B977"/>
      <c r="C977"/>
      <c r="D977"/>
      <c r="E977"/>
      <c r="F977"/>
      <c r="G977"/>
      <c r="H977"/>
      <c r="I977"/>
      <c r="J977"/>
      <c r="K977"/>
    </row>
    <row r="978" spans="1:11" ht="12" customHeight="1">
      <c r="A978"/>
      <c r="B978"/>
      <c r="C978"/>
      <c r="D978"/>
      <c r="E978"/>
      <c r="F978"/>
      <c r="G978"/>
      <c r="H978"/>
      <c r="I978"/>
      <c r="J978"/>
      <c r="K978"/>
    </row>
    <row r="979" spans="1:11" ht="12" customHeight="1">
      <c r="A979"/>
      <c r="B979"/>
      <c r="C979"/>
      <c r="D979"/>
      <c r="E979"/>
      <c r="F979"/>
      <c r="G979"/>
      <c r="H979"/>
      <c r="I979"/>
      <c r="J979"/>
      <c r="K979"/>
    </row>
    <row r="980" spans="1:11" ht="12" customHeight="1">
      <c r="A980"/>
      <c r="B980"/>
      <c r="C980"/>
      <c r="D980"/>
      <c r="E980"/>
      <c r="F980"/>
      <c r="G980"/>
      <c r="H980"/>
      <c r="I980"/>
      <c r="J980"/>
      <c r="K980"/>
    </row>
    <row r="981" spans="1:11" ht="12" customHeight="1">
      <c r="A981"/>
      <c r="B981"/>
      <c r="C981"/>
      <c r="D981"/>
      <c r="E981"/>
      <c r="F981"/>
      <c r="G981"/>
      <c r="H981"/>
      <c r="I981"/>
      <c r="J981"/>
      <c r="K981"/>
    </row>
    <row r="982" spans="1:11" ht="12" customHeight="1">
      <c r="A982"/>
      <c r="B982"/>
      <c r="C982"/>
      <c r="D982"/>
      <c r="E982"/>
      <c r="F982"/>
      <c r="G982"/>
      <c r="H982"/>
      <c r="I982"/>
      <c r="J982"/>
      <c r="K982"/>
    </row>
    <row r="983" spans="1:11" ht="12" customHeight="1">
      <c r="A983"/>
      <c r="B983"/>
      <c r="C983"/>
      <c r="D983"/>
      <c r="E983"/>
      <c r="F983"/>
      <c r="G983"/>
      <c r="H983"/>
      <c r="I983"/>
      <c r="J983"/>
      <c r="K983"/>
    </row>
    <row r="984" spans="1:11" ht="12" customHeight="1">
      <c r="A984"/>
      <c r="B984"/>
      <c r="C984"/>
      <c r="D984"/>
      <c r="E984"/>
      <c r="F984"/>
      <c r="G984"/>
      <c r="H984"/>
      <c r="I984"/>
      <c r="J984"/>
      <c r="K984"/>
    </row>
    <row r="985" spans="1:11" ht="12" customHeight="1">
      <c r="A985"/>
      <c r="B985"/>
      <c r="C985"/>
      <c r="D985"/>
      <c r="E985"/>
      <c r="F985"/>
      <c r="G985"/>
      <c r="H985"/>
      <c r="I985"/>
      <c r="J985"/>
      <c r="K985"/>
    </row>
    <row r="986" spans="1:11" ht="12" customHeight="1">
      <c r="A986"/>
      <c r="B986"/>
      <c r="C986"/>
      <c r="D986"/>
      <c r="E986"/>
      <c r="F986"/>
      <c r="G986"/>
      <c r="H986"/>
      <c r="I986"/>
      <c r="J986"/>
      <c r="K986"/>
    </row>
    <row r="987" spans="1:11" ht="12" customHeight="1">
      <c r="A987"/>
      <c r="B987"/>
      <c r="C987"/>
      <c r="D987"/>
      <c r="E987"/>
      <c r="F987"/>
      <c r="G987"/>
      <c r="H987"/>
      <c r="I987"/>
      <c r="J987"/>
      <c r="K987"/>
    </row>
    <row r="988" spans="1:11" ht="12" customHeight="1">
      <c r="A988"/>
      <c r="B988"/>
      <c r="C988"/>
      <c r="D988"/>
      <c r="E988"/>
      <c r="F988"/>
      <c r="G988"/>
      <c r="H988"/>
      <c r="I988"/>
      <c r="J988"/>
      <c r="K988"/>
    </row>
    <row r="989" spans="1:11" ht="12" customHeight="1">
      <c r="A989"/>
      <c r="B989"/>
      <c r="C989"/>
      <c r="D989"/>
      <c r="E989"/>
      <c r="F989"/>
      <c r="G989"/>
      <c r="H989"/>
      <c r="I989"/>
      <c r="J989"/>
      <c r="K989"/>
    </row>
    <row r="990" spans="1:11" ht="12" customHeight="1">
      <c r="A990"/>
      <c r="B990"/>
      <c r="C990"/>
      <c r="D990"/>
      <c r="E990"/>
      <c r="F990"/>
      <c r="G990"/>
      <c r="H990"/>
      <c r="I990"/>
      <c r="J990"/>
      <c r="K990"/>
    </row>
    <row r="991" spans="1:11" ht="12" customHeight="1">
      <c r="A991"/>
      <c r="B991"/>
      <c r="C991"/>
      <c r="D991"/>
      <c r="E991"/>
      <c r="F991"/>
      <c r="G991"/>
      <c r="H991"/>
      <c r="I991"/>
      <c r="J991"/>
      <c r="K991"/>
    </row>
    <row r="992" spans="1:11" ht="12" customHeight="1">
      <c r="A992"/>
      <c r="B992"/>
      <c r="C992"/>
      <c r="D992"/>
      <c r="E992"/>
      <c r="F992"/>
      <c r="G992"/>
      <c r="H992"/>
      <c r="I992"/>
      <c r="J992"/>
      <c r="K992"/>
    </row>
    <row r="993" spans="1:11" ht="12" customHeight="1">
      <c r="A993"/>
      <c r="B993"/>
      <c r="C993"/>
      <c r="D993"/>
      <c r="E993"/>
      <c r="F993"/>
      <c r="G993"/>
      <c r="H993"/>
      <c r="I993"/>
      <c r="J993"/>
      <c r="K993"/>
    </row>
    <row r="994" spans="1:11" ht="12" customHeight="1">
      <c r="A994"/>
      <c r="B994"/>
      <c r="C994"/>
      <c r="D994"/>
      <c r="E994"/>
      <c r="F994"/>
      <c r="G994"/>
      <c r="H994"/>
      <c r="I994"/>
      <c r="J994"/>
      <c r="K994"/>
    </row>
    <row r="995" spans="1:11" ht="12" customHeight="1">
      <c r="A995"/>
      <c r="B995"/>
      <c r="C995"/>
      <c r="D995"/>
      <c r="E995"/>
      <c r="F995"/>
      <c r="G995"/>
      <c r="H995"/>
      <c r="I995"/>
      <c r="J995"/>
      <c r="K995"/>
    </row>
    <row r="996" spans="1:11" ht="12" customHeight="1">
      <c r="A996"/>
      <c r="B996"/>
      <c r="C996"/>
      <c r="D996"/>
      <c r="E996"/>
      <c r="F996"/>
      <c r="G996"/>
      <c r="H996"/>
      <c r="I996"/>
      <c r="J996"/>
      <c r="K996"/>
    </row>
    <row r="997" spans="1:11" ht="12" customHeight="1">
      <c r="A997"/>
      <c r="B997"/>
      <c r="C997"/>
      <c r="D997"/>
      <c r="E997"/>
      <c r="F997"/>
      <c r="G997"/>
      <c r="H997"/>
      <c r="I997"/>
      <c r="J997"/>
      <c r="K997"/>
    </row>
    <row r="998" spans="1:11" ht="12" customHeight="1">
      <c r="A998"/>
      <c r="B998"/>
      <c r="C998"/>
      <c r="D998"/>
      <c r="E998"/>
      <c r="F998"/>
      <c r="G998"/>
      <c r="H998"/>
      <c r="I998"/>
      <c r="J998"/>
      <c r="K998"/>
    </row>
    <row r="999" spans="1:11" ht="12" customHeight="1">
      <c r="A999"/>
      <c r="B999"/>
      <c r="C999"/>
      <c r="D999"/>
      <c r="E999"/>
      <c r="F999"/>
      <c r="G999"/>
      <c r="H999"/>
      <c r="I999"/>
      <c r="J999"/>
      <c r="K999"/>
    </row>
    <row r="1000" spans="1:11" ht="12" customHeight="1">
      <c r="A1000"/>
      <c r="B1000"/>
      <c r="C1000"/>
      <c r="D1000"/>
      <c r="E1000"/>
      <c r="F1000"/>
      <c r="G1000"/>
      <c r="H1000"/>
      <c r="I1000"/>
      <c r="J1000"/>
      <c r="K1000"/>
    </row>
    <row r="1001" spans="1:11" ht="12" customHeight="1">
      <c r="A1001"/>
      <c r="B1001"/>
      <c r="C1001"/>
      <c r="D1001"/>
      <c r="E1001"/>
      <c r="F1001"/>
      <c r="G1001"/>
      <c r="H1001"/>
      <c r="I1001"/>
      <c r="J1001"/>
      <c r="K1001"/>
    </row>
    <row r="1002" spans="1:11" ht="12" customHeight="1">
      <c r="A1002"/>
      <c r="B1002"/>
      <c r="C1002"/>
      <c r="D1002"/>
      <c r="E1002"/>
      <c r="F1002"/>
      <c r="G1002"/>
      <c r="H1002"/>
      <c r="I1002"/>
      <c r="J1002"/>
      <c r="K1002"/>
    </row>
    <row r="1003" spans="1:11" ht="12" customHeight="1">
      <c r="A1003"/>
      <c r="B1003"/>
      <c r="C1003"/>
      <c r="D1003"/>
      <c r="E1003"/>
      <c r="F1003"/>
      <c r="G1003"/>
      <c r="H1003"/>
      <c r="I1003"/>
      <c r="J1003"/>
      <c r="K1003"/>
    </row>
    <row r="1004" spans="1:11" ht="12" customHeight="1">
      <c r="A1004"/>
      <c r="B1004"/>
      <c r="C1004"/>
      <c r="D1004"/>
      <c r="E1004"/>
      <c r="F1004"/>
      <c r="G1004"/>
      <c r="H1004"/>
      <c r="I1004"/>
      <c r="J1004"/>
      <c r="K1004"/>
    </row>
    <row r="1005" spans="1:11" ht="12" customHeight="1">
      <c r="A1005"/>
      <c r="B1005"/>
      <c r="C1005"/>
      <c r="D1005"/>
      <c r="E1005"/>
      <c r="F1005"/>
      <c r="G1005"/>
      <c r="H1005"/>
      <c r="I1005"/>
      <c r="J1005"/>
      <c r="K1005"/>
    </row>
    <row r="1006" spans="1:11" ht="12" customHeight="1">
      <c r="A1006"/>
      <c r="B1006"/>
      <c r="C1006"/>
      <c r="D1006"/>
      <c r="E1006"/>
      <c r="F1006"/>
      <c r="G1006"/>
      <c r="H1006"/>
      <c r="I1006"/>
      <c r="J1006"/>
      <c r="K1006"/>
    </row>
    <row r="1007" spans="1:11" ht="12" customHeight="1">
      <c r="A1007"/>
      <c r="B1007"/>
      <c r="C1007"/>
      <c r="D1007"/>
      <c r="E1007"/>
      <c r="F1007"/>
      <c r="G1007"/>
      <c r="H1007"/>
      <c r="I1007"/>
      <c r="J1007"/>
      <c r="K1007"/>
    </row>
    <row r="1008" spans="1:11" ht="12" customHeight="1">
      <c r="A1008"/>
      <c r="B1008"/>
      <c r="C1008"/>
      <c r="D1008"/>
      <c r="E1008"/>
      <c r="F1008"/>
      <c r="G1008"/>
      <c r="H1008"/>
      <c r="I1008"/>
      <c r="J1008"/>
      <c r="K1008"/>
    </row>
    <row r="1009" spans="1:11" ht="12" customHeight="1">
      <c r="A1009"/>
      <c r="B1009"/>
      <c r="C1009"/>
      <c r="D1009"/>
      <c r="E1009"/>
      <c r="F1009"/>
      <c r="G1009"/>
      <c r="H1009"/>
      <c r="I1009"/>
      <c r="J1009"/>
      <c r="K1009"/>
    </row>
    <row r="1010" spans="1:11" ht="12" customHeight="1">
      <c r="A1010"/>
      <c r="B1010"/>
      <c r="C1010"/>
      <c r="D1010"/>
      <c r="E1010"/>
      <c r="F1010"/>
      <c r="G1010"/>
      <c r="H1010"/>
      <c r="I1010"/>
      <c r="J1010"/>
      <c r="K1010"/>
    </row>
    <row r="1011" spans="1:11" ht="12" customHeight="1">
      <c r="A1011"/>
      <c r="B1011"/>
      <c r="C1011"/>
      <c r="D1011"/>
      <c r="E1011"/>
      <c r="F1011"/>
      <c r="G1011"/>
      <c r="H1011"/>
      <c r="I1011"/>
      <c r="J1011"/>
      <c r="K1011"/>
    </row>
    <row r="1012" spans="1:11" ht="12" customHeight="1">
      <c r="A1012"/>
      <c r="B1012"/>
      <c r="C1012"/>
      <c r="D1012"/>
      <c r="E1012"/>
      <c r="F1012"/>
      <c r="G1012"/>
      <c r="H1012"/>
      <c r="I1012"/>
      <c r="J1012"/>
      <c r="K1012"/>
    </row>
    <row r="1013" spans="1:11" ht="12" customHeight="1">
      <c r="A1013"/>
      <c r="B1013"/>
      <c r="C1013"/>
      <c r="D1013"/>
      <c r="E1013"/>
      <c r="F1013"/>
      <c r="G1013"/>
      <c r="H1013"/>
      <c r="I1013"/>
      <c r="J1013"/>
      <c r="K1013"/>
    </row>
    <row r="1014" spans="1:11" ht="12" customHeight="1">
      <c r="A1014"/>
      <c r="B1014"/>
      <c r="C1014"/>
      <c r="D1014"/>
      <c r="E1014"/>
      <c r="F1014"/>
      <c r="G1014"/>
      <c r="H1014"/>
      <c r="I1014"/>
      <c r="J1014"/>
      <c r="K1014"/>
    </row>
    <row r="1015" spans="1:11" ht="12" customHeight="1">
      <c r="A1015"/>
      <c r="B1015"/>
      <c r="C1015"/>
      <c r="D1015"/>
      <c r="E1015"/>
      <c r="F1015"/>
      <c r="G1015"/>
      <c r="H1015"/>
      <c r="I1015"/>
      <c r="J1015"/>
      <c r="K1015"/>
    </row>
    <row r="1016" spans="1:11" ht="12" customHeight="1">
      <c r="A1016"/>
      <c r="B1016"/>
      <c r="C1016"/>
      <c r="D1016"/>
      <c r="E1016"/>
      <c r="F1016"/>
      <c r="G1016"/>
      <c r="H1016"/>
      <c r="I1016"/>
      <c r="J1016"/>
      <c r="K1016"/>
    </row>
    <row r="1017" spans="1:11" ht="12" customHeight="1">
      <c r="A1017"/>
      <c r="B1017"/>
      <c r="C1017"/>
      <c r="D1017"/>
      <c r="E1017"/>
      <c r="F1017"/>
      <c r="G1017"/>
      <c r="H1017"/>
      <c r="I1017"/>
      <c r="J1017"/>
      <c r="K1017"/>
    </row>
    <row r="1018" spans="1:11" ht="12" customHeight="1">
      <c r="A1018"/>
      <c r="B1018"/>
      <c r="C1018"/>
      <c r="D1018"/>
      <c r="E1018"/>
      <c r="F1018"/>
      <c r="G1018"/>
      <c r="H1018"/>
      <c r="I1018"/>
      <c r="J1018"/>
      <c r="K1018"/>
    </row>
    <row r="1019" spans="1:11" ht="12" customHeight="1">
      <c r="A1019"/>
      <c r="B1019"/>
      <c r="C1019"/>
      <c r="D1019"/>
      <c r="E1019"/>
      <c r="F1019"/>
      <c r="G1019"/>
      <c r="H1019"/>
      <c r="I1019"/>
      <c r="J1019"/>
      <c r="K1019"/>
    </row>
    <row r="1020" spans="1:11" s="94" customFormat="1" ht="12" customHeight="1">
      <c r="A1020"/>
      <c r="B1020"/>
      <c r="C1020"/>
      <c r="D1020"/>
      <c r="E1020"/>
      <c r="F1020"/>
      <c r="G1020"/>
      <c r="H1020"/>
      <c r="I1020"/>
      <c r="J1020"/>
      <c r="K1020"/>
    </row>
    <row r="1021" spans="1:11" s="94" customFormat="1" ht="12" customHeight="1">
      <c r="A1021"/>
      <c r="B1021"/>
      <c r="C1021"/>
      <c r="D1021"/>
      <c r="E1021"/>
      <c r="F1021"/>
      <c r="G1021"/>
      <c r="H1021"/>
      <c r="I1021"/>
      <c r="J1021"/>
      <c r="K1021"/>
    </row>
    <row r="1022" spans="1:11" s="94" customFormat="1" ht="12" customHeight="1">
      <c r="A1022"/>
      <c r="B1022"/>
      <c r="C1022"/>
      <c r="D1022"/>
      <c r="E1022"/>
      <c r="F1022"/>
      <c r="G1022"/>
      <c r="H1022"/>
      <c r="I1022"/>
      <c r="J1022"/>
      <c r="K1022"/>
    </row>
    <row r="1023" spans="1:11" s="94" customFormat="1" ht="12" customHeight="1">
      <c r="A1023"/>
      <c r="B1023"/>
      <c r="C1023"/>
      <c r="D1023"/>
      <c r="E1023"/>
      <c r="F1023"/>
      <c r="G1023"/>
      <c r="H1023"/>
      <c r="I1023"/>
      <c r="J1023"/>
      <c r="K1023"/>
    </row>
    <row r="1024" spans="1:11" s="94" customFormat="1" ht="12" customHeight="1">
      <c r="A1024"/>
      <c r="B1024"/>
      <c r="C1024"/>
      <c r="D1024"/>
      <c r="E1024"/>
      <c r="F1024"/>
      <c r="G1024"/>
      <c r="H1024"/>
      <c r="I1024"/>
      <c r="J1024"/>
      <c r="K1024"/>
    </row>
    <row r="1025" spans="1:11" s="94" customFormat="1" ht="12" customHeight="1">
      <c r="A1025"/>
      <c r="B1025"/>
      <c r="C1025"/>
      <c r="D1025"/>
      <c r="E1025"/>
      <c r="F1025"/>
      <c r="G1025"/>
      <c r="H1025"/>
      <c r="I1025"/>
      <c r="J1025"/>
      <c r="K1025"/>
    </row>
    <row r="1026" spans="1:11" s="94" customFormat="1" ht="12" customHeight="1">
      <c r="A1026"/>
      <c r="B1026"/>
      <c r="C1026"/>
      <c r="D1026"/>
      <c r="E1026"/>
      <c r="F1026"/>
      <c r="G1026"/>
      <c r="H1026"/>
      <c r="I1026"/>
      <c r="J1026"/>
      <c r="K1026"/>
    </row>
    <row r="1027" spans="1:11" s="94" customFormat="1" ht="12" customHeight="1">
      <c r="A1027"/>
      <c r="B1027"/>
      <c r="C1027"/>
      <c r="D1027"/>
      <c r="E1027"/>
      <c r="F1027"/>
      <c r="G1027"/>
      <c r="H1027"/>
      <c r="I1027"/>
      <c r="J1027"/>
      <c r="K1027"/>
    </row>
    <row r="1028" spans="1:11" s="94" customFormat="1" ht="12" customHeight="1">
      <c r="A1028"/>
      <c r="B1028"/>
      <c r="C1028"/>
      <c r="D1028"/>
      <c r="E1028"/>
      <c r="F1028"/>
      <c r="G1028"/>
      <c r="H1028"/>
      <c r="I1028"/>
      <c r="J1028"/>
      <c r="K1028"/>
    </row>
    <row r="1029" spans="1:11" s="94" customFormat="1" ht="12" customHeight="1">
      <c r="A1029"/>
      <c r="B1029"/>
      <c r="C1029"/>
      <c r="D1029"/>
      <c r="E1029"/>
      <c r="F1029"/>
      <c r="G1029"/>
      <c r="H1029"/>
      <c r="I1029"/>
      <c r="J1029"/>
      <c r="K1029"/>
    </row>
    <row r="1030" spans="1:11" s="94" customFormat="1" ht="12" customHeight="1">
      <c r="A1030"/>
      <c r="B1030"/>
      <c r="C1030"/>
      <c r="D1030"/>
      <c r="E1030"/>
      <c r="F1030"/>
      <c r="G1030"/>
      <c r="H1030"/>
      <c r="I1030"/>
      <c r="J1030"/>
      <c r="K1030"/>
    </row>
    <row r="1031" spans="1:11" s="94" customFormat="1" ht="12" customHeight="1">
      <c r="A1031"/>
      <c r="B1031"/>
      <c r="C1031"/>
      <c r="D1031"/>
      <c r="E1031"/>
      <c r="F1031"/>
      <c r="G1031"/>
      <c r="H1031"/>
      <c r="I1031"/>
      <c r="J1031"/>
      <c r="K1031"/>
    </row>
    <row r="1032" spans="1:11" s="94" customFormat="1" ht="12" customHeight="1">
      <c r="A1032"/>
      <c r="B1032"/>
      <c r="C1032"/>
      <c r="D1032"/>
      <c r="E1032"/>
      <c r="F1032"/>
      <c r="G1032"/>
      <c r="H1032"/>
      <c r="I1032"/>
      <c r="J1032"/>
      <c r="K1032"/>
    </row>
    <row r="1033" spans="1:11" s="94" customFormat="1" ht="12" customHeight="1">
      <c r="A1033"/>
      <c r="B1033"/>
      <c r="C1033"/>
      <c r="D1033"/>
      <c r="E1033"/>
      <c r="F1033"/>
      <c r="G1033"/>
      <c r="H1033"/>
      <c r="I1033"/>
      <c r="J1033"/>
      <c r="K1033"/>
    </row>
    <row r="1034" spans="1:11" s="94" customFormat="1" ht="12" customHeight="1">
      <c r="A1034"/>
      <c r="B1034"/>
      <c r="C1034"/>
      <c r="D1034"/>
      <c r="E1034"/>
      <c r="F1034"/>
      <c r="G1034"/>
      <c r="H1034"/>
      <c r="I1034"/>
      <c r="J1034"/>
      <c r="K1034"/>
    </row>
    <row r="1035" spans="1:11" s="94" customFormat="1" ht="12" customHeight="1">
      <c r="A1035"/>
      <c r="B1035"/>
      <c r="C1035"/>
      <c r="D1035"/>
      <c r="E1035"/>
      <c r="F1035"/>
      <c r="G1035"/>
      <c r="H1035"/>
      <c r="I1035"/>
      <c r="J1035"/>
      <c r="K1035"/>
    </row>
    <row r="1036" spans="1:11" ht="12" customHeight="1">
      <c r="A1036"/>
      <c r="B1036"/>
      <c r="C1036"/>
      <c r="D1036"/>
      <c r="E1036"/>
      <c r="F1036"/>
      <c r="G1036"/>
      <c r="H1036"/>
      <c r="I1036"/>
      <c r="J1036"/>
      <c r="K1036"/>
    </row>
    <row r="1037" spans="1:11" ht="12" customHeight="1">
      <c r="A1037"/>
      <c r="B1037"/>
      <c r="C1037"/>
      <c r="D1037"/>
      <c r="E1037"/>
      <c r="F1037"/>
      <c r="G1037"/>
      <c r="H1037"/>
      <c r="I1037"/>
      <c r="J1037"/>
      <c r="K1037"/>
    </row>
    <row r="1038" spans="1:11" ht="12" customHeight="1">
      <c r="A1038"/>
      <c r="B1038"/>
      <c r="C1038"/>
      <c r="D1038"/>
      <c r="E1038"/>
      <c r="F1038"/>
      <c r="G1038"/>
      <c r="H1038"/>
      <c r="I1038"/>
      <c r="J1038"/>
      <c r="K1038"/>
    </row>
    <row r="1039" spans="1:11" ht="12" customHeight="1">
      <c r="A1039"/>
      <c r="B1039"/>
      <c r="C1039"/>
      <c r="D1039"/>
      <c r="E1039"/>
      <c r="F1039"/>
      <c r="G1039"/>
      <c r="H1039"/>
      <c r="I1039"/>
      <c r="J1039"/>
      <c r="K1039"/>
    </row>
    <row r="1040" spans="1:11" ht="12" customHeight="1">
      <c r="A1040"/>
      <c r="B1040"/>
      <c r="C1040"/>
      <c r="D1040"/>
      <c r="E1040"/>
      <c r="F1040"/>
      <c r="G1040"/>
      <c r="H1040"/>
      <c r="I1040"/>
      <c r="J1040"/>
      <c r="K1040"/>
    </row>
    <row r="1041" spans="1:11" ht="12" customHeight="1">
      <c r="A1041"/>
      <c r="B1041"/>
      <c r="C1041"/>
      <c r="D1041"/>
      <c r="E1041"/>
      <c r="F1041"/>
      <c r="G1041"/>
      <c r="H1041"/>
      <c r="I1041"/>
      <c r="J1041"/>
      <c r="K1041"/>
    </row>
    <row r="1042" spans="1:11" ht="12" customHeight="1">
      <c r="A1042"/>
      <c r="B1042"/>
      <c r="C1042"/>
      <c r="D1042"/>
      <c r="E1042"/>
      <c r="F1042"/>
      <c r="G1042"/>
      <c r="H1042"/>
      <c r="I1042"/>
      <c r="J1042"/>
      <c r="K1042"/>
    </row>
    <row r="1043" spans="1:11" ht="12" customHeight="1">
      <c r="A1043"/>
      <c r="B1043"/>
      <c r="C1043"/>
      <c r="D1043"/>
      <c r="E1043"/>
      <c r="F1043"/>
      <c r="G1043"/>
      <c r="H1043"/>
      <c r="I1043"/>
      <c r="J1043"/>
      <c r="K1043"/>
    </row>
    <row r="1044" spans="1:11" ht="12" customHeight="1">
      <c r="A1044"/>
      <c r="B1044"/>
      <c r="C1044"/>
      <c r="D1044"/>
      <c r="E1044"/>
      <c r="F1044"/>
      <c r="G1044"/>
      <c r="H1044"/>
      <c r="I1044"/>
      <c r="J1044"/>
      <c r="K1044"/>
    </row>
    <row r="1045" spans="1:11" ht="12" customHeight="1">
      <c r="A1045"/>
      <c r="B1045"/>
      <c r="C1045"/>
      <c r="D1045"/>
      <c r="E1045"/>
      <c r="F1045"/>
      <c r="G1045"/>
      <c r="H1045"/>
      <c r="I1045"/>
      <c r="J1045"/>
      <c r="K1045"/>
    </row>
    <row r="1046" spans="1:11" ht="12" customHeight="1">
      <c r="A1046"/>
      <c r="B1046"/>
      <c r="C1046"/>
      <c r="D1046"/>
      <c r="E1046"/>
      <c r="F1046"/>
      <c r="G1046"/>
      <c r="H1046"/>
      <c r="I1046"/>
      <c r="J1046"/>
      <c r="K1046"/>
    </row>
    <row r="1047" spans="1:11" ht="12" customHeight="1">
      <c r="A1047"/>
      <c r="B1047"/>
      <c r="C1047"/>
      <c r="D1047"/>
      <c r="E1047"/>
      <c r="F1047"/>
      <c r="G1047"/>
      <c r="H1047"/>
      <c r="I1047"/>
      <c r="J1047"/>
      <c r="K1047"/>
    </row>
    <row r="1048" spans="1:11" ht="12" customHeight="1">
      <c r="A1048"/>
      <c r="B1048"/>
      <c r="C1048"/>
      <c r="D1048"/>
      <c r="E1048"/>
      <c r="F1048"/>
      <c r="G1048"/>
      <c r="H1048"/>
      <c r="I1048"/>
      <c r="J1048"/>
      <c r="K1048"/>
    </row>
    <row r="1049" spans="1:11" ht="12" customHeight="1">
      <c r="A1049"/>
      <c r="B1049"/>
      <c r="C1049"/>
      <c r="D1049"/>
      <c r="E1049"/>
      <c r="F1049"/>
      <c r="G1049"/>
      <c r="H1049"/>
      <c r="I1049"/>
      <c r="J1049"/>
      <c r="K1049"/>
    </row>
    <row r="1050" spans="1:11" ht="12" customHeight="1">
      <c r="A1050"/>
      <c r="B1050"/>
      <c r="C1050"/>
      <c r="D1050"/>
      <c r="E1050"/>
      <c r="F1050"/>
      <c r="G1050"/>
      <c r="H1050"/>
      <c r="I1050"/>
      <c r="J1050"/>
      <c r="K1050"/>
    </row>
    <row r="1051" spans="1:11" ht="12" customHeight="1">
      <c r="A1051"/>
      <c r="B1051"/>
      <c r="C1051"/>
      <c r="D1051"/>
      <c r="E1051"/>
      <c r="F1051"/>
      <c r="G1051"/>
      <c r="H1051"/>
      <c r="I1051"/>
      <c r="J1051"/>
      <c r="K1051"/>
    </row>
    <row r="1052" spans="1:11" ht="12" customHeight="1">
      <c r="A1052"/>
      <c r="B1052"/>
      <c r="C1052"/>
      <c r="D1052"/>
      <c r="E1052"/>
      <c r="F1052"/>
      <c r="G1052"/>
      <c r="H1052"/>
      <c r="I1052"/>
      <c r="J1052"/>
      <c r="K1052"/>
    </row>
    <row r="1053" spans="1:11" ht="12" customHeight="1">
      <c r="A1053"/>
      <c r="B1053"/>
      <c r="C1053"/>
      <c r="D1053"/>
      <c r="E1053"/>
      <c r="F1053"/>
      <c r="G1053"/>
      <c r="H1053"/>
      <c r="I1053"/>
      <c r="J1053"/>
      <c r="K1053"/>
    </row>
    <row r="1054" spans="1:11" ht="12" customHeight="1">
      <c r="A1054"/>
      <c r="B1054"/>
      <c r="C1054"/>
      <c r="D1054"/>
      <c r="E1054"/>
      <c r="F1054"/>
      <c r="G1054"/>
      <c r="H1054"/>
      <c r="I1054"/>
      <c r="J1054"/>
      <c r="K1054"/>
    </row>
    <row r="1055" spans="1:11" ht="12" customHeight="1">
      <c r="A1055"/>
      <c r="B1055"/>
      <c r="C1055"/>
      <c r="D1055"/>
      <c r="E1055"/>
      <c r="F1055"/>
      <c r="G1055"/>
      <c r="H1055"/>
      <c r="I1055"/>
      <c r="J1055"/>
      <c r="K1055"/>
    </row>
    <row r="1056" spans="1:11" ht="12" customHeight="1">
      <c r="A1056"/>
      <c r="B1056"/>
      <c r="C1056"/>
      <c r="D1056"/>
      <c r="E1056"/>
      <c r="F1056"/>
      <c r="G1056"/>
      <c r="H1056"/>
      <c r="I1056"/>
      <c r="J1056"/>
      <c r="K1056"/>
    </row>
    <row r="1057" spans="1:11" ht="12" customHeight="1">
      <c r="A1057"/>
      <c r="B1057"/>
      <c r="C1057"/>
      <c r="D1057"/>
      <c r="E1057"/>
      <c r="F1057"/>
      <c r="G1057"/>
      <c r="H1057"/>
      <c r="I1057"/>
      <c r="J1057"/>
      <c r="K1057"/>
    </row>
    <row r="1058" spans="1:11" ht="12" customHeight="1">
      <c r="A1058"/>
      <c r="B1058"/>
      <c r="C1058"/>
      <c r="D1058"/>
      <c r="E1058"/>
      <c r="F1058"/>
      <c r="G1058"/>
      <c r="H1058"/>
      <c r="I1058"/>
      <c r="J1058"/>
      <c r="K1058"/>
    </row>
    <row r="1059" spans="1:11" ht="12" customHeight="1">
      <c r="A1059"/>
      <c r="B1059"/>
      <c r="C1059"/>
      <c r="D1059"/>
      <c r="E1059"/>
      <c r="F1059"/>
      <c r="G1059"/>
      <c r="H1059"/>
      <c r="I1059"/>
      <c r="J1059"/>
      <c r="K1059"/>
    </row>
    <row r="1060" spans="1:11" ht="12" customHeight="1">
      <c r="A1060"/>
      <c r="B1060"/>
      <c r="C1060"/>
      <c r="D1060"/>
      <c r="E1060"/>
      <c r="F1060"/>
      <c r="G1060"/>
      <c r="H1060"/>
      <c r="I1060"/>
      <c r="J1060"/>
      <c r="K1060"/>
    </row>
    <row r="1061" spans="1:11" ht="12" customHeight="1">
      <c r="A1061"/>
      <c r="B1061"/>
      <c r="C1061"/>
      <c r="D1061"/>
      <c r="E1061"/>
      <c r="F1061"/>
      <c r="G1061"/>
      <c r="H1061"/>
      <c r="I1061"/>
      <c r="J1061"/>
      <c r="K1061"/>
    </row>
    <row r="1062" spans="1:11" ht="12" customHeight="1">
      <c r="A1062"/>
      <c r="B1062"/>
      <c r="C1062"/>
      <c r="D1062"/>
      <c r="E1062"/>
      <c r="F1062"/>
      <c r="G1062"/>
      <c r="H1062"/>
      <c r="I1062"/>
      <c r="J1062"/>
      <c r="K1062"/>
    </row>
    <row r="1063" spans="1:11" ht="12" customHeight="1">
      <c r="A1063"/>
      <c r="B1063"/>
      <c r="C1063"/>
      <c r="D1063"/>
      <c r="E1063"/>
      <c r="F1063"/>
      <c r="G1063"/>
      <c r="H1063"/>
      <c r="I1063"/>
      <c r="J1063"/>
      <c r="K1063"/>
    </row>
    <row r="1064" spans="1:11" ht="12" customHeight="1">
      <c r="A1064"/>
      <c r="B1064"/>
      <c r="C1064"/>
      <c r="D1064"/>
      <c r="E1064"/>
      <c r="F1064"/>
      <c r="G1064"/>
      <c r="H1064"/>
      <c r="I1064"/>
      <c r="J1064"/>
      <c r="K1064"/>
    </row>
    <row r="1065" spans="1:11" ht="12" customHeight="1">
      <c r="A1065"/>
      <c r="B1065"/>
      <c r="C1065"/>
      <c r="D1065"/>
      <c r="E1065"/>
      <c r="F1065"/>
      <c r="G1065"/>
      <c r="H1065"/>
      <c r="I1065"/>
      <c r="J1065"/>
      <c r="K1065"/>
    </row>
    <row r="1066" spans="1:11" ht="12" customHeight="1">
      <c r="A1066"/>
      <c r="B1066"/>
      <c r="C1066"/>
      <c r="D1066"/>
      <c r="E1066"/>
      <c r="F1066"/>
      <c r="G1066"/>
      <c r="H1066"/>
      <c r="I1066"/>
      <c r="J1066"/>
      <c r="K1066"/>
    </row>
    <row r="1067" spans="1:11" ht="12" customHeight="1">
      <c r="A1067"/>
      <c r="B1067"/>
      <c r="C1067"/>
      <c r="D1067"/>
      <c r="E1067"/>
      <c r="F1067"/>
      <c r="G1067"/>
      <c r="H1067"/>
      <c r="I1067"/>
      <c r="J1067"/>
      <c r="K1067"/>
    </row>
    <row r="1068" spans="1:11" ht="12" customHeight="1">
      <c r="A1068"/>
      <c r="B1068"/>
      <c r="C1068"/>
      <c r="D1068"/>
      <c r="E1068"/>
      <c r="F1068"/>
      <c r="G1068"/>
      <c r="H1068"/>
      <c r="I1068"/>
      <c r="J1068"/>
      <c r="K1068"/>
    </row>
    <row r="1069" spans="1:11" ht="12" customHeight="1">
      <c r="A1069"/>
      <c r="B1069"/>
      <c r="C1069"/>
      <c r="D1069"/>
      <c r="E1069"/>
      <c r="F1069"/>
      <c r="G1069"/>
      <c r="H1069"/>
      <c r="I1069"/>
      <c r="J1069"/>
      <c r="K1069"/>
    </row>
    <row r="1070" spans="1:11" ht="12" customHeight="1">
      <c r="A1070"/>
      <c r="B1070"/>
      <c r="C1070"/>
      <c r="D1070"/>
      <c r="E1070"/>
      <c r="F1070"/>
      <c r="G1070"/>
      <c r="H1070"/>
      <c r="I1070"/>
      <c r="J1070"/>
      <c r="K1070"/>
    </row>
    <row r="1071" spans="1:11" ht="12" customHeight="1">
      <c r="A1071"/>
      <c r="B1071"/>
      <c r="C1071"/>
      <c r="D1071"/>
      <c r="E1071"/>
      <c r="F1071"/>
      <c r="G1071"/>
      <c r="H1071"/>
      <c r="I1071"/>
      <c r="J1071"/>
      <c r="K1071"/>
    </row>
    <row r="1072" spans="1:11" ht="12" customHeight="1">
      <c r="A1072"/>
      <c r="B1072"/>
      <c r="C1072"/>
      <c r="D1072"/>
      <c r="E1072"/>
      <c r="F1072"/>
      <c r="G1072"/>
      <c r="H1072"/>
      <c r="I1072"/>
      <c r="J1072"/>
      <c r="K1072"/>
    </row>
    <row r="1073" spans="1:11" ht="12" customHeight="1">
      <c r="A1073"/>
      <c r="B1073"/>
      <c r="C1073"/>
      <c r="D1073"/>
      <c r="E1073"/>
      <c r="F1073"/>
      <c r="G1073"/>
      <c r="H1073"/>
      <c r="I1073"/>
      <c r="J1073"/>
      <c r="K1073"/>
    </row>
    <row r="1074" spans="1:11" ht="12" customHeight="1">
      <c r="A1074"/>
      <c r="B1074"/>
      <c r="C1074"/>
      <c r="D1074"/>
      <c r="E1074"/>
      <c r="F1074"/>
      <c r="G1074"/>
      <c r="H1074"/>
      <c r="I1074"/>
      <c r="J1074"/>
      <c r="K1074"/>
    </row>
    <row r="1075" spans="1:11" ht="12" customHeight="1">
      <c r="A1075"/>
      <c r="B1075"/>
      <c r="C1075"/>
      <c r="D1075"/>
      <c r="E1075"/>
      <c r="F1075"/>
      <c r="G1075"/>
      <c r="H1075"/>
      <c r="I1075"/>
      <c r="J1075"/>
      <c r="K1075"/>
    </row>
    <row r="1076" spans="1:11" ht="12" customHeight="1">
      <c r="A1076"/>
      <c r="B1076"/>
      <c r="C1076"/>
      <c r="D1076"/>
      <c r="E1076"/>
      <c r="F1076"/>
      <c r="G1076"/>
      <c r="H1076"/>
      <c r="I1076"/>
      <c r="J1076"/>
      <c r="K1076"/>
    </row>
    <row r="1077" spans="1:11" ht="12" customHeight="1">
      <c r="A1077"/>
      <c r="B1077"/>
      <c r="C1077"/>
      <c r="D1077"/>
      <c r="E1077"/>
      <c r="F1077"/>
      <c r="G1077"/>
      <c r="H1077"/>
      <c r="I1077"/>
      <c r="J1077"/>
      <c r="K1077"/>
    </row>
    <row r="1078" spans="1:11" ht="12" customHeight="1">
      <c r="A1078"/>
      <c r="B1078"/>
      <c r="C1078"/>
      <c r="D1078"/>
      <c r="E1078"/>
      <c r="F1078"/>
      <c r="G1078"/>
      <c r="H1078"/>
      <c r="I1078"/>
      <c r="J1078"/>
      <c r="K1078"/>
    </row>
    <row r="1079" spans="1:11" ht="12" customHeight="1">
      <c r="A1079"/>
      <c r="B1079"/>
      <c r="C1079"/>
      <c r="D1079"/>
      <c r="E1079"/>
      <c r="F1079"/>
      <c r="G1079"/>
      <c r="H1079"/>
      <c r="I1079"/>
      <c r="J1079"/>
      <c r="K1079"/>
    </row>
    <row r="1080" spans="1:11" ht="12" customHeight="1">
      <c r="A1080"/>
      <c r="B1080"/>
      <c r="C1080"/>
      <c r="D1080"/>
      <c r="E1080"/>
      <c r="F1080"/>
      <c r="G1080"/>
      <c r="H1080"/>
      <c r="I1080"/>
      <c r="J1080"/>
      <c r="K1080"/>
    </row>
    <row r="1081" spans="1:11" ht="12" customHeight="1">
      <c r="A1081"/>
      <c r="B1081"/>
      <c r="C1081"/>
      <c r="D1081"/>
      <c r="E1081"/>
      <c r="F1081"/>
      <c r="G1081"/>
      <c r="H1081"/>
      <c r="I1081"/>
      <c r="J1081"/>
      <c r="K1081"/>
    </row>
    <row r="1082" spans="1:11" ht="12" customHeight="1">
      <c r="A1082"/>
      <c r="B1082"/>
      <c r="C1082"/>
      <c r="D1082"/>
      <c r="E1082"/>
      <c r="F1082"/>
      <c r="G1082"/>
      <c r="H1082"/>
      <c r="I1082"/>
      <c r="J1082"/>
      <c r="K1082"/>
    </row>
    <row r="1083" spans="1:11" ht="12" customHeight="1">
      <c r="A1083"/>
      <c r="B1083"/>
      <c r="C1083"/>
      <c r="D1083"/>
      <c r="E1083"/>
      <c r="F1083"/>
      <c r="G1083"/>
      <c r="H1083"/>
      <c r="I1083"/>
      <c r="J1083"/>
      <c r="K1083"/>
    </row>
    <row r="1084" spans="1:11" s="94" customFormat="1" ht="12" customHeight="1">
      <c r="A1084"/>
      <c r="B1084"/>
      <c r="C1084"/>
      <c r="D1084"/>
      <c r="E1084"/>
      <c r="F1084"/>
      <c r="G1084"/>
      <c r="H1084"/>
      <c r="I1084"/>
      <c r="J1084"/>
      <c r="K1084"/>
    </row>
    <row r="1085" spans="1:11" s="94" customFormat="1" ht="12" customHeight="1">
      <c r="A1085"/>
      <c r="B1085"/>
      <c r="C1085"/>
      <c r="D1085"/>
      <c r="E1085"/>
      <c r="F1085"/>
      <c r="G1085"/>
      <c r="H1085"/>
      <c r="I1085"/>
      <c r="J1085"/>
      <c r="K1085"/>
    </row>
    <row r="1086" spans="1:11" s="94" customFormat="1" ht="12" customHeight="1">
      <c r="A1086"/>
      <c r="B1086"/>
      <c r="C1086"/>
      <c r="D1086"/>
      <c r="E1086"/>
      <c r="F1086"/>
      <c r="G1086"/>
      <c r="H1086"/>
      <c r="I1086"/>
      <c r="J1086"/>
      <c r="K1086"/>
    </row>
    <row r="1087" spans="1:11" s="94" customFormat="1" ht="12" customHeight="1">
      <c r="A1087"/>
      <c r="B1087"/>
      <c r="C1087"/>
      <c r="D1087"/>
      <c r="E1087"/>
      <c r="F1087"/>
      <c r="G1087"/>
      <c r="H1087"/>
      <c r="I1087"/>
      <c r="J1087"/>
      <c r="K1087"/>
    </row>
    <row r="1088" spans="1:11" s="94" customFormat="1" ht="12" customHeight="1">
      <c r="A1088"/>
      <c r="B1088"/>
      <c r="C1088"/>
      <c r="D1088"/>
      <c r="E1088"/>
      <c r="F1088"/>
      <c r="G1088"/>
      <c r="H1088"/>
      <c r="I1088"/>
      <c r="J1088"/>
      <c r="K1088"/>
    </row>
    <row r="1089" spans="1:11" s="94" customFormat="1" ht="12" customHeight="1">
      <c r="A1089"/>
      <c r="B1089"/>
      <c r="C1089"/>
      <c r="D1089"/>
      <c r="E1089"/>
      <c r="F1089"/>
      <c r="G1089"/>
      <c r="H1089"/>
      <c r="I1089"/>
      <c r="J1089"/>
      <c r="K1089"/>
    </row>
    <row r="1090" spans="1:11" s="94" customFormat="1" ht="12" customHeight="1">
      <c r="A1090"/>
      <c r="B1090"/>
      <c r="C1090"/>
      <c r="D1090"/>
      <c r="E1090"/>
      <c r="F1090"/>
      <c r="G1090"/>
      <c r="H1090"/>
      <c r="I1090"/>
      <c r="J1090"/>
      <c r="K1090"/>
    </row>
    <row r="1091" spans="1:11" s="94" customFormat="1" ht="12" customHeight="1">
      <c r="A1091"/>
      <c r="B1091"/>
      <c r="C1091"/>
      <c r="D1091"/>
      <c r="E1091"/>
      <c r="F1091"/>
      <c r="G1091"/>
      <c r="H1091"/>
      <c r="I1091"/>
      <c r="J1091"/>
      <c r="K1091"/>
    </row>
    <row r="1092" spans="1:11" s="94" customFormat="1" ht="12" customHeight="1">
      <c r="A1092"/>
      <c r="B1092"/>
      <c r="C1092"/>
      <c r="D1092"/>
      <c r="E1092"/>
      <c r="F1092"/>
      <c r="G1092"/>
      <c r="H1092"/>
      <c r="I1092"/>
      <c r="J1092"/>
      <c r="K1092"/>
    </row>
    <row r="1093" spans="1:11" s="94" customFormat="1" ht="12" customHeight="1">
      <c r="A1093"/>
      <c r="B1093"/>
      <c r="C1093"/>
      <c r="D1093"/>
      <c r="E1093"/>
      <c r="F1093"/>
      <c r="G1093"/>
      <c r="H1093"/>
      <c r="I1093"/>
      <c r="J1093"/>
      <c r="K1093"/>
    </row>
    <row r="1094" spans="1:11" s="94" customFormat="1" ht="12" customHeight="1">
      <c r="A1094"/>
      <c r="B1094"/>
      <c r="C1094"/>
      <c r="D1094"/>
      <c r="E1094"/>
      <c r="F1094"/>
      <c r="G1094"/>
      <c r="H1094"/>
      <c r="I1094"/>
      <c r="J1094"/>
      <c r="K1094"/>
    </row>
    <row r="1095" spans="1:11" s="94" customFormat="1" ht="12" customHeight="1">
      <c r="A1095"/>
      <c r="B1095"/>
      <c r="C1095"/>
      <c r="D1095"/>
      <c r="E1095"/>
      <c r="F1095"/>
      <c r="G1095"/>
      <c r="H1095"/>
      <c r="I1095"/>
      <c r="J1095"/>
      <c r="K1095"/>
    </row>
    <row r="1096" spans="1:11" s="94" customFormat="1" ht="12" customHeight="1">
      <c r="A1096"/>
      <c r="B1096"/>
      <c r="C1096"/>
      <c r="D1096"/>
      <c r="E1096"/>
      <c r="F1096"/>
      <c r="G1096"/>
      <c r="H1096"/>
      <c r="I1096"/>
      <c r="J1096"/>
      <c r="K1096"/>
    </row>
    <row r="1097" spans="1:11" s="94" customFormat="1" ht="12" customHeight="1">
      <c r="A1097"/>
      <c r="B1097"/>
      <c r="C1097"/>
      <c r="D1097"/>
      <c r="E1097"/>
      <c r="F1097"/>
      <c r="G1097"/>
      <c r="H1097"/>
      <c r="I1097"/>
      <c r="J1097"/>
      <c r="K1097"/>
    </row>
    <row r="1098" spans="1:11" s="94" customFormat="1" ht="12" customHeight="1">
      <c r="A1098"/>
      <c r="B1098"/>
      <c r="C1098"/>
      <c r="D1098"/>
      <c r="E1098"/>
      <c r="F1098"/>
      <c r="G1098"/>
      <c r="H1098"/>
      <c r="I1098"/>
      <c r="J1098"/>
      <c r="K1098"/>
    </row>
    <row r="1099" spans="1:11" s="94" customFormat="1" ht="12" customHeight="1">
      <c r="A1099"/>
      <c r="B1099"/>
      <c r="C1099"/>
      <c r="D1099"/>
      <c r="E1099"/>
      <c r="F1099"/>
      <c r="G1099"/>
      <c r="H1099"/>
      <c r="I1099"/>
      <c r="J1099"/>
      <c r="K1099"/>
    </row>
    <row r="1100" spans="1:11" ht="12" customHeight="1">
      <c r="A1100"/>
      <c r="B1100"/>
      <c r="C1100"/>
      <c r="D1100"/>
      <c r="E1100"/>
      <c r="F1100"/>
      <c r="G1100"/>
      <c r="H1100"/>
      <c r="I1100"/>
      <c r="J1100"/>
      <c r="K1100"/>
    </row>
    <row r="1101" spans="1:11" ht="12" customHeight="1">
      <c r="A1101"/>
      <c r="B1101"/>
      <c r="C1101"/>
      <c r="D1101"/>
      <c r="E1101"/>
      <c r="F1101"/>
      <c r="G1101"/>
      <c r="H1101"/>
      <c r="I1101"/>
      <c r="J1101"/>
      <c r="K1101"/>
    </row>
    <row r="1102" spans="1:11" ht="12" customHeight="1">
      <c r="A1102"/>
      <c r="B1102"/>
      <c r="C1102"/>
      <c r="D1102"/>
      <c r="E1102"/>
      <c r="F1102"/>
      <c r="G1102"/>
      <c r="H1102"/>
      <c r="I1102"/>
      <c r="J1102"/>
      <c r="K1102"/>
    </row>
    <row r="1103" spans="1:11" ht="12" customHeight="1">
      <c r="A1103"/>
      <c r="B1103"/>
      <c r="C1103"/>
      <c r="D1103"/>
      <c r="E1103"/>
      <c r="F1103"/>
      <c r="G1103"/>
      <c r="H1103"/>
      <c r="I1103"/>
      <c r="J1103"/>
      <c r="K1103"/>
    </row>
    <row r="1104" spans="1:11" ht="12" customHeight="1">
      <c r="A1104"/>
      <c r="B1104"/>
      <c r="C1104"/>
      <c r="D1104"/>
      <c r="E1104"/>
      <c r="F1104"/>
      <c r="G1104"/>
      <c r="H1104"/>
      <c r="I1104"/>
      <c r="J1104"/>
      <c r="K1104"/>
    </row>
    <row r="1105" spans="1:11" ht="12" customHeight="1">
      <c r="A1105"/>
      <c r="B1105"/>
      <c r="C1105"/>
      <c r="D1105"/>
      <c r="E1105"/>
      <c r="F1105"/>
      <c r="G1105"/>
      <c r="H1105"/>
      <c r="I1105"/>
      <c r="J1105"/>
      <c r="K1105"/>
    </row>
    <row r="1106" spans="1:11" ht="12" customHeight="1">
      <c r="A1106"/>
      <c r="B1106"/>
      <c r="C1106"/>
      <c r="D1106"/>
      <c r="E1106"/>
      <c r="F1106"/>
      <c r="G1106"/>
      <c r="H1106"/>
      <c r="I1106"/>
      <c r="J1106"/>
      <c r="K1106"/>
    </row>
    <row r="1107" spans="1:11" ht="12" customHeight="1">
      <c r="A1107"/>
      <c r="B1107"/>
      <c r="C1107"/>
      <c r="D1107"/>
      <c r="E1107"/>
      <c r="F1107"/>
      <c r="G1107"/>
      <c r="H1107"/>
      <c r="I1107"/>
      <c r="J1107"/>
      <c r="K1107"/>
    </row>
    <row r="1108" spans="1:11" ht="12" customHeight="1">
      <c r="A1108"/>
      <c r="B1108"/>
      <c r="C1108"/>
      <c r="D1108"/>
      <c r="E1108"/>
      <c r="F1108"/>
      <c r="G1108"/>
      <c r="H1108"/>
      <c r="I1108"/>
      <c r="J1108"/>
      <c r="K1108"/>
    </row>
    <row r="1109" spans="1:11" ht="12" customHeight="1">
      <c r="A1109"/>
      <c r="B1109"/>
      <c r="C1109"/>
      <c r="D1109"/>
      <c r="E1109"/>
      <c r="F1109"/>
      <c r="G1109"/>
      <c r="H1109"/>
      <c r="I1109"/>
      <c r="J1109"/>
      <c r="K1109"/>
    </row>
    <row r="1110" spans="1:11" ht="12" customHeight="1">
      <c r="A1110"/>
      <c r="B1110"/>
      <c r="C1110"/>
      <c r="D1110"/>
      <c r="E1110"/>
      <c r="F1110"/>
      <c r="G1110"/>
      <c r="H1110"/>
      <c r="I1110"/>
      <c r="J1110"/>
      <c r="K1110"/>
    </row>
    <row r="1111" spans="1:11" ht="12" customHeight="1">
      <c r="A1111"/>
      <c r="B1111"/>
      <c r="C1111"/>
      <c r="D1111"/>
      <c r="E1111"/>
      <c r="F1111"/>
      <c r="G1111"/>
      <c r="H1111"/>
      <c r="I1111"/>
      <c r="J1111"/>
      <c r="K1111"/>
    </row>
    <row r="1112" spans="1:11" ht="12" customHeight="1">
      <c r="A1112"/>
      <c r="B1112"/>
      <c r="C1112"/>
      <c r="D1112"/>
      <c r="E1112"/>
      <c r="F1112"/>
      <c r="G1112"/>
      <c r="H1112"/>
      <c r="I1112"/>
      <c r="J1112"/>
      <c r="K1112"/>
    </row>
    <row r="1113" spans="1:11" ht="12" customHeight="1">
      <c r="A1113"/>
      <c r="B1113"/>
      <c r="C1113"/>
      <c r="D1113"/>
      <c r="E1113"/>
      <c r="F1113"/>
      <c r="G1113"/>
      <c r="H1113"/>
      <c r="I1113"/>
      <c r="J1113"/>
      <c r="K1113"/>
    </row>
    <row r="1114" spans="1:11" ht="12" customHeight="1">
      <c r="A1114"/>
      <c r="B1114"/>
      <c r="C1114"/>
      <c r="D1114"/>
      <c r="E1114"/>
      <c r="F1114"/>
      <c r="G1114"/>
      <c r="H1114"/>
      <c r="I1114"/>
      <c r="J1114"/>
      <c r="K1114"/>
    </row>
    <row r="1115" spans="1:11" ht="12" customHeight="1">
      <c r="A1115"/>
      <c r="B1115"/>
      <c r="C1115"/>
      <c r="D1115"/>
      <c r="E1115"/>
      <c r="F1115"/>
      <c r="G1115"/>
      <c r="H1115"/>
      <c r="I1115"/>
      <c r="J1115"/>
      <c r="K1115"/>
    </row>
    <row r="1116" spans="1:11" s="94" customFormat="1" ht="12" customHeight="1">
      <c r="A1116"/>
      <c r="B1116"/>
      <c r="C1116"/>
      <c r="D1116"/>
      <c r="E1116"/>
      <c r="F1116"/>
      <c r="G1116"/>
      <c r="H1116"/>
      <c r="I1116"/>
      <c r="J1116"/>
      <c r="K1116"/>
    </row>
    <row r="1117" spans="1:11" s="94" customFormat="1" ht="12" customHeight="1">
      <c r="A1117"/>
      <c r="B1117"/>
      <c r="C1117"/>
      <c r="D1117"/>
      <c r="E1117"/>
      <c r="F1117"/>
      <c r="G1117"/>
      <c r="H1117"/>
      <c r="I1117"/>
      <c r="J1117"/>
      <c r="K1117"/>
    </row>
    <row r="1118" spans="1:11" s="94" customFormat="1" ht="12" customHeight="1">
      <c r="A1118"/>
      <c r="B1118"/>
      <c r="C1118"/>
      <c r="D1118"/>
      <c r="E1118"/>
      <c r="F1118"/>
      <c r="G1118"/>
      <c r="H1118"/>
      <c r="I1118"/>
      <c r="J1118"/>
      <c r="K1118"/>
    </row>
    <row r="1119" spans="1:11" s="94" customFormat="1" ht="12" customHeight="1">
      <c r="A1119"/>
      <c r="B1119"/>
      <c r="C1119"/>
      <c r="D1119"/>
      <c r="E1119"/>
      <c r="F1119"/>
      <c r="G1119"/>
      <c r="H1119"/>
      <c r="I1119"/>
      <c r="J1119"/>
      <c r="K1119"/>
    </row>
    <row r="1120" spans="1:11" s="94" customFormat="1" ht="12" customHeight="1">
      <c r="A1120"/>
      <c r="B1120"/>
      <c r="C1120"/>
      <c r="D1120"/>
      <c r="E1120"/>
      <c r="F1120"/>
      <c r="G1120"/>
      <c r="H1120"/>
      <c r="I1120"/>
      <c r="J1120"/>
      <c r="K1120"/>
    </row>
    <row r="1121" spans="1:11" s="94" customFormat="1" ht="12" customHeight="1">
      <c r="A1121"/>
      <c r="B1121"/>
      <c r="C1121"/>
      <c r="D1121"/>
      <c r="E1121"/>
      <c r="F1121"/>
      <c r="G1121"/>
      <c r="H1121"/>
      <c r="I1121"/>
      <c r="J1121"/>
      <c r="K1121"/>
    </row>
    <row r="1122" spans="1:11" s="94" customFormat="1" ht="12" customHeight="1">
      <c r="A1122"/>
      <c r="B1122"/>
      <c r="C1122"/>
      <c r="D1122"/>
      <c r="E1122"/>
      <c r="F1122"/>
      <c r="G1122"/>
      <c r="H1122"/>
      <c r="I1122"/>
      <c r="J1122"/>
      <c r="K1122"/>
    </row>
    <row r="1123" spans="1:11" s="94" customFormat="1" ht="12" customHeight="1">
      <c r="A1123"/>
      <c r="B1123"/>
      <c r="C1123"/>
      <c r="D1123"/>
      <c r="E1123"/>
      <c r="F1123"/>
      <c r="G1123"/>
      <c r="H1123"/>
      <c r="I1123"/>
      <c r="J1123"/>
      <c r="K1123"/>
    </row>
    <row r="1124" spans="1:11" s="94" customFormat="1" ht="12" customHeight="1">
      <c r="A1124"/>
      <c r="B1124"/>
      <c r="C1124"/>
      <c r="D1124"/>
      <c r="E1124"/>
      <c r="F1124"/>
      <c r="G1124"/>
      <c r="H1124"/>
      <c r="I1124"/>
      <c r="J1124"/>
      <c r="K1124"/>
    </row>
    <row r="1125" spans="1:11" s="94" customFormat="1" ht="12" customHeight="1">
      <c r="A1125"/>
      <c r="B1125"/>
      <c r="C1125"/>
      <c r="D1125"/>
      <c r="E1125"/>
      <c r="F1125"/>
      <c r="G1125"/>
      <c r="H1125"/>
      <c r="I1125"/>
      <c r="J1125"/>
      <c r="K1125"/>
    </row>
    <row r="1126" spans="1:11" s="94" customFormat="1" ht="12" customHeight="1">
      <c r="A1126"/>
      <c r="B1126"/>
      <c r="C1126"/>
      <c r="D1126"/>
      <c r="E1126"/>
      <c r="F1126"/>
      <c r="G1126"/>
      <c r="H1126"/>
      <c r="I1126"/>
      <c r="J1126"/>
      <c r="K1126"/>
    </row>
    <row r="1127" spans="1:11" s="94" customFormat="1" ht="12" customHeight="1">
      <c r="A1127"/>
      <c r="B1127"/>
      <c r="C1127"/>
      <c r="D1127"/>
      <c r="E1127"/>
      <c r="F1127"/>
      <c r="G1127"/>
      <c r="H1127"/>
      <c r="I1127"/>
      <c r="J1127"/>
      <c r="K1127"/>
    </row>
    <row r="1128" spans="1:11" s="94" customFormat="1" ht="12" customHeight="1">
      <c r="A1128"/>
      <c r="B1128"/>
      <c r="C1128"/>
      <c r="D1128"/>
      <c r="E1128"/>
      <c r="F1128"/>
      <c r="G1128"/>
      <c r="H1128"/>
      <c r="I1128"/>
      <c r="J1128"/>
      <c r="K1128"/>
    </row>
    <row r="1129" spans="1:11" s="94" customFormat="1" ht="12" customHeight="1">
      <c r="A1129"/>
      <c r="B1129"/>
      <c r="C1129"/>
      <c r="D1129"/>
      <c r="E1129"/>
      <c r="F1129"/>
      <c r="G1129"/>
      <c r="H1129"/>
      <c r="I1129"/>
      <c r="J1129"/>
      <c r="K1129"/>
    </row>
    <row r="1130" spans="1:11" s="94" customFormat="1" ht="12" customHeight="1">
      <c r="A1130"/>
      <c r="B1130"/>
      <c r="C1130"/>
      <c r="D1130"/>
      <c r="E1130"/>
      <c r="F1130"/>
      <c r="G1130"/>
      <c r="H1130"/>
      <c r="I1130"/>
      <c r="J1130"/>
      <c r="K1130"/>
    </row>
    <row r="1131" spans="1:11" s="94" customFormat="1" ht="12" customHeight="1">
      <c r="A1131"/>
      <c r="B1131"/>
      <c r="C1131"/>
      <c r="D1131"/>
      <c r="E1131"/>
      <c r="F1131"/>
      <c r="G1131"/>
      <c r="H1131"/>
      <c r="I1131"/>
      <c r="J1131"/>
      <c r="K1131"/>
    </row>
    <row r="1132" spans="1:11" s="94" customFormat="1" ht="12" customHeight="1">
      <c r="A1132"/>
      <c r="B1132"/>
      <c r="C1132"/>
      <c r="D1132"/>
      <c r="E1132"/>
      <c r="F1132"/>
      <c r="G1132"/>
      <c r="H1132"/>
      <c r="I1132"/>
      <c r="J1132"/>
      <c r="K1132"/>
    </row>
    <row r="1133" spans="1:11" s="94" customFormat="1" ht="12" customHeight="1">
      <c r="A1133"/>
      <c r="B1133"/>
      <c r="C1133"/>
      <c r="D1133"/>
      <c r="E1133"/>
      <c r="F1133"/>
      <c r="G1133"/>
      <c r="H1133"/>
      <c r="I1133"/>
      <c r="J1133"/>
      <c r="K1133"/>
    </row>
    <row r="1134" spans="1:11" s="94" customFormat="1" ht="12" customHeight="1">
      <c r="A1134"/>
      <c r="B1134"/>
      <c r="C1134"/>
      <c r="D1134"/>
      <c r="E1134"/>
      <c r="F1134"/>
      <c r="G1134"/>
      <c r="H1134"/>
      <c r="I1134"/>
      <c r="J1134"/>
      <c r="K1134"/>
    </row>
    <row r="1135" spans="1:11" s="94" customFormat="1" ht="12" customHeight="1">
      <c r="A1135"/>
      <c r="B1135"/>
      <c r="C1135"/>
      <c r="D1135"/>
      <c r="E1135"/>
      <c r="F1135"/>
      <c r="G1135"/>
      <c r="H1135"/>
      <c r="I1135"/>
      <c r="J1135"/>
      <c r="K1135"/>
    </row>
    <row r="1136" spans="1:11" s="94" customFormat="1" ht="12" customHeight="1">
      <c r="A1136"/>
      <c r="B1136"/>
      <c r="C1136"/>
      <c r="D1136"/>
      <c r="E1136"/>
      <c r="F1136"/>
      <c r="G1136"/>
      <c r="H1136"/>
      <c r="I1136"/>
      <c r="J1136"/>
      <c r="K1136"/>
    </row>
    <row r="1137" spans="1:11" s="94" customFormat="1" ht="12" customHeight="1">
      <c r="A1137"/>
      <c r="B1137"/>
      <c r="C1137"/>
      <c r="D1137"/>
      <c r="E1137"/>
      <c r="F1137"/>
      <c r="G1137"/>
      <c r="H1137"/>
      <c r="I1137"/>
      <c r="J1137"/>
      <c r="K1137"/>
    </row>
    <row r="1138" spans="1:11" s="94" customFormat="1" ht="12" customHeight="1">
      <c r="A1138"/>
      <c r="B1138"/>
      <c r="C1138"/>
      <c r="D1138"/>
      <c r="E1138"/>
      <c r="F1138"/>
      <c r="G1138"/>
      <c r="H1138"/>
      <c r="I1138"/>
      <c r="J1138"/>
      <c r="K1138"/>
    </row>
    <row r="1139" spans="1:11" s="94" customFormat="1" ht="12" customHeight="1">
      <c r="A1139"/>
      <c r="B1139"/>
      <c r="C1139"/>
      <c r="D1139"/>
      <c r="E1139"/>
      <c r="F1139"/>
      <c r="G1139"/>
      <c r="H1139"/>
      <c r="I1139"/>
      <c r="J1139"/>
      <c r="K1139"/>
    </row>
    <row r="1140" spans="1:11" s="94" customFormat="1" ht="12" customHeight="1">
      <c r="A1140"/>
      <c r="B1140"/>
      <c r="C1140"/>
      <c r="D1140"/>
      <c r="E1140"/>
      <c r="F1140"/>
      <c r="G1140"/>
      <c r="H1140"/>
      <c r="I1140"/>
      <c r="J1140"/>
      <c r="K1140"/>
    </row>
    <row r="1141" spans="1:11" s="94" customFormat="1" ht="12" customHeight="1">
      <c r="A1141"/>
      <c r="B1141"/>
      <c r="C1141"/>
      <c r="D1141"/>
      <c r="E1141"/>
      <c r="F1141"/>
      <c r="G1141"/>
      <c r="H1141"/>
      <c r="I1141"/>
      <c r="J1141"/>
      <c r="K1141"/>
    </row>
    <row r="1142" spans="1:11" s="94" customFormat="1" ht="12" customHeight="1">
      <c r="A1142"/>
      <c r="B1142"/>
      <c r="C1142"/>
      <c r="D1142"/>
      <c r="E1142"/>
      <c r="F1142"/>
      <c r="G1142"/>
      <c r="H1142"/>
      <c r="I1142"/>
      <c r="J1142"/>
      <c r="K1142"/>
    </row>
    <row r="1143" spans="1:11" s="94" customFormat="1" ht="12" customHeight="1">
      <c r="A1143"/>
      <c r="B1143"/>
      <c r="C1143"/>
      <c r="D1143"/>
      <c r="E1143"/>
      <c r="F1143"/>
      <c r="G1143"/>
      <c r="H1143"/>
      <c r="I1143"/>
      <c r="J1143"/>
      <c r="K1143"/>
    </row>
    <row r="1144" spans="1:11" s="94" customFormat="1" ht="12" customHeight="1">
      <c r="A1144"/>
      <c r="B1144"/>
      <c r="C1144"/>
      <c r="D1144"/>
      <c r="E1144"/>
      <c r="F1144"/>
      <c r="G1144"/>
      <c r="H1144"/>
      <c r="I1144"/>
      <c r="J1144"/>
      <c r="K1144"/>
    </row>
    <row r="1145" spans="1:11" s="94" customFormat="1" ht="12" customHeight="1">
      <c r="A1145"/>
      <c r="B1145"/>
      <c r="C1145"/>
      <c r="D1145"/>
      <c r="E1145"/>
      <c r="F1145"/>
      <c r="G1145"/>
      <c r="H1145"/>
      <c r="I1145"/>
      <c r="J1145"/>
      <c r="K1145"/>
    </row>
    <row r="1146" spans="1:11" s="94" customFormat="1" ht="12" customHeight="1">
      <c r="A1146"/>
      <c r="B1146"/>
      <c r="C1146"/>
      <c r="D1146"/>
      <c r="E1146"/>
      <c r="F1146"/>
      <c r="G1146"/>
      <c r="H1146"/>
      <c r="I1146"/>
      <c r="J1146"/>
      <c r="K1146"/>
    </row>
    <row r="1147" spans="1:11" s="94" customFormat="1" ht="12" customHeight="1">
      <c r="A1147"/>
      <c r="B1147"/>
      <c r="C1147"/>
      <c r="D1147"/>
      <c r="E1147"/>
      <c r="F1147"/>
      <c r="G1147"/>
      <c r="H1147"/>
      <c r="I1147"/>
      <c r="J1147"/>
      <c r="K1147"/>
    </row>
    <row r="1148" spans="1:11" s="94" customFormat="1" ht="12" customHeight="1">
      <c r="A1148"/>
      <c r="B1148"/>
      <c r="C1148"/>
      <c r="D1148"/>
      <c r="E1148"/>
      <c r="F1148"/>
      <c r="G1148"/>
      <c r="H1148"/>
      <c r="I1148"/>
      <c r="J1148"/>
      <c r="K1148"/>
    </row>
    <row r="1149" spans="1:11" s="94" customFormat="1" ht="12" customHeight="1">
      <c r="A1149"/>
      <c r="B1149"/>
      <c r="C1149"/>
      <c r="D1149"/>
      <c r="E1149"/>
      <c r="F1149"/>
      <c r="G1149"/>
      <c r="H1149"/>
      <c r="I1149"/>
      <c r="J1149"/>
      <c r="K1149"/>
    </row>
    <row r="1150" spans="1:11" s="94" customFormat="1" ht="12" customHeight="1">
      <c r="A1150"/>
      <c r="B1150"/>
      <c r="C1150"/>
      <c r="D1150"/>
      <c r="E1150"/>
      <c r="F1150"/>
      <c r="G1150"/>
      <c r="H1150"/>
      <c r="I1150"/>
      <c r="J1150"/>
      <c r="K1150"/>
    </row>
    <row r="1151" spans="1:11" s="94" customFormat="1" ht="12" customHeight="1">
      <c r="A1151"/>
      <c r="B1151"/>
      <c r="C1151"/>
      <c r="D1151"/>
      <c r="E1151"/>
      <c r="F1151"/>
      <c r="G1151"/>
      <c r="H1151"/>
      <c r="I1151"/>
      <c r="J1151"/>
      <c r="K1151"/>
    </row>
    <row r="1152" spans="1:11" s="94" customFormat="1" ht="12" customHeight="1">
      <c r="A1152"/>
      <c r="B1152"/>
      <c r="C1152"/>
      <c r="D1152"/>
      <c r="E1152"/>
      <c r="F1152"/>
      <c r="G1152"/>
      <c r="H1152"/>
      <c r="I1152"/>
      <c r="J1152"/>
      <c r="K1152"/>
    </row>
    <row r="1153" spans="1:11" s="94" customFormat="1" ht="12" customHeight="1">
      <c r="A1153"/>
      <c r="B1153"/>
      <c r="C1153"/>
      <c r="D1153"/>
      <c r="E1153"/>
      <c r="F1153"/>
      <c r="G1153"/>
      <c r="H1153"/>
      <c r="I1153"/>
      <c r="J1153"/>
      <c r="K1153"/>
    </row>
    <row r="1154" spans="1:11" s="94" customFormat="1" ht="12" customHeight="1">
      <c r="A1154"/>
      <c r="B1154"/>
      <c r="C1154"/>
      <c r="D1154"/>
      <c r="E1154"/>
      <c r="F1154"/>
      <c r="G1154"/>
      <c r="H1154"/>
      <c r="I1154"/>
      <c r="J1154"/>
      <c r="K1154"/>
    </row>
    <row r="1155" spans="1:11" s="94" customFormat="1" ht="12" customHeight="1">
      <c r="A1155"/>
      <c r="B1155"/>
      <c r="C1155"/>
      <c r="D1155"/>
      <c r="E1155"/>
      <c r="F1155"/>
      <c r="G1155"/>
      <c r="H1155"/>
      <c r="I1155"/>
      <c r="J1155"/>
      <c r="K1155"/>
    </row>
    <row r="1156" spans="1:11" s="94" customFormat="1" ht="12" customHeight="1">
      <c r="A1156"/>
      <c r="B1156"/>
      <c r="C1156"/>
      <c r="D1156"/>
      <c r="E1156"/>
      <c r="F1156"/>
      <c r="G1156"/>
      <c r="H1156"/>
      <c r="I1156"/>
      <c r="J1156"/>
      <c r="K1156"/>
    </row>
    <row r="1157" spans="1:11" s="94" customFormat="1" ht="12" customHeight="1">
      <c r="A1157"/>
      <c r="B1157"/>
      <c r="C1157"/>
      <c r="D1157"/>
      <c r="E1157"/>
      <c r="F1157"/>
      <c r="G1157"/>
      <c r="H1157"/>
      <c r="I1157"/>
      <c r="J1157"/>
      <c r="K1157"/>
    </row>
    <row r="1158" spans="1:11" s="94" customFormat="1" ht="12" customHeight="1">
      <c r="A1158"/>
      <c r="B1158"/>
      <c r="C1158"/>
      <c r="D1158"/>
      <c r="E1158"/>
      <c r="F1158"/>
      <c r="G1158"/>
      <c r="H1158"/>
      <c r="I1158"/>
      <c r="J1158"/>
      <c r="K1158"/>
    </row>
    <row r="1159" spans="1:11" s="94" customFormat="1" ht="12" customHeight="1">
      <c r="A1159"/>
      <c r="B1159"/>
      <c r="C1159"/>
      <c r="D1159"/>
      <c r="E1159"/>
      <c r="F1159"/>
      <c r="G1159"/>
      <c r="H1159"/>
      <c r="I1159"/>
      <c r="J1159"/>
      <c r="K1159"/>
    </row>
    <row r="1160" spans="1:11" s="94" customFormat="1" ht="12" customHeight="1">
      <c r="A1160"/>
      <c r="B1160"/>
      <c r="C1160"/>
      <c r="D1160"/>
      <c r="E1160"/>
      <c r="F1160"/>
      <c r="G1160"/>
      <c r="H1160"/>
      <c r="I1160"/>
      <c r="J1160"/>
      <c r="K1160"/>
    </row>
    <row r="1161" spans="1:11" s="94" customFormat="1" ht="12" customHeight="1">
      <c r="A1161"/>
      <c r="B1161"/>
      <c r="C1161"/>
      <c r="D1161"/>
      <c r="E1161"/>
      <c r="F1161"/>
      <c r="G1161"/>
      <c r="H1161"/>
      <c r="I1161"/>
      <c r="J1161"/>
      <c r="K1161"/>
    </row>
    <row r="1162" spans="1:11" s="94" customFormat="1" ht="12" customHeight="1">
      <c r="A1162"/>
      <c r="B1162"/>
      <c r="C1162"/>
      <c r="D1162"/>
      <c r="E1162"/>
      <c r="F1162"/>
      <c r="G1162"/>
      <c r="H1162"/>
      <c r="I1162"/>
      <c r="J1162"/>
      <c r="K1162"/>
    </row>
    <row r="1163" spans="1:11" s="94" customFormat="1" ht="12" customHeight="1">
      <c r="A1163"/>
      <c r="B1163"/>
      <c r="C1163"/>
      <c r="D1163"/>
      <c r="E1163"/>
      <c r="F1163"/>
      <c r="G1163"/>
      <c r="H1163"/>
      <c r="I1163"/>
      <c r="J1163"/>
      <c r="K1163"/>
    </row>
    <row r="1164" spans="1:11" ht="12" customHeight="1">
      <c r="A1164"/>
      <c r="B1164"/>
      <c r="C1164"/>
      <c r="D1164"/>
      <c r="E1164"/>
      <c r="F1164"/>
      <c r="G1164"/>
      <c r="H1164"/>
      <c r="I1164"/>
      <c r="J1164"/>
      <c r="K1164"/>
    </row>
    <row r="1165" spans="1:11" ht="12" customHeight="1">
      <c r="A1165"/>
      <c r="B1165"/>
      <c r="C1165"/>
      <c r="D1165"/>
      <c r="E1165"/>
      <c r="F1165"/>
      <c r="G1165"/>
      <c r="H1165"/>
      <c r="I1165"/>
      <c r="J1165"/>
      <c r="K1165"/>
    </row>
    <row r="1166" spans="1:11" ht="12" customHeight="1">
      <c r="A1166"/>
      <c r="B1166"/>
      <c r="C1166"/>
      <c r="D1166"/>
      <c r="E1166"/>
      <c r="F1166"/>
      <c r="G1166"/>
      <c r="H1166"/>
      <c r="I1166"/>
      <c r="J1166"/>
      <c r="K1166"/>
    </row>
    <row r="1167" spans="1:11" ht="12" customHeight="1">
      <c r="A1167"/>
      <c r="B1167"/>
      <c r="C1167"/>
      <c r="D1167"/>
      <c r="E1167"/>
      <c r="F1167"/>
      <c r="G1167"/>
      <c r="H1167"/>
      <c r="I1167"/>
      <c r="J1167"/>
      <c r="K1167"/>
    </row>
    <row r="1168" spans="1:11" ht="12" customHeight="1">
      <c r="A1168"/>
      <c r="B1168"/>
      <c r="C1168"/>
      <c r="D1168"/>
      <c r="E1168"/>
      <c r="F1168"/>
      <c r="G1168"/>
      <c r="H1168"/>
      <c r="I1168"/>
      <c r="J1168"/>
      <c r="K1168"/>
    </row>
    <row r="1169" spans="1:11" ht="12" customHeight="1">
      <c r="A1169"/>
      <c r="B1169"/>
      <c r="C1169"/>
      <c r="D1169"/>
      <c r="E1169"/>
      <c r="F1169"/>
      <c r="G1169"/>
      <c r="H1169"/>
      <c r="I1169"/>
      <c r="J1169"/>
      <c r="K1169"/>
    </row>
    <row r="1170" spans="1:11" ht="12" customHeight="1">
      <c r="A1170"/>
      <c r="B1170"/>
      <c r="C1170"/>
      <c r="D1170"/>
      <c r="E1170"/>
      <c r="F1170"/>
      <c r="G1170"/>
      <c r="H1170"/>
      <c r="I1170"/>
      <c r="J1170"/>
      <c r="K1170"/>
    </row>
    <row r="1171" spans="1:11" ht="12" customHeight="1">
      <c r="A1171"/>
      <c r="B1171"/>
      <c r="C1171"/>
      <c r="D1171"/>
      <c r="E1171"/>
      <c r="F1171"/>
      <c r="G1171"/>
      <c r="H1171"/>
      <c r="I1171"/>
      <c r="J1171"/>
      <c r="K1171"/>
    </row>
    <row r="1172" spans="1:11" ht="12" customHeight="1">
      <c r="A1172"/>
      <c r="B1172"/>
      <c r="C1172"/>
      <c r="D1172"/>
      <c r="E1172"/>
      <c r="F1172"/>
      <c r="G1172"/>
      <c r="H1172"/>
      <c r="I1172"/>
      <c r="J1172"/>
      <c r="K1172"/>
    </row>
    <row r="1173" spans="1:11" ht="12" customHeight="1">
      <c r="A1173"/>
      <c r="B1173"/>
      <c r="C1173"/>
      <c r="D1173"/>
      <c r="E1173"/>
      <c r="F1173"/>
      <c r="G1173"/>
      <c r="H1173"/>
      <c r="I1173"/>
      <c r="J1173"/>
      <c r="K1173"/>
    </row>
    <row r="1174" spans="1:11" ht="12" customHeight="1">
      <c r="A1174"/>
      <c r="B1174"/>
      <c r="C1174"/>
      <c r="D1174"/>
      <c r="E1174"/>
      <c r="F1174"/>
      <c r="G1174"/>
      <c r="H1174"/>
      <c r="I1174"/>
      <c r="J1174"/>
      <c r="K1174"/>
    </row>
    <row r="1175" spans="1:11" ht="12" customHeight="1">
      <c r="A1175"/>
      <c r="B1175"/>
      <c r="C1175"/>
      <c r="D1175"/>
      <c r="E1175"/>
      <c r="F1175"/>
      <c r="G1175"/>
      <c r="H1175"/>
      <c r="I1175"/>
      <c r="J1175"/>
      <c r="K1175"/>
    </row>
    <row r="1176" spans="1:11" ht="12" customHeight="1">
      <c r="A1176"/>
      <c r="B1176"/>
      <c r="C1176"/>
      <c r="D1176"/>
      <c r="E1176"/>
      <c r="F1176"/>
      <c r="G1176"/>
      <c r="H1176"/>
      <c r="I1176"/>
      <c r="J1176"/>
      <c r="K1176"/>
    </row>
    <row r="1177" spans="1:11" ht="12" customHeight="1">
      <c r="A1177"/>
      <c r="B1177"/>
      <c r="C1177"/>
      <c r="D1177"/>
      <c r="E1177"/>
      <c r="F1177"/>
      <c r="G1177"/>
      <c r="H1177"/>
      <c r="I1177"/>
      <c r="J1177"/>
      <c r="K1177"/>
    </row>
    <row r="1178" spans="1:11" ht="12" customHeight="1">
      <c r="A1178"/>
      <c r="B1178"/>
      <c r="C1178"/>
      <c r="D1178"/>
      <c r="E1178"/>
      <c r="F1178"/>
      <c r="G1178"/>
      <c r="H1178"/>
      <c r="I1178"/>
      <c r="J1178"/>
      <c r="K1178"/>
    </row>
    <row r="1179" spans="1:11" ht="12" customHeight="1">
      <c r="A1179"/>
      <c r="B1179"/>
      <c r="C1179"/>
      <c r="D1179"/>
      <c r="E1179"/>
      <c r="F1179"/>
      <c r="G1179"/>
      <c r="H1179"/>
      <c r="I1179"/>
      <c r="J1179"/>
      <c r="K1179"/>
    </row>
    <row r="1180" spans="1:11" s="94" customFormat="1" ht="12" customHeight="1">
      <c r="A1180"/>
      <c r="B1180"/>
      <c r="C1180"/>
      <c r="D1180"/>
      <c r="E1180"/>
      <c r="F1180"/>
      <c r="G1180"/>
      <c r="H1180"/>
      <c r="I1180"/>
      <c r="J1180"/>
      <c r="K1180"/>
    </row>
    <row r="1181" spans="1:11" s="94" customFormat="1" ht="12" customHeight="1">
      <c r="A1181"/>
      <c r="B1181"/>
      <c r="C1181"/>
      <c r="D1181"/>
      <c r="E1181"/>
      <c r="F1181"/>
      <c r="G1181"/>
      <c r="H1181"/>
      <c r="I1181"/>
      <c r="J1181"/>
      <c r="K1181"/>
    </row>
    <row r="1182" spans="1:11" s="94" customFormat="1" ht="12" customHeight="1">
      <c r="A1182"/>
      <c r="B1182"/>
      <c r="C1182"/>
      <c r="D1182"/>
      <c r="E1182"/>
      <c r="F1182"/>
      <c r="G1182"/>
      <c r="H1182"/>
      <c r="I1182"/>
      <c r="J1182"/>
      <c r="K1182"/>
    </row>
    <row r="1183" spans="1:11" s="94" customFormat="1" ht="12" customHeight="1">
      <c r="A1183"/>
      <c r="B1183"/>
      <c r="C1183"/>
      <c r="D1183"/>
      <c r="E1183"/>
      <c r="F1183"/>
      <c r="G1183"/>
      <c r="H1183"/>
      <c r="I1183"/>
      <c r="J1183"/>
      <c r="K1183"/>
    </row>
    <row r="1184" spans="1:11" s="94" customFormat="1" ht="12" customHeight="1">
      <c r="A1184"/>
      <c r="B1184"/>
      <c r="C1184"/>
      <c r="D1184"/>
      <c r="E1184"/>
      <c r="F1184"/>
      <c r="G1184"/>
      <c r="H1184"/>
      <c r="I1184"/>
      <c r="J1184"/>
      <c r="K1184"/>
    </row>
    <row r="1185" spans="1:11" s="94" customFormat="1" ht="12" customHeight="1">
      <c r="A1185"/>
      <c r="B1185"/>
      <c r="C1185"/>
      <c r="D1185"/>
      <c r="E1185"/>
      <c r="F1185"/>
      <c r="G1185"/>
      <c r="H1185"/>
      <c r="I1185"/>
      <c r="J1185"/>
      <c r="K1185"/>
    </row>
    <row r="1186" spans="1:11" s="94" customFormat="1" ht="12" customHeight="1">
      <c r="A1186"/>
      <c r="B1186"/>
      <c r="C1186"/>
      <c r="D1186"/>
      <c r="E1186"/>
      <c r="F1186"/>
      <c r="G1186"/>
      <c r="H1186"/>
      <c r="I1186"/>
      <c r="J1186"/>
      <c r="K1186"/>
    </row>
    <row r="1187" spans="1:11" s="94" customFormat="1" ht="12" customHeight="1">
      <c r="A1187"/>
      <c r="B1187"/>
      <c r="C1187"/>
      <c r="D1187"/>
      <c r="E1187"/>
      <c r="F1187"/>
      <c r="G1187"/>
      <c r="H1187"/>
      <c r="I1187"/>
      <c r="J1187"/>
      <c r="K1187"/>
    </row>
    <row r="1188" spans="1:11" s="94" customFormat="1" ht="12" customHeight="1">
      <c r="A1188"/>
      <c r="B1188"/>
      <c r="C1188"/>
      <c r="D1188"/>
      <c r="E1188"/>
      <c r="F1188"/>
      <c r="G1188"/>
      <c r="H1188"/>
      <c r="I1188"/>
      <c r="J1188"/>
      <c r="K1188"/>
    </row>
    <row r="1189" spans="1:11" s="94" customFormat="1" ht="12" customHeight="1">
      <c r="A1189"/>
      <c r="B1189"/>
      <c r="C1189"/>
      <c r="D1189"/>
      <c r="E1189"/>
      <c r="F1189"/>
      <c r="G1189"/>
      <c r="H1189"/>
      <c r="I1189"/>
      <c r="J1189"/>
      <c r="K1189"/>
    </row>
    <row r="1190" spans="1:11" s="94" customFormat="1" ht="12" customHeight="1">
      <c r="A1190"/>
      <c r="B1190"/>
      <c r="C1190"/>
      <c r="D1190"/>
      <c r="E1190"/>
      <c r="F1190"/>
      <c r="G1190"/>
      <c r="H1190"/>
      <c r="I1190"/>
      <c r="J1190"/>
      <c r="K1190"/>
    </row>
    <row r="1191" spans="1:11" s="94" customFormat="1" ht="12" customHeight="1">
      <c r="A1191"/>
      <c r="B1191"/>
      <c r="C1191"/>
      <c r="D1191"/>
      <c r="E1191"/>
      <c r="F1191"/>
      <c r="G1191"/>
      <c r="H1191"/>
      <c r="I1191"/>
      <c r="J1191"/>
      <c r="K1191"/>
    </row>
    <row r="1192" spans="1:11" s="94" customFormat="1" ht="12" customHeight="1">
      <c r="A1192"/>
      <c r="B1192"/>
      <c r="C1192"/>
      <c r="D1192"/>
      <c r="E1192"/>
      <c r="F1192"/>
      <c r="G1192"/>
      <c r="H1192"/>
      <c r="I1192"/>
      <c r="J1192"/>
      <c r="K1192"/>
    </row>
    <row r="1193" spans="1:11" s="94" customFormat="1" ht="12" customHeight="1">
      <c r="A1193"/>
      <c r="B1193"/>
      <c r="C1193"/>
      <c r="D1193"/>
      <c r="E1193"/>
      <c r="F1193"/>
      <c r="G1193"/>
      <c r="H1193"/>
      <c r="I1193"/>
      <c r="J1193"/>
      <c r="K1193"/>
    </row>
    <row r="1194" spans="1:11" s="94" customFormat="1" ht="12" customHeight="1">
      <c r="A1194"/>
      <c r="B1194"/>
      <c r="C1194"/>
      <c r="D1194"/>
      <c r="E1194"/>
      <c r="F1194"/>
      <c r="G1194"/>
      <c r="H1194"/>
      <c r="I1194"/>
      <c r="J1194"/>
      <c r="K1194"/>
    </row>
    <row r="1195" spans="1:11" s="94" customFormat="1" ht="12" customHeight="1">
      <c r="A1195"/>
      <c r="B1195"/>
      <c r="C1195"/>
      <c r="D1195"/>
      <c r="E1195"/>
      <c r="F1195"/>
      <c r="G1195"/>
      <c r="H1195"/>
      <c r="I1195"/>
      <c r="J1195"/>
      <c r="K1195"/>
    </row>
    <row r="1196" spans="1:11" ht="12" customHeight="1">
      <c r="A1196"/>
      <c r="B1196"/>
      <c r="C1196"/>
      <c r="D1196"/>
      <c r="E1196"/>
      <c r="F1196"/>
      <c r="G1196"/>
      <c r="H1196"/>
      <c r="I1196"/>
      <c r="J1196"/>
      <c r="K1196"/>
    </row>
    <row r="1197" spans="1:11" ht="12" customHeight="1">
      <c r="A1197"/>
      <c r="B1197"/>
      <c r="C1197"/>
      <c r="D1197"/>
      <c r="E1197"/>
      <c r="F1197"/>
      <c r="G1197"/>
      <c r="H1197"/>
      <c r="I1197"/>
      <c r="J1197"/>
      <c r="K1197"/>
    </row>
    <row r="1198" spans="1:11" ht="12" customHeight="1">
      <c r="A1198"/>
      <c r="B1198"/>
      <c r="C1198"/>
      <c r="D1198"/>
      <c r="E1198"/>
      <c r="F1198"/>
      <c r="G1198"/>
      <c r="H1198"/>
      <c r="I1198"/>
      <c r="J1198"/>
      <c r="K1198"/>
    </row>
    <row r="1199" spans="1:11" ht="12" customHeight="1">
      <c r="A1199"/>
      <c r="B1199"/>
      <c r="C1199"/>
      <c r="D1199"/>
      <c r="E1199"/>
      <c r="F1199"/>
      <c r="G1199"/>
      <c r="H1199"/>
      <c r="I1199"/>
      <c r="J1199"/>
      <c r="K1199"/>
    </row>
    <row r="1200" spans="1:11" ht="12" customHeight="1">
      <c r="A1200"/>
      <c r="B1200"/>
      <c r="C1200"/>
      <c r="D1200"/>
      <c r="E1200"/>
      <c r="F1200"/>
      <c r="G1200"/>
      <c r="H1200"/>
      <c r="I1200"/>
      <c r="J1200"/>
      <c r="K1200"/>
    </row>
    <row r="1201" spans="1:11" ht="12" customHeight="1">
      <c r="A1201"/>
      <c r="B1201"/>
      <c r="C1201"/>
      <c r="D1201"/>
      <c r="E1201"/>
      <c r="F1201"/>
      <c r="G1201"/>
      <c r="H1201"/>
      <c r="I1201"/>
      <c r="J1201"/>
      <c r="K1201"/>
    </row>
    <row r="1202" spans="1:11" ht="12" customHeight="1">
      <c r="A1202"/>
      <c r="B1202"/>
      <c r="C1202"/>
      <c r="D1202"/>
      <c r="E1202"/>
      <c r="F1202"/>
      <c r="G1202"/>
      <c r="H1202"/>
      <c r="I1202"/>
      <c r="J1202"/>
      <c r="K1202"/>
    </row>
    <row r="1203" spans="1:11" ht="12" customHeight="1">
      <c r="A1203"/>
      <c r="B1203"/>
      <c r="C1203"/>
      <c r="D1203"/>
      <c r="E1203"/>
      <c r="F1203"/>
      <c r="G1203"/>
      <c r="H1203"/>
      <c r="I1203"/>
      <c r="J1203"/>
      <c r="K1203"/>
    </row>
    <row r="1204" spans="1:11" ht="12" customHeight="1">
      <c r="A1204"/>
      <c r="B1204"/>
      <c r="C1204"/>
      <c r="D1204"/>
      <c r="E1204"/>
      <c r="F1204"/>
      <c r="G1204"/>
      <c r="H1204"/>
      <c r="I1204"/>
      <c r="J1204"/>
      <c r="K1204"/>
    </row>
    <row r="1205" spans="1:11" ht="12" customHeight="1">
      <c r="A1205"/>
      <c r="B1205"/>
      <c r="C1205"/>
      <c r="D1205"/>
      <c r="E1205"/>
      <c r="F1205"/>
      <c r="G1205"/>
      <c r="H1205"/>
      <c r="I1205"/>
      <c r="J1205"/>
      <c r="K1205"/>
    </row>
    <row r="1206" spans="1:11" ht="12" customHeight="1">
      <c r="A1206"/>
      <c r="B1206"/>
      <c r="C1206"/>
      <c r="D1206"/>
      <c r="E1206"/>
      <c r="F1206"/>
      <c r="G1206"/>
      <c r="H1206"/>
      <c r="I1206"/>
      <c r="J1206"/>
      <c r="K1206"/>
    </row>
    <row r="1207" spans="1:11" ht="12" customHeight="1">
      <c r="A1207"/>
      <c r="B1207"/>
      <c r="C1207"/>
      <c r="D1207"/>
      <c r="E1207"/>
      <c r="F1207"/>
      <c r="G1207"/>
      <c r="H1207"/>
      <c r="I1207"/>
      <c r="J1207"/>
      <c r="K1207"/>
    </row>
    <row r="1208" spans="1:11" ht="12" customHeight="1">
      <c r="A1208"/>
      <c r="B1208"/>
      <c r="C1208"/>
      <c r="D1208"/>
      <c r="E1208"/>
      <c r="F1208"/>
      <c r="G1208"/>
      <c r="H1208"/>
      <c r="I1208"/>
      <c r="J1208"/>
      <c r="K1208"/>
    </row>
    <row r="1209" spans="1:11" ht="12" customHeight="1">
      <c r="A1209"/>
      <c r="B1209"/>
      <c r="C1209"/>
      <c r="D1209"/>
      <c r="E1209"/>
      <c r="F1209"/>
      <c r="G1209"/>
      <c r="H1209"/>
      <c r="I1209"/>
      <c r="J1209"/>
      <c r="K1209"/>
    </row>
    <row r="1210" spans="1:11" ht="12" customHeight="1">
      <c r="A1210"/>
      <c r="B1210"/>
      <c r="C1210"/>
      <c r="D1210"/>
      <c r="E1210"/>
      <c r="F1210"/>
      <c r="G1210"/>
      <c r="H1210"/>
      <c r="I1210"/>
      <c r="J1210"/>
      <c r="K1210"/>
    </row>
    <row r="1211" spans="1:11" ht="12" customHeight="1">
      <c r="A1211"/>
      <c r="B1211"/>
      <c r="C1211"/>
      <c r="D1211"/>
      <c r="E1211"/>
      <c r="F1211"/>
      <c r="G1211"/>
      <c r="H1211"/>
      <c r="I1211"/>
      <c r="J1211"/>
      <c r="K1211"/>
    </row>
    <row r="1212" spans="1:11" ht="12" customHeight="1">
      <c r="A1212"/>
      <c r="B1212"/>
      <c r="C1212"/>
      <c r="D1212"/>
      <c r="E1212"/>
      <c r="F1212"/>
      <c r="G1212"/>
      <c r="H1212"/>
      <c r="I1212"/>
      <c r="J1212"/>
      <c r="K1212"/>
    </row>
    <row r="1213" spans="1:11" ht="12" customHeight="1">
      <c r="A1213"/>
      <c r="B1213"/>
      <c r="C1213"/>
      <c r="D1213"/>
      <c r="E1213"/>
      <c r="F1213"/>
      <c r="G1213"/>
      <c r="H1213"/>
      <c r="I1213"/>
      <c r="J1213"/>
      <c r="K1213"/>
    </row>
    <row r="1214" spans="1:11" ht="12" customHeight="1">
      <c r="A1214"/>
      <c r="B1214"/>
      <c r="C1214"/>
      <c r="D1214"/>
      <c r="E1214"/>
      <c r="F1214"/>
      <c r="G1214"/>
      <c r="H1214"/>
      <c r="I1214"/>
      <c r="J1214"/>
      <c r="K1214"/>
    </row>
    <row r="1215" spans="1:11" ht="12" customHeight="1">
      <c r="A1215"/>
      <c r="B1215"/>
      <c r="C1215"/>
      <c r="D1215"/>
      <c r="E1215"/>
      <c r="F1215"/>
      <c r="G1215"/>
      <c r="H1215"/>
      <c r="I1215"/>
      <c r="J1215"/>
      <c r="K1215"/>
    </row>
    <row r="1216" spans="1:11" ht="12" customHeight="1">
      <c r="A1216"/>
      <c r="B1216"/>
      <c r="C1216"/>
      <c r="D1216"/>
      <c r="E1216"/>
      <c r="F1216"/>
      <c r="G1216"/>
      <c r="H1216"/>
      <c r="I1216"/>
      <c r="J1216"/>
      <c r="K1216"/>
    </row>
    <row r="1217" spans="1:11" ht="12" customHeight="1">
      <c r="A1217"/>
      <c r="B1217"/>
      <c r="C1217"/>
      <c r="D1217"/>
      <c r="E1217"/>
      <c r="F1217"/>
      <c r="G1217"/>
      <c r="H1217"/>
      <c r="I1217"/>
      <c r="J1217"/>
      <c r="K1217"/>
    </row>
    <row r="1218" spans="1:11" ht="12" customHeight="1">
      <c r="A1218"/>
      <c r="B1218"/>
      <c r="C1218"/>
      <c r="D1218"/>
      <c r="E1218"/>
      <c r="F1218"/>
      <c r="G1218"/>
      <c r="H1218"/>
      <c r="I1218"/>
      <c r="J1218"/>
      <c r="K1218"/>
    </row>
    <row r="1219" spans="1:11" ht="12" customHeight="1">
      <c r="A1219"/>
      <c r="B1219"/>
      <c r="C1219"/>
      <c r="D1219"/>
      <c r="E1219"/>
      <c r="F1219"/>
      <c r="G1219"/>
      <c r="H1219"/>
      <c r="I1219"/>
      <c r="J1219"/>
      <c r="K1219"/>
    </row>
    <row r="1220" spans="1:11" ht="12" customHeight="1">
      <c r="A1220"/>
      <c r="B1220"/>
      <c r="C1220"/>
      <c r="D1220"/>
      <c r="E1220"/>
      <c r="F1220"/>
      <c r="G1220"/>
      <c r="H1220"/>
      <c r="I1220"/>
      <c r="J1220"/>
      <c r="K1220"/>
    </row>
    <row r="1221" spans="1:11" ht="12" customHeight="1">
      <c r="A1221"/>
      <c r="B1221"/>
      <c r="C1221"/>
      <c r="D1221"/>
      <c r="E1221"/>
      <c r="F1221"/>
      <c r="G1221"/>
      <c r="H1221"/>
      <c r="I1221"/>
      <c r="J1221"/>
      <c r="K1221"/>
    </row>
    <row r="1222" spans="1:11" ht="12" customHeight="1">
      <c r="A1222"/>
      <c r="B1222"/>
      <c r="C1222"/>
      <c r="D1222"/>
      <c r="E1222"/>
      <c r="F1222"/>
      <c r="G1222"/>
      <c r="H1222"/>
      <c r="I1222"/>
      <c r="J1222"/>
      <c r="K1222"/>
    </row>
    <row r="1223" spans="1:11" ht="12" customHeight="1">
      <c r="A1223"/>
      <c r="B1223"/>
      <c r="C1223"/>
      <c r="D1223"/>
      <c r="E1223"/>
      <c r="F1223"/>
      <c r="G1223"/>
      <c r="H1223"/>
      <c r="I1223"/>
      <c r="J1223"/>
      <c r="K1223"/>
    </row>
    <row r="1224" spans="1:11" ht="12" customHeight="1">
      <c r="A1224"/>
      <c r="B1224"/>
      <c r="C1224"/>
      <c r="D1224"/>
      <c r="E1224"/>
      <c r="F1224"/>
      <c r="G1224"/>
      <c r="H1224"/>
      <c r="I1224"/>
      <c r="J1224"/>
      <c r="K1224"/>
    </row>
    <row r="1225" spans="1:11" ht="12" customHeight="1">
      <c r="A1225"/>
      <c r="B1225"/>
      <c r="C1225"/>
      <c r="D1225"/>
      <c r="E1225"/>
      <c r="F1225"/>
      <c r="G1225"/>
      <c r="H1225"/>
      <c r="I1225"/>
      <c r="J1225"/>
      <c r="K1225"/>
    </row>
    <row r="1226" spans="1:11" ht="12" customHeight="1">
      <c r="A1226"/>
      <c r="B1226"/>
      <c r="C1226"/>
      <c r="D1226"/>
      <c r="E1226"/>
      <c r="F1226"/>
      <c r="G1226"/>
      <c r="H1226"/>
      <c r="I1226"/>
      <c r="J1226"/>
      <c r="K1226"/>
    </row>
    <row r="1227" spans="1:11" ht="12" customHeight="1">
      <c r="A1227"/>
      <c r="B1227"/>
      <c r="C1227"/>
      <c r="D1227"/>
      <c r="E1227"/>
      <c r="F1227"/>
      <c r="G1227"/>
      <c r="H1227"/>
      <c r="I1227"/>
      <c r="J1227"/>
      <c r="K1227"/>
    </row>
    <row r="1228" spans="1:11" ht="12" customHeight="1">
      <c r="A1228"/>
      <c r="B1228"/>
      <c r="C1228"/>
      <c r="D1228"/>
      <c r="E1228"/>
      <c r="F1228"/>
      <c r="G1228"/>
      <c r="H1228"/>
      <c r="I1228"/>
      <c r="J1228"/>
      <c r="K1228"/>
    </row>
    <row r="1229" spans="1:11" ht="12" customHeight="1">
      <c r="A1229"/>
      <c r="B1229"/>
      <c r="C1229"/>
      <c r="D1229"/>
      <c r="E1229"/>
      <c r="F1229"/>
      <c r="G1229"/>
      <c r="H1229"/>
      <c r="I1229"/>
      <c r="J1229"/>
      <c r="K1229"/>
    </row>
    <row r="1230" spans="1:11" ht="12" customHeight="1">
      <c r="A1230"/>
      <c r="B1230"/>
      <c r="C1230"/>
      <c r="D1230"/>
      <c r="E1230"/>
      <c r="F1230"/>
      <c r="G1230"/>
      <c r="H1230"/>
      <c r="I1230"/>
      <c r="J1230"/>
      <c r="K1230"/>
    </row>
    <row r="1231" spans="1:11" ht="12" customHeight="1">
      <c r="A1231"/>
      <c r="B1231"/>
      <c r="C1231"/>
      <c r="D1231"/>
      <c r="E1231"/>
      <c r="F1231"/>
      <c r="G1231"/>
      <c r="H1231"/>
      <c r="I1231"/>
      <c r="J1231"/>
      <c r="K1231"/>
    </row>
    <row r="1232" spans="1:11" ht="12" customHeight="1">
      <c r="A1232"/>
      <c r="B1232"/>
      <c r="C1232"/>
      <c r="D1232"/>
      <c r="E1232"/>
      <c r="F1232"/>
      <c r="G1232"/>
      <c r="H1232"/>
      <c r="I1232"/>
      <c r="J1232"/>
      <c r="K1232"/>
    </row>
    <row r="1233" spans="1:11" ht="12" customHeight="1">
      <c r="A1233"/>
      <c r="B1233"/>
      <c r="C1233"/>
      <c r="D1233"/>
      <c r="E1233"/>
      <c r="F1233"/>
      <c r="G1233"/>
      <c r="H1233"/>
      <c r="I1233"/>
      <c r="J1233"/>
      <c r="K1233"/>
    </row>
    <row r="1234" spans="1:11" ht="12" customHeight="1">
      <c r="A1234"/>
      <c r="B1234"/>
      <c r="C1234"/>
      <c r="D1234"/>
      <c r="E1234"/>
      <c r="F1234"/>
      <c r="G1234"/>
      <c r="H1234"/>
      <c r="I1234"/>
      <c r="J1234"/>
      <c r="K1234"/>
    </row>
    <row r="1235" spans="1:11" ht="12" customHeight="1">
      <c r="A1235"/>
      <c r="B1235"/>
      <c r="C1235"/>
      <c r="D1235"/>
      <c r="E1235"/>
      <c r="F1235"/>
      <c r="G1235"/>
      <c r="H1235"/>
      <c r="I1235"/>
      <c r="J1235"/>
      <c r="K1235"/>
    </row>
    <row r="1236" spans="1:11" ht="12" customHeight="1">
      <c r="A1236"/>
      <c r="B1236"/>
      <c r="C1236"/>
      <c r="D1236"/>
      <c r="E1236"/>
      <c r="F1236"/>
      <c r="G1236"/>
      <c r="H1236"/>
      <c r="I1236"/>
      <c r="J1236"/>
      <c r="K1236"/>
    </row>
    <row r="1237" spans="1:11" ht="12" customHeight="1">
      <c r="A1237"/>
      <c r="B1237"/>
      <c r="C1237"/>
      <c r="D1237"/>
      <c r="E1237"/>
      <c r="F1237"/>
      <c r="G1237"/>
      <c r="H1237"/>
      <c r="I1237"/>
      <c r="J1237"/>
      <c r="K1237"/>
    </row>
    <row r="1238" spans="1:11" ht="12" customHeight="1">
      <c r="A1238"/>
      <c r="B1238"/>
      <c r="C1238"/>
      <c r="D1238"/>
      <c r="E1238"/>
      <c r="F1238"/>
      <c r="G1238"/>
      <c r="H1238"/>
      <c r="I1238"/>
      <c r="J1238"/>
      <c r="K1238"/>
    </row>
    <row r="1239" spans="1:11" ht="12" customHeight="1">
      <c r="A1239"/>
      <c r="B1239"/>
      <c r="C1239"/>
      <c r="D1239"/>
      <c r="E1239"/>
      <c r="F1239"/>
      <c r="G1239"/>
      <c r="H1239"/>
      <c r="I1239"/>
      <c r="J1239"/>
      <c r="K1239"/>
    </row>
    <row r="1240" spans="1:11" ht="12" customHeight="1">
      <c r="A1240"/>
      <c r="B1240"/>
      <c r="C1240"/>
      <c r="D1240"/>
      <c r="E1240"/>
      <c r="F1240"/>
      <c r="G1240"/>
      <c r="H1240"/>
      <c r="I1240"/>
      <c r="J1240"/>
      <c r="K1240"/>
    </row>
    <row r="1241" spans="1:11" ht="12" customHeight="1">
      <c r="A1241"/>
      <c r="B1241"/>
      <c r="C1241"/>
      <c r="D1241"/>
      <c r="E1241"/>
      <c r="F1241"/>
      <c r="G1241"/>
      <c r="H1241"/>
      <c r="I1241"/>
      <c r="J1241"/>
      <c r="K1241"/>
    </row>
    <row r="1242" spans="1:11" ht="12" customHeight="1">
      <c r="A1242"/>
      <c r="B1242"/>
      <c r="C1242"/>
      <c r="D1242"/>
      <c r="E1242"/>
      <c r="F1242"/>
      <c r="G1242"/>
      <c r="H1242"/>
      <c r="I1242"/>
      <c r="J1242"/>
      <c r="K1242"/>
    </row>
    <row r="1243" spans="1:11" ht="12" customHeight="1">
      <c r="A1243"/>
      <c r="B1243"/>
      <c r="C1243"/>
      <c r="D1243"/>
      <c r="E1243"/>
      <c r="F1243"/>
      <c r="G1243"/>
      <c r="H1243"/>
      <c r="I1243"/>
      <c r="J1243"/>
      <c r="K1243"/>
    </row>
    <row r="1244" spans="1:11" ht="12" customHeight="1">
      <c r="A1244"/>
      <c r="B1244"/>
      <c r="C1244"/>
      <c r="D1244"/>
      <c r="E1244"/>
      <c r="F1244"/>
      <c r="G1244"/>
      <c r="H1244"/>
      <c r="I1244"/>
      <c r="J1244"/>
      <c r="K1244"/>
    </row>
    <row r="1245" spans="1:11" ht="12" customHeight="1">
      <c r="A1245"/>
      <c r="B1245"/>
      <c r="C1245"/>
      <c r="D1245"/>
      <c r="E1245"/>
      <c r="F1245"/>
      <c r="G1245"/>
      <c r="H1245"/>
      <c r="I1245"/>
      <c r="J1245"/>
      <c r="K1245"/>
    </row>
    <row r="1246" spans="1:11" ht="12" customHeight="1">
      <c r="A1246"/>
      <c r="B1246"/>
      <c r="C1246"/>
      <c r="D1246"/>
      <c r="E1246"/>
      <c r="F1246"/>
      <c r="G1246"/>
      <c r="H1246"/>
      <c r="I1246"/>
      <c r="J1246"/>
      <c r="K1246"/>
    </row>
    <row r="1247" spans="1:11" ht="12" customHeight="1">
      <c r="A1247"/>
      <c r="B1247"/>
      <c r="C1247"/>
      <c r="D1247"/>
      <c r="E1247"/>
      <c r="F1247"/>
      <c r="G1247"/>
      <c r="H1247"/>
      <c r="I1247"/>
      <c r="J1247"/>
      <c r="K1247"/>
    </row>
    <row r="1248" spans="1:11" ht="12" customHeight="1">
      <c r="A1248"/>
      <c r="B1248"/>
      <c r="C1248"/>
      <c r="D1248"/>
      <c r="E1248"/>
      <c r="F1248"/>
      <c r="G1248"/>
      <c r="H1248"/>
      <c r="I1248"/>
      <c r="J1248"/>
      <c r="K1248"/>
    </row>
    <row r="1249" spans="1:11" ht="12" customHeight="1">
      <c r="A1249"/>
      <c r="B1249"/>
      <c r="C1249"/>
      <c r="D1249"/>
      <c r="E1249"/>
      <c r="F1249"/>
      <c r="G1249"/>
      <c r="H1249"/>
      <c r="I1249"/>
      <c r="J1249"/>
      <c r="K1249"/>
    </row>
    <row r="1250" spans="1:11" ht="12" customHeight="1">
      <c r="A1250"/>
      <c r="B1250"/>
      <c r="C1250"/>
      <c r="D1250"/>
      <c r="E1250"/>
      <c r="F1250"/>
      <c r="G1250"/>
      <c r="H1250"/>
      <c r="I1250"/>
      <c r="J1250"/>
      <c r="K1250"/>
    </row>
    <row r="1251" spans="1:11" ht="12" customHeight="1">
      <c r="A1251"/>
      <c r="B1251"/>
      <c r="C1251"/>
      <c r="D1251"/>
      <c r="E1251"/>
      <c r="F1251"/>
      <c r="G1251"/>
      <c r="H1251"/>
      <c r="I1251"/>
      <c r="J1251"/>
      <c r="K1251"/>
    </row>
    <row r="1252" spans="1:11" ht="12" customHeight="1">
      <c r="A1252"/>
      <c r="B1252"/>
      <c r="C1252"/>
      <c r="D1252"/>
      <c r="E1252"/>
      <c r="F1252"/>
      <c r="G1252"/>
      <c r="H1252"/>
      <c r="I1252"/>
      <c r="J1252"/>
      <c r="K1252"/>
    </row>
    <row r="1253" spans="1:11" ht="12" customHeight="1">
      <c r="A1253"/>
      <c r="B1253"/>
      <c r="C1253"/>
      <c r="D1253"/>
      <c r="E1253"/>
      <c r="F1253"/>
      <c r="G1253"/>
      <c r="H1253"/>
      <c r="I1253"/>
      <c r="J1253"/>
      <c r="K1253"/>
    </row>
    <row r="1254" spans="1:11" ht="12" customHeight="1">
      <c r="A1254"/>
      <c r="B1254"/>
      <c r="C1254"/>
      <c r="D1254"/>
      <c r="E1254"/>
      <c r="F1254"/>
      <c r="G1254"/>
      <c r="H1254"/>
      <c r="I1254"/>
      <c r="J1254"/>
      <c r="K1254"/>
    </row>
    <row r="1255" spans="1:11" ht="12" customHeight="1">
      <c r="A1255"/>
      <c r="B1255"/>
      <c r="C1255"/>
      <c r="D1255"/>
      <c r="E1255"/>
      <c r="F1255"/>
      <c r="G1255"/>
      <c r="H1255"/>
      <c r="I1255"/>
      <c r="J1255"/>
      <c r="K1255"/>
    </row>
    <row r="1256" spans="1:11" ht="12" customHeight="1">
      <c r="A1256"/>
      <c r="B1256"/>
      <c r="C1256"/>
      <c r="D1256"/>
      <c r="E1256"/>
      <c r="F1256"/>
      <c r="G1256"/>
      <c r="H1256"/>
      <c r="I1256"/>
      <c r="J1256"/>
      <c r="K1256"/>
    </row>
    <row r="1257" spans="1:11" ht="12" customHeight="1">
      <c r="A1257"/>
      <c r="B1257"/>
      <c r="C1257"/>
      <c r="D1257"/>
      <c r="E1257"/>
      <c r="F1257"/>
      <c r="G1257"/>
      <c r="H1257"/>
      <c r="I1257"/>
      <c r="J1257"/>
      <c r="K1257"/>
    </row>
    <row r="1258" spans="1:11" ht="12" customHeight="1">
      <c r="A1258"/>
      <c r="B1258"/>
      <c r="C1258"/>
      <c r="D1258"/>
      <c r="E1258"/>
      <c r="F1258"/>
      <c r="G1258"/>
      <c r="H1258"/>
      <c r="I1258"/>
      <c r="J1258"/>
      <c r="K1258"/>
    </row>
    <row r="1259" spans="1:11" ht="12" customHeight="1">
      <c r="A1259"/>
      <c r="B1259"/>
      <c r="C1259"/>
      <c r="D1259"/>
      <c r="E1259"/>
      <c r="F1259"/>
      <c r="G1259"/>
      <c r="H1259"/>
      <c r="I1259"/>
      <c r="J1259"/>
      <c r="K1259"/>
    </row>
    <row r="1260" spans="1:11" s="94" customFormat="1" ht="12" customHeight="1">
      <c r="A1260"/>
      <c r="B1260"/>
      <c r="C1260"/>
      <c r="D1260"/>
      <c r="E1260"/>
      <c r="F1260"/>
      <c r="G1260"/>
      <c r="H1260"/>
      <c r="I1260"/>
      <c r="J1260"/>
      <c r="K1260"/>
    </row>
    <row r="1261" spans="1:11" s="94" customFormat="1" ht="12" customHeight="1">
      <c r="A1261"/>
      <c r="B1261"/>
      <c r="C1261"/>
      <c r="D1261"/>
      <c r="E1261"/>
      <c r="F1261"/>
      <c r="G1261"/>
      <c r="H1261"/>
      <c r="I1261"/>
      <c r="J1261"/>
      <c r="K1261"/>
    </row>
    <row r="1262" spans="1:11" s="94" customFormat="1" ht="12" customHeight="1">
      <c r="A1262"/>
      <c r="B1262"/>
      <c r="C1262"/>
      <c r="D1262"/>
      <c r="E1262"/>
      <c r="F1262"/>
      <c r="G1262"/>
      <c r="H1262"/>
      <c r="I1262"/>
      <c r="J1262"/>
      <c r="K1262"/>
    </row>
    <row r="1263" spans="1:11" s="94" customFormat="1" ht="12" customHeight="1">
      <c r="A1263"/>
      <c r="B1263"/>
      <c r="C1263"/>
      <c r="D1263"/>
      <c r="E1263"/>
      <c r="F1263"/>
      <c r="G1263"/>
      <c r="H1263"/>
      <c r="I1263"/>
      <c r="J1263"/>
      <c r="K1263"/>
    </row>
    <row r="1264" spans="1:11" s="94" customFormat="1" ht="12" customHeight="1">
      <c r="A1264"/>
      <c r="B1264"/>
      <c r="C1264"/>
      <c r="D1264"/>
      <c r="E1264"/>
      <c r="F1264"/>
      <c r="G1264"/>
      <c r="H1264"/>
      <c r="I1264"/>
      <c r="J1264"/>
      <c r="K1264"/>
    </row>
    <row r="1265" spans="1:11" s="94" customFormat="1" ht="12" customHeight="1">
      <c r="A1265"/>
      <c r="B1265"/>
      <c r="C1265"/>
      <c r="D1265"/>
      <c r="E1265"/>
      <c r="F1265"/>
      <c r="G1265"/>
      <c r="H1265"/>
      <c r="I1265"/>
      <c r="J1265"/>
      <c r="K1265"/>
    </row>
    <row r="1266" spans="1:11" s="94" customFormat="1" ht="12" customHeight="1">
      <c r="A1266"/>
      <c r="B1266"/>
      <c r="C1266"/>
      <c r="D1266"/>
      <c r="E1266"/>
      <c r="F1266"/>
      <c r="G1266"/>
      <c r="H1266"/>
      <c r="I1266"/>
      <c r="J1266"/>
      <c r="K1266"/>
    </row>
    <row r="1267" spans="1:11" s="94" customFormat="1" ht="12" customHeight="1">
      <c r="A1267"/>
      <c r="B1267"/>
      <c r="C1267"/>
      <c r="D1267"/>
      <c r="E1267"/>
      <c r="F1267"/>
      <c r="G1267"/>
      <c r="H1267"/>
      <c r="I1267"/>
      <c r="J1267"/>
      <c r="K1267"/>
    </row>
    <row r="1268" spans="1:11" s="94" customFormat="1" ht="12" customHeight="1">
      <c r="A1268"/>
      <c r="B1268"/>
      <c r="C1268"/>
      <c r="D1268"/>
      <c r="E1268"/>
      <c r="F1268"/>
      <c r="G1268"/>
      <c r="H1268"/>
      <c r="I1268"/>
      <c r="J1268"/>
      <c r="K1268"/>
    </row>
    <row r="1269" spans="1:11" s="94" customFormat="1" ht="12" customHeight="1">
      <c r="A1269"/>
      <c r="B1269"/>
      <c r="C1269"/>
      <c r="D1269"/>
      <c r="E1269"/>
      <c r="F1269"/>
      <c r="G1269"/>
      <c r="H1269"/>
      <c r="I1269"/>
      <c r="J1269"/>
      <c r="K1269"/>
    </row>
    <row r="1270" spans="1:11" s="94" customFormat="1" ht="12" customHeight="1">
      <c r="A1270"/>
      <c r="B1270"/>
      <c r="C1270"/>
      <c r="D1270"/>
      <c r="E1270"/>
      <c r="F1270"/>
      <c r="G1270"/>
      <c r="H1270"/>
      <c r="I1270"/>
      <c r="J1270"/>
      <c r="K1270"/>
    </row>
    <row r="1271" spans="1:11" s="94" customFormat="1" ht="12" customHeight="1">
      <c r="A1271"/>
      <c r="B1271"/>
      <c r="C1271"/>
      <c r="D1271"/>
      <c r="E1271"/>
      <c r="F1271"/>
      <c r="G1271"/>
      <c r="H1271"/>
      <c r="I1271"/>
      <c r="J1271"/>
      <c r="K1271"/>
    </row>
    <row r="1272" spans="1:11" s="94" customFormat="1" ht="12" customHeight="1">
      <c r="A1272"/>
      <c r="B1272"/>
      <c r="C1272"/>
      <c r="D1272"/>
      <c r="E1272"/>
      <c r="F1272"/>
      <c r="G1272"/>
      <c r="H1272"/>
      <c r="I1272"/>
      <c r="J1272"/>
      <c r="K1272"/>
    </row>
    <row r="1273" spans="1:11" s="94" customFormat="1" ht="12" customHeight="1">
      <c r="A1273"/>
      <c r="B1273"/>
      <c r="C1273"/>
      <c r="D1273"/>
      <c r="E1273"/>
      <c r="F1273"/>
      <c r="G1273"/>
      <c r="H1273"/>
      <c r="I1273"/>
      <c r="J1273"/>
      <c r="K1273"/>
    </row>
    <row r="1274" spans="1:11" s="94" customFormat="1" ht="12" customHeight="1">
      <c r="A1274"/>
      <c r="B1274"/>
      <c r="C1274"/>
      <c r="D1274"/>
      <c r="E1274"/>
      <c r="F1274"/>
      <c r="G1274"/>
      <c r="H1274"/>
      <c r="I1274"/>
      <c r="J1274"/>
      <c r="K1274"/>
    </row>
    <row r="1275" spans="1:11" s="94" customFormat="1" ht="12" customHeight="1">
      <c r="A1275"/>
      <c r="B1275"/>
      <c r="C1275"/>
      <c r="D1275"/>
      <c r="E1275"/>
      <c r="F1275"/>
      <c r="G1275"/>
      <c r="H1275"/>
      <c r="I1275"/>
      <c r="J1275"/>
      <c r="K1275"/>
    </row>
    <row r="1276" spans="1:11" ht="12" customHeight="1">
      <c r="A1276"/>
      <c r="B1276"/>
      <c r="C1276"/>
      <c r="D1276"/>
      <c r="E1276"/>
      <c r="F1276"/>
      <c r="G1276"/>
      <c r="H1276"/>
      <c r="I1276"/>
      <c r="J1276"/>
      <c r="K1276"/>
    </row>
    <row r="1277" spans="1:11" ht="12" customHeight="1">
      <c r="A1277"/>
      <c r="B1277"/>
      <c r="C1277"/>
      <c r="D1277"/>
      <c r="E1277"/>
      <c r="F1277"/>
      <c r="G1277"/>
      <c r="H1277"/>
      <c r="I1277"/>
      <c r="J1277"/>
      <c r="K1277"/>
    </row>
    <row r="1278" spans="1:11" ht="12" customHeight="1">
      <c r="A1278"/>
      <c r="B1278"/>
      <c r="C1278"/>
      <c r="D1278"/>
      <c r="E1278"/>
      <c r="F1278"/>
      <c r="G1278"/>
      <c r="H1278"/>
      <c r="I1278"/>
      <c r="J1278"/>
      <c r="K1278"/>
    </row>
    <row r="1279" spans="1:11" ht="12" customHeight="1">
      <c r="A1279"/>
      <c r="B1279"/>
      <c r="C1279"/>
      <c r="D1279"/>
      <c r="E1279"/>
      <c r="F1279"/>
      <c r="G1279"/>
      <c r="H1279"/>
      <c r="I1279"/>
      <c r="J1279"/>
      <c r="K1279"/>
    </row>
    <row r="1280" spans="1:11" ht="12" customHeight="1">
      <c r="A1280"/>
      <c r="B1280"/>
      <c r="C1280"/>
      <c r="D1280"/>
      <c r="E1280"/>
      <c r="F1280"/>
      <c r="G1280"/>
      <c r="H1280"/>
      <c r="I1280"/>
      <c r="J1280"/>
      <c r="K1280"/>
    </row>
    <row r="1281" spans="1:11" ht="12" customHeight="1">
      <c r="A1281"/>
      <c r="B1281"/>
      <c r="C1281"/>
      <c r="D1281"/>
      <c r="E1281"/>
      <c r="F1281"/>
      <c r="G1281"/>
      <c r="H1281"/>
      <c r="I1281"/>
      <c r="J1281"/>
      <c r="K1281"/>
    </row>
    <row r="1282" spans="1:11" ht="12" customHeight="1">
      <c r="A1282"/>
      <c r="B1282"/>
      <c r="C1282"/>
      <c r="D1282"/>
      <c r="E1282"/>
      <c r="F1282"/>
      <c r="G1282"/>
      <c r="H1282"/>
      <c r="I1282"/>
      <c r="J1282"/>
      <c r="K1282"/>
    </row>
    <row r="1283" spans="1:11" ht="12" customHeight="1">
      <c r="A1283"/>
      <c r="B1283"/>
      <c r="C1283"/>
      <c r="D1283"/>
      <c r="E1283"/>
      <c r="F1283"/>
      <c r="G1283"/>
      <c r="H1283"/>
      <c r="I1283"/>
      <c r="J1283"/>
      <c r="K1283"/>
    </row>
    <row r="1284" spans="1:11" ht="12" customHeight="1">
      <c r="A1284"/>
      <c r="B1284"/>
      <c r="C1284"/>
      <c r="D1284"/>
      <c r="E1284"/>
      <c r="F1284"/>
      <c r="G1284"/>
      <c r="H1284"/>
      <c r="I1284"/>
      <c r="J1284"/>
      <c r="K1284"/>
    </row>
    <row r="1285" spans="1:11" ht="12" customHeight="1">
      <c r="A1285"/>
      <c r="B1285"/>
      <c r="C1285"/>
      <c r="D1285"/>
      <c r="E1285"/>
      <c r="F1285"/>
      <c r="G1285"/>
      <c r="H1285"/>
      <c r="I1285"/>
      <c r="J1285"/>
      <c r="K1285"/>
    </row>
    <row r="1286" spans="1:11" ht="12" customHeight="1">
      <c r="A1286"/>
      <c r="B1286"/>
      <c r="C1286"/>
      <c r="D1286"/>
      <c r="E1286"/>
      <c r="F1286"/>
      <c r="G1286"/>
      <c r="H1286"/>
      <c r="I1286"/>
      <c r="J1286"/>
      <c r="K1286"/>
    </row>
    <row r="1287" spans="1:11" ht="12" customHeight="1">
      <c r="A1287"/>
      <c r="B1287"/>
      <c r="C1287"/>
      <c r="D1287"/>
      <c r="E1287"/>
      <c r="F1287"/>
      <c r="G1287"/>
      <c r="H1287"/>
      <c r="I1287"/>
      <c r="J1287"/>
      <c r="K1287"/>
    </row>
    <row r="1288" spans="1:11" ht="12" customHeight="1">
      <c r="A1288"/>
      <c r="B1288"/>
      <c r="C1288"/>
      <c r="D1288"/>
      <c r="E1288"/>
      <c r="F1288"/>
      <c r="G1288"/>
      <c r="H1288"/>
      <c r="I1288"/>
      <c r="J1288"/>
      <c r="K1288"/>
    </row>
    <row r="1289" spans="1:11" ht="12" customHeight="1">
      <c r="A1289"/>
      <c r="B1289"/>
      <c r="C1289"/>
      <c r="D1289"/>
      <c r="E1289"/>
      <c r="F1289"/>
      <c r="G1289"/>
      <c r="H1289"/>
      <c r="I1289"/>
      <c r="J1289"/>
      <c r="K1289"/>
    </row>
    <row r="1290" spans="1:11" ht="12" customHeight="1">
      <c r="A1290"/>
      <c r="B1290"/>
      <c r="C1290"/>
      <c r="D1290"/>
      <c r="E1290"/>
      <c r="F1290"/>
      <c r="G1290"/>
      <c r="H1290"/>
      <c r="I1290"/>
      <c r="J1290"/>
      <c r="K1290"/>
    </row>
  </sheetData>
  <autoFilter ref="A1:L181"/>
  <sortState ref="A2:K121">
    <sortCondition ref="A2:A121"/>
    <sortCondition ref="D2:D121"/>
    <sortCondition ref="F2:F121"/>
  </sortState>
  <pageMargins left="0.70866141732283472" right="0.70866141732283472" top="0.74803149606299213" bottom="0.74803149606299213" header="0.31496062992125984" footer="0.31496062992125984"/>
  <pageSetup paperSize="9" scale="51" orientation="landscape" horizontalDpi="200" verticalDpi="200" r:id="rId1"/>
</worksheet>
</file>

<file path=xl/worksheets/sheet8.xml><?xml version="1.0" encoding="utf-8"?>
<worksheet xmlns="http://schemas.openxmlformats.org/spreadsheetml/2006/main" xmlns:r="http://schemas.openxmlformats.org/officeDocument/2006/relationships">
  <sheetPr codeName="Sheet10"/>
  <dimension ref="B1:S137"/>
  <sheetViews>
    <sheetView showGridLines="0" zoomScale="85" zoomScaleNormal="85" workbookViewId="0"/>
  </sheetViews>
  <sheetFormatPr defaultRowHeight="15"/>
  <cols>
    <col min="1" max="1" width="1.140625" style="4" customWidth="1"/>
    <col min="2" max="2" width="62.140625" style="4" bestFit="1" customWidth="1"/>
    <col min="3" max="3" width="12.7109375" style="6" customWidth="1"/>
    <col min="4" max="4" width="12.7109375" style="4" customWidth="1"/>
    <col min="5" max="5" width="48" style="4" customWidth="1"/>
    <col min="6" max="6" width="10" style="4" customWidth="1"/>
    <col min="7" max="7" width="8.140625" style="4" customWidth="1"/>
    <col min="8" max="8" width="6.28515625" style="4" customWidth="1"/>
    <col min="9" max="9" width="29.140625" style="4" customWidth="1"/>
    <col min="10" max="10" width="28.7109375" style="4" bestFit="1" customWidth="1"/>
    <col min="11" max="11" width="17.85546875" style="4" customWidth="1"/>
    <col min="12" max="12" width="23.7109375" style="4" customWidth="1"/>
    <col min="13" max="13" width="10.5703125" customWidth="1"/>
    <col min="14" max="14" width="17.85546875" customWidth="1"/>
    <col min="15" max="15" width="9.140625" style="114"/>
    <col min="16" max="17" width="9.140625" style="4"/>
    <col min="18" max="18" width="21.7109375" style="4" customWidth="1"/>
    <col min="19" max="16384" width="9.140625" style="4"/>
  </cols>
  <sheetData>
    <row r="1" spans="2:19" ht="22.5" customHeight="1">
      <c r="B1" s="5" t="s">
        <v>63</v>
      </c>
      <c r="F1"/>
      <c r="I1" s="5" t="s">
        <v>101</v>
      </c>
    </row>
    <row r="2" spans="2:19" ht="7.5" customHeight="1" thickBot="1">
      <c r="F2"/>
    </row>
    <row r="3" spans="2:19" ht="15.75" thickBot="1">
      <c r="B3" s="4" t="s">
        <v>62</v>
      </c>
      <c r="C3" s="7" t="s">
        <v>100</v>
      </c>
      <c r="D3" s="8" t="s">
        <v>97</v>
      </c>
      <c r="E3" s="9" t="s">
        <v>112</v>
      </c>
      <c r="F3"/>
      <c r="P3" s="11" t="s">
        <v>118</v>
      </c>
    </row>
    <row r="4" spans="2:19" ht="16.5" customHeight="1" thickBot="1">
      <c r="B4" s="126" t="s">
        <v>277</v>
      </c>
      <c r="C4" s="121" t="s">
        <v>128</v>
      </c>
      <c r="D4" s="13" t="str">
        <f t="shared" ref="D4:D21" si="0">IF(ISNUMBER(FIND("ED",B4)),"ED","All")</f>
        <v>All</v>
      </c>
      <c r="E4" s="14" t="s">
        <v>120</v>
      </c>
      <c r="F4"/>
      <c r="I4" s="12"/>
      <c r="J4" s="12" t="s">
        <v>64</v>
      </c>
      <c r="K4" s="288" t="s">
        <v>111</v>
      </c>
      <c r="L4" s="288"/>
      <c r="M4" s="288" t="s">
        <v>225</v>
      </c>
      <c r="N4" s="288"/>
      <c r="P4" s="2"/>
    </row>
    <row r="5" spans="2:19" ht="16.5" customHeight="1" thickBot="1">
      <c r="B5" s="127" t="s">
        <v>121</v>
      </c>
      <c r="C5" s="122" t="s">
        <v>98</v>
      </c>
      <c r="D5" s="19" t="str">
        <f t="shared" si="0"/>
        <v>All</v>
      </c>
      <c r="E5" s="20"/>
      <c r="F5"/>
      <c r="I5" s="15" t="s">
        <v>15</v>
      </c>
      <c r="J5" s="4" t="s">
        <v>277</v>
      </c>
      <c r="K5" s="160"/>
      <c r="L5" s="4" t="s">
        <v>20</v>
      </c>
      <c r="M5" s="4" t="s">
        <v>144</v>
      </c>
      <c r="N5" s="4" t="s">
        <v>20</v>
      </c>
      <c r="P5" s="2"/>
      <c r="R5"/>
      <c r="S5"/>
    </row>
    <row r="6" spans="2:19" ht="16.5" customHeight="1">
      <c r="B6" s="108" t="s">
        <v>16</v>
      </c>
      <c r="C6" s="123" t="s">
        <v>99</v>
      </c>
      <c r="D6" s="21" t="s">
        <v>133</v>
      </c>
      <c r="E6" s="22"/>
      <c r="F6"/>
      <c r="I6" s="18" t="s">
        <v>102</v>
      </c>
      <c r="J6" s="4" t="str">
        <f>VLOOKUP(J5,$B$4:$D$48,2,FALSE)</f>
        <v>Scotland</v>
      </c>
      <c r="K6" s="93"/>
      <c r="P6" s="2"/>
      <c r="R6" s="10" t="s">
        <v>110</v>
      </c>
      <c r="S6" s="4" t="str">
        <f>J5&amp;": attendance and % within 4 hours"</f>
        <v>NHSScotland: attendance and % within 4 hours</v>
      </c>
    </row>
    <row r="7" spans="2:19" ht="16.5" customHeight="1">
      <c r="B7" s="108" t="s">
        <v>17</v>
      </c>
      <c r="C7" s="123" t="s">
        <v>99</v>
      </c>
      <c r="D7" s="21" t="s">
        <v>133</v>
      </c>
      <c r="E7" s="22"/>
      <c r="F7"/>
      <c r="I7" s="10" t="s">
        <v>104</v>
      </c>
      <c r="J7" s="4" t="str">
        <f>IF(J6="Hosp","$F:$F",IF(J6="HB","$D:$D",IF(J6="Scotland","$B:$B")))</f>
        <v>$B:$B</v>
      </c>
      <c r="K7" s="4" t="s">
        <v>275</v>
      </c>
      <c r="N7" s="4" t="s">
        <v>276</v>
      </c>
      <c r="P7" s="2"/>
    </row>
    <row r="8" spans="2:19" ht="16.5" customHeight="1" thickBot="1">
      <c r="B8" s="127" t="s">
        <v>70</v>
      </c>
      <c r="C8" s="122" t="s">
        <v>98</v>
      </c>
      <c r="D8" s="19" t="str">
        <f t="shared" si="0"/>
        <v>All</v>
      </c>
      <c r="E8" s="20"/>
      <c r="F8"/>
      <c r="I8" s="18" t="s">
        <v>103</v>
      </c>
      <c r="J8" s="4" t="s">
        <v>134</v>
      </c>
      <c r="K8" s="4" t="s">
        <v>134</v>
      </c>
      <c r="N8" s="4" t="s">
        <v>134</v>
      </c>
      <c r="P8" s="2"/>
    </row>
    <row r="9" spans="2:19" ht="16.5" customHeight="1" thickBot="1">
      <c r="B9" s="108" t="s">
        <v>21</v>
      </c>
      <c r="C9" s="122" t="s">
        <v>99</v>
      </c>
      <c r="D9" s="19" t="s">
        <v>133</v>
      </c>
      <c r="E9" s="20"/>
      <c r="F9"/>
      <c r="I9" s="4" t="s">
        <v>105</v>
      </c>
      <c r="J9" s="4" t="str">
        <f>CONCATENATE(J8,J7)</f>
        <v>inputdata!$B:$B</v>
      </c>
      <c r="K9" s="4" t="str">
        <f>CONCATENATE(K8,K7)</f>
        <v>inputdata!$D:$D</v>
      </c>
      <c r="N9" s="4" t="str">
        <f>CONCATENATE(N8,N7)</f>
        <v>inputdata!$F:$F</v>
      </c>
      <c r="P9" s="2"/>
    </row>
    <row r="10" spans="2:19" ht="16.5" customHeight="1" thickBot="1">
      <c r="B10" s="127" t="s">
        <v>140</v>
      </c>
      <c r="C10" s="122" t="s">
        <v>98</v>
      </c>
      <c r="D10" s="19" t="str">
        <f t="shared" si="0"/>
        <v>All</v>
      </c>
      <c r="E10" s="20"/>
      <c r="F10"/>
      <c r="I10" s="4" t="s">
        <v>106</v>
      </c>
      <c r="J10" s="4" t="str">
        <f>CONCATENATE(J8,"$A:$A")</f>
        <v>inputdata!$A:$A</v>
      </c>
      <c r="K10" s="4" t="str">
        <f>CONCATENATE(K8,"$A:$A")</f>
        <v>inputdata!$A:$A</v>
      </c>
      <c r="N10" s="4"/>
      <c r="P10" s="2"/>
      <c r="R10" s="87" t="s">
        <v>124</v>
      </c>
    </row>
    <row r="11" spans="2:19" ht="16.5" customHeight="1">
      <c r="B11" s="108" t="s">
        <v>217</v>
      </c>
      <c r="C11" s="123" t="s">
        <v>99</v>
      </c>
      <c r="D11" s="21" t="s">
        <v>133</v>
      </c>
      <c r="E11" s="22"/>
      <c r="F11"/>
      <c r="I11" s="4" t="s">
        <v>135</v>
      </c>
      <c r="J11" s="4" t="str">
        <f>CONCATENATE(J$8,"$G:$G")</f>
        <v>inputdata!$G:$G</v>
      </c>
      <c r="K11" s="4" t="str">
        <f>CONCATENATE(K$8,"$G:$G")</f>
        <v>inputdata!$G:$G</v>
      </c>
      <c r="N11" s="4"/>
      <c r="P11" s="2"/>
      <c r="R11" s="85" t="s">
        <v>20</v>
      </c>
    </row>
    <row r="12" spans="2:19" ht="16.5" customHeight="1" thickBot="1">
      <c r="B12" s="108" t="s">
        <v>22</v>
      </c>
      <c r="C12" s="122" t="s">
        <v>99</v>
      </c>
      <c r="D12" s="19" t="s">
        <v>133</v>
      </c>
      <c r="E12" s="20"/>
      <c r="F12"/>
      <c r="P12" s="2"/>
      <c r="R12" s="85" t="s">
        <v>130</v>
      </c>
    </row>
    <row r="13" spans="2:19" ht="16.5" customHeight="1" thickBot="1">
      <c r="B13" s="127" t="s">
        <v>71</v>
      </c>
      <c r="C13" s="122" t="s">
        <v>98</v>
      </c>
      <c r="D13" s="19" t="str">
        <f t="shared" si="0"/>
        <v>All</v>
      </c>
      <c r="E13" s="20"/>
      <c r="F13"/>
      <c r="I13" s="4" t="s">
        <v>142</v>
      </c>
      <c r="J13" s="4" t="str">
        <f>CONCATENATE(J$8,"$H:$H")</f>
        <v>inputdata!$H:$H</v>
      </c>
      <c r="K13" s="4" t="str">
        <f>CONCATENATE(K$8,"$H:$H")</f>
        <v>inputdata!$H:$H</v>
      </c>
      <c r="P13" s="2"/>
      <c r="R13" s="85" t="s">
        <v>131</v>
      </c>
    </row>
    <row r="14" spans="2:19" ht="16.5" customHeight="1">
      <c r="B14" s="108" t="s">
        <v>25</v>
      </c>
      <c r="C14" s="124" t="s">
        <v>99</v>
      </c>
      <c r="D14" s="16" t="s">
        <v>133</v>
      </c>
      <c r="E14" s="17"/>
      <c r="F14"/>
      <c r="I14" s="4" t="s">
        <v>109</v>
      </c>
      <c r="J14" s="4" t="str">
        <f>CONCATENATE(J$8,"$I:$I")</f>
        <v>inputdata!$I:$I</v>
      </c>
      <c r="P14" s="2"/>
      <c r="R14" s="86" t="s">
        <v>132</v>
      </c>
    </row>
    <row r="15" spans="2:19" ht="16.5" customHeight="1" thickBot="1">
      <c r="B15" s="127" t="s">
        <v>69</v>
      </c>
      <c r="C15" s="122" t="s">
        <v>98</v>
      </c>
      <c r="D15" s="19" t="str">
        <f t="shared" si="0"/>
        <v>All</v>
      </c>
      <c r="E15" s="20"/>
      <c r="F15"/>
      <c r="I15" s="4" t="s">
        <v>107</v>
      </c>
      <c r="J15" s="4" t="str">
        <f>CONCATENATE(J$8,"$J:$J")</f>
        <v>inputdata!$J:$J</v>
      </c>
      <c r="K15" s="4" t="str">
        <f>CONCATENATE(K$8,"$J:$J")</f>
        <v>inputdata!$J:$J</v>
      </c>
      <c r="P15" s="2"/>
    </row>
    <row r="16" spans="2:19" ht="16.5" customHeight="1" thickBot="1">
      <c r="B16" s="108" t="s">
        <v>28</v>
      </c>
      <c r="C16" s="122" t="s">
        <v>99</v>
      </c>
      <c r="D16" s="19" t="s">
        <v>133</v>
      </c>
      <c r="E16" s="20"/>
      <c r="F16"/>
      <c r="I16" s="4" t="s">
        <v>108</v>
      </c>
      <c r="J16" s="4" t="str">
        <f>CONCATENATE(J$8,"$K:$K")</f>
        <v>inputdata!$K:$K</v>
      </c>
      <c r="K16" s="4" t="str">
        <f>CONCATENATE(J$8,"$K:$K")</f>
        <v>inputdata!$K:$K</v>
      </c>
      <c r="P16" s="2"/>
    </row>
    <row r="17" spans="2:16" ht="16.5" customHeight="1" thickBot="1">
      <c r="B17" s="127" t="s">
        <v>122</v>
      </c>
      <c r="C17" s="122" t="s">
        <v>98</v>
      </c>
      <c r="D17" s="19" t="str">
        <f t="shared" si="0"/>
        <v>All</v>
      </c>
      <c r="E17" s="20"/>
      <c r="F17"/>
      <c r="I17"/>
      <c r="J17"/>
      <c r="K17"/>
      <c r="P17" s="2"/>
    </row>
    <row r="18" spans="2:16" ht="16.5" customHeight="1">
      <c r="B18" s="108" t="s">
        <v>29</v>
      </c>
      <c r="C18" s="124" t="s">
        <v>99</v>
      </c>
      <c r="D18" s="16" t="s">
        <v>133</v>
      </c>
      <c r="E18" s="17"/>
      <c r="F18"/>
      <c r="I18"/>
      <c r="J18"/>
      <c r="P18" s="2"/>
    </row>
    <row r="19" spans="2:16" ht="16.5" customHeight="1">
      <c r="B19" s="108" t="s">
        <v>30</v>
      </c>
      <c r="C19" s="123" t="s">
        <v>99</v>
      </c>
      <c r="D19" s="21" t="s">
        <v>133</v>
      </c>
      <c r="E19" s="22"/>
      <c r="F19"/>
      <c r="I19"/>
      <c r="J19"/>
      <c r="P19" s="2"/>
    </row>
    <row r="20" spans="2:16" ht="16.5" customHeight="1">
      <c r="B20" s="108" t="s">
        <v>32</v>
      </c>
      <c r="C20" s="123" t="s">
        <v>99</v>
      </c>
      <c r="D20" s="21" t="s">
        <v>133</v>
      </c>
      <c r="E20" s="22"/>
      <c r="F20"/>
      <c r="I20"/>
      <c r="J20"/>
      <c r="K20"/>
      <c r="P20" s="2"/>
    </row>
    <row r="21" spans="2:16" ht="16.5" customHeight="1" thickBot="1">
      <c r="B21" s="127" t="s">
        <v>72</v>
      </c>
      <c r="C21" s="122" t="s">
        <v>98</v>
      </c>
      <c r="D21" s="19" t="str">
        <f t="shared" si="0"/>
        <v>All</v>
      </c>
      <c r="E21" s="20"/>
      <c r="F21"/>
      <c r="I21"/>
      <c r="J21"/>
      <c r="K21"/>
      <c r="P21" s="2"/>
    </row>
    <row r="22" spans="2:16" ht="16.5" customHeight="1">
      <c r="B22" s="60" t="s">
        <v>33</v>
      </c>
      <c r="C22" s="123" t="s">
        <v>99</v>
      </c>
      <c r="D22" s="21" t="s">
        <v>133</v>
      </c>
      <c r="E22" s="22"/>
      <c r="F22"/>
      <c r="I22" s="4" t="s">
        <v>146</v>
      </c>
      <c r="K22" s="4" t="str">
        <f>IF(L$5="Number of Attendances",K11,IF(L$5="% Within 4 Hours",K13,IF(L$5="Number over 8 Hours",K15,K16)))</f>
        <v>inputdata!$G:$G</v>
      </c>
      <c r="P22" s="2"/>
    </row>
    <row r="23" spans="2:16" ht="16.5" customHeight="1">
      <c r="B23" s="60" t="s">
        <v>34</v>
      </c>
      <c r="C23" s="123" t="s">
        <v>99</v>
      </c>
      <c r="D23" s="21" t="s">
        <v>133</v>
      </c>
      <c r="E23" s="22"/>
      <c r="F23"/>
      <c r="I23" s="4" t="s">
        <v>145</v>
      </c>
      <c r="K23" s="4" t="str">
        <f>IF(N$5="Number of Attendances",K11,IF(N$5="% Within 4 Hours",K13,IF(N$5="Number over 8 Hours",K15,K16)))</f>
        <v>inputdata!$G:$G</v>
      </c>
      <c r="P23" s="2"/>
    </row>
    <row r="24" spans="2:16" ht="16.5" customHeight="1">
      <c r="B24" s="129" t="s">
        <v>218</v>
      </c>
      <c r="C24" s="123" t="s">
        <v>99</v>
      </c>
      <c r="D24" s="21" t="s">
        <v>133</v>
      </c>
      <c r="E24" s="22"/>
      <c r="F24"/>
      <c r="H24"/>
      <c r="I24"/>
      <c r="P24" s="2"/>
    </row>
    <row r="25" spans="2:16" ht="16.5" customHeight="1">
      <c r="B25" s="60" t="s">
        <v>35</v>
      </c>
      <c r="C25" s="123" t="s">
        <v>99</v>
      </c>
      <c r="D25" s="21" t="s">
        <v>133</v>
      </c>
      <c r="E25" s="22"/>
      <c r="F25"/>
      <c r="H25"/>
      <c r="I25" s="134" t="s">
        <v>227</v>
      </c>
      <c r="P25" s="2"/>
    </row>
    <row r="26" spans="2:16" ht="16.5" customHeight="1">
      <c r="B26" s="130" t="s">
        <v>219</v>
      </c>
      <c r="C26" s="123" t="s">
        <v>99</v>
      </c>
      <c r="D26" s="21" t="s">
        <v>133</v>
      </c>
      <c r="E26" s="22"/>
      <c r="F26"/>
      <c r="H26"/>
      <c r="I26" s="18" t="s">
        <v>103</v>
      </c>
      <c r="J26" s="4" t="s">
        <v>226</v>
      </c>
      <c r="K26" s="4" t="s">
        <v>226</v>
      </c>
      <c r="N26" s="4" t="s">
        <v>226</v>
      </c>
      <c r="P26" s="2"/>
    </row>
    <row r="27" spans="2:16" ht="16.5" customHeight="1" thickBot="1">
      <c r="B27" s="127" t="s">
        <v>129</v>
      </c>
      <c r="C27" s="122" t="s">
        <v>98</v>
      </c>
      <c r="D27" s="19" t="str">
        <f t="shared" ref="D27:D47" si="1">IF(ISNUMBER(FIND("ED",B27)),"ED","All")</f>
        <v>All</v>
      </c>
      <c r="E27" s="20"/>
      <c r="F27"/>
      <c r="H27"/>
      <c r="I27" s="4" t="s">
        <v>105</v>
      </c>
      <c r="J27" s="4" t="str">
        <f>CONCATENATE(J26,J$7)</f>
        <v>inputdataWeek!$B:$B</v>
      </c>
      <c r="K27" s="4" t="str">
        <f>CONCATENATE(K26,K$7)</f>
        <v>inputdataWeek!$D:$D</v>
      </c>
      <c r="N27" s="4" t="str">
        <f>CONCATENATE(N26,N$7)</f>
        <v>inputdataWeek!$F:$F</v>
      </c>
      <c r="P27" s="2"/>
    </row>
    <row r="28" spans="2:16" ht="16.5" customHeight="1">
      <c r="B28" s="108" t="s">
        <v>42</v>
      </c>
      <c r="C28" s="123" t="s">
        <v>99</v>
      </c>
      <c r="D28" s="21" t="s">
        <v>133</v>
      </c>
      <c r="E28" s="22"/>
      <c r="F28"/>
      <c r="H28"/>
      <c r="I28" s="4" t="s">
        <v>106</v>
      </c>
      <c r="J28" s="4" t="str">
        <f>CONCATENATE(J26,"$A:$A")</f>
        <v>inputdataWeek!$A:$A</v>
      </c>
      <c r="K28" s="4" t="str">
        <f>CONCATENATE(K26,"$A:$A")</f>
        <v>inputdataWeek!$A:$A</v>
      </c>
      <c r="N28" s="4"/>
      <c r="P28" s="2"/>
    </row>
    <row r="29" spans="2:16" ht="16.5" customHeight="1">
      <c r="B29" s="108" t="s">
        <v>43</v>
      </c>
      <c r="C29" s="123" t="s">
        <v>99</v>
      </c>
      <c r="D29" s="21" t="s">
        <v>133</v>
      </c>
      <c r="E29" s="22"/>
      <c r="F29"/>
      <c r="H29"/>
      <c r="I29" s="4" t="s">
        <v>135</v>
      </c>
      <c r="J29" s="4" t="str">
        <f>CONCATENATE(J$26,"$G:$G")</f>
        <v>inputdataWeek!$G:$G</v>
      </c>
      <c r="K29" s="4" t="str">
        <f>CONCATENATE(K$26,"$G:$G")</f>
        <v>inputdataWeek!$G:$G</v>
      </c>
      <c r="N29" s="4"/>
      <c r="P29" s="2"/>
    </row>
    <row r="30" spans="2:16" ht="16.5" customHeight="1">
      <c r="B30" s="108" t="s">
        <v>44</v>
      </c>
      <c r="C30" s="123" t="s">
        <v>99</v>
      </c>
      <c r="D30" s="21" t="s">
        <v>133</v>
      </c>
      <c r="E30" s="22"/>
      <c r="F30"/>
      <c r="H30"/>
      <c r="P30" s="2"/>
    </row>
    <row r="31" spans="2:16" ht="16.5" customHeight="1">
      <c r="B31" s="108" t="s">
        <v>45</v>
      </c>
      <c r="C31" s="123" t="s">
        <v>99</v>
      </c>
      <c r="D31" s="21" t="s">
        <v>133</v>
      </c>
      <c r="E31" s="22"/>
      <c r="F31"/>
      <c r="H31"/>
      <c r="I31" s="4" t="s">
        <v>142</v>
      </c>
      <c r="J31" s="4" t="str">
        <f>CONCATENATE(J$26,"$H:$H")</f>
        <v>inputdataWeek!$H:$H</v>
      </c>
      <c r="K31" s="4" t="str">
        <f>CONCATENATE(K$26,"$H:$H")</f>
        <v>inputdataWeek!$H:$H</v>
      </c>
      <c r="P31" s="2"/>
    </row>
    <row r="32" spans="2:16" ht="16.5" customHeight="1" thickBot="1">
      <c r="B32" s="127" t="s">
        <v>73</v>
      </c>
      <c r="C32" s="122" t="s">
        <v>98</v>
      </c>
      <c r="D32" s="19" t="str">
        <f t="shared" si="1"/>
        <v>All</v>
      </c>
      <c r="E32" s="20"/>
      <c r="F32"/>
      <c r="H32"/>
      <c r="I32" s="4" t="s">
        <v>109</v>
      </c>
      <c r="J32" s="4" t="str">
        <f>CONCATENATE(J$26,"$I:$I")</f>
        <v>inputdataWeek!$I:$I</v>
      </c>
      <c r="P32" s="2"/>
    </row>
    <row r="33" spans="2:16" ht="16.5" customHeight="1">
      <c r="B33" s="108" t="s">
        <v>46</v>
      </c>
      <c r="C33" s="124" t="s">
        <v>99</v>
      </c>
      <c r="D33" s="16" t="s">
        <v>133</v>
      </c>
      <c r="E33" s="17"/>
      <c r="F33"/>
      <c r="H33"/>
      <c r="I33" s="4" t="s">
        <v>107</v>
      </c>
      <c r="J33" s="4" t="str">
        <f>CONCATENATE(J$26,"$J:$J")</f>
        <v>inputdataWeek!$J:$J</v>
      </c>
      <c r="K33" s="4" t="str">
        <f>CONCATENATE(K$26,"$J:$J")</f>
        <v>inputdataWeek!$J:$J</v>
      </c>
      <c r="P33" s="2"/>
    </row>
    <row r="34" spans="2:16" ht="16.5" customHeight="1">
      <c r="B34" s="108" t="s">
        <v>76</v>
      </c>
      <c r="C34" s="123" t="s">
        <v>99</v>
      </c>
      <c r="D34" s="21" t="s">
        <v>133</v>
      </c>
      <c r="E34" s="22"/>
      <c r="F34"/>
      <c r="H34"/>
      <c r="I34" s="4" t="s">
        <v>108</v>
      </c>
      <c r="J34" s="4" t="str">
        <f>CONCATENATE(J$26,"$K:$K")</f>
        <v>inputdataWeek!$K:$K</v>
      </c>
      <c r="K34" s="4" t="str">
        <f>CONCATENATE(J$26,"$K:$K")</f>
        <v>inputdataWeek!$K:$K</v>
      </c>
      <c r="P34" s="2"/>
    </row>
    <row r="35" spans="2:16" ht="16.5" customHeight="1" thickBot="1">
      <c r="B35" s="108" t="s">
        <v>47</v>
      </c>
      <c r="C35" s="122" t="s">
        <v>99</v>
      </c>
      <c r="D35" s="19" t="s">
        <v>133</v>
      </c>
      <c r="E35" s="20"/>
      <c r="F35"/>
      <c r="H35"/>
      <c r="I35"/>
      <c r="J35"/>
      <c r="K35"/>
      <c r="P35" s="2"/>
    </row>
    <row r="36" spans="2:16" ht="16.5" customHeight="1" thickBot="1">
      <c r="B36" s="127" t="s">
        <v>123</v>
      </c>
      <c r="C36" s="122" t="s">
        <v>98</v>
      </c>
      <c r="D36" s="19" t="str">
        <f t="shared" si="1"/>
        <v>All</v>
      </c>
      <c r="E36" s="20"/>
      <c r="F36"/>
      <c r="H36"/>
      <c r="I36"/>
      <c r="P36" s="2"/>
    </row>
    <row r="37" spans="2:16" ht="16.5" customHeight="1">
      <c r="B37" s="108" t="s">
        <v>77</v>
      </c>
      <c r="C37" s="123" t="s">
        <v>99</v>
      </c>
      <c r="D37" s="21" t="s">
        <v>133</v>
      </c>
      <c r="E37" s="22"/>
      <c r="F37"/>
      <c r="H37"/>
      <c r="P37" s="2"/>
    </row>
    <row r="38" spans="2:16" ht="16.5" customHeight="1">
      <c r="B38" s="108" t="s">
        <v>48</v>
      </c>
      <c r="C38" s="123" t="s">
        <v>99</v>
      </c>
      <c r="D38" s="21" t="s">
        <v>133</v>
      </c>
      <c r="E38" s="22"/>
      <c r="F38"/>
      <c r="P38" s="2"/>
    </row>
    <row r="39" spans="2:16" ht="16.5" customHeight="1" thickBot="1">
      <c r="B39" s="108" t="s">
        <v>49</v>
      </c>
      <c r="C39" s="122" t="s">
        <v>99</v>
      </c>
      <c r="D39" s="19" t="s">
        <v>133</v>
      </c>
      <c r="E39" s="20"/>
      <c r="F39"/>
      <c r="P39" s="2"/>
    </row>
    <row r="40" spans="2:16" ht="16.5" customHeight="1" thickBot="1">
      <c r="B40" s="127" t="s">
        <v>117</v>
      </c>
      <c r="C40" s="122" t="s">
        <v>98</v>
      </c>
      <c r="D40" s="19" t="str">
        <f t="shared" si="1"/>
        <v>All</v>
      </c>
      <c r="E40" s="20"/>
      <c r="F40"/>
      <c r="I40" s="4" t="s">
        <v>146</v>
      </c>
      <c r="K40" s="4" t="str">
        <f>IF(L$5="Number of Attendances",K29,IF(L$5="% Within 4 Hours",K31,IF(L$5="Number over 8 Hours",K33,K34)))</f>
        <v>inputdataWeek!$G:$G</v>
      </c>
      <c r="P40" s="2"/>
    </row>
    <row r="41" spans="2:16" ht="16.5" customHeight="1">
      <c r="B41" s="108" t="s">
        <v>51</v>
      </c>
      <c r="C41" s="124" t="s">
        <v>99</v>
      </c>
      <c r="D41" s="16" t="s">
        <v>133</v>
      </c>
      <c r="E41" s="17"/>
      <c r="F41"/>
      <c r="I41" s="4" t="s">
        <v>145</v>
      </c>
      <c r="K41" s="4" t="str">
        <f>IF(N$5="Number of Attendances",K29,IF(N$5="% Within 4 Hours",K31,IF(N$5="Number over 8 Hours",K33,K34)))</f>
        <v>inputdataWeek!$G:$G</v>
      </c>
      <c r="P41" s="2"/>
    </row>
    <row r="42" spans="2:16" ht="16.5" customHeight="1" thickBot="1">
      <c r="B42" s="127" t="s">
        <v>141</v>
      </c>
      <c r="C42" s="122" t="s">
        <v>98</v>
      </c>
      <c r="D42" s="19" t="s">
        <v>133</v>
      </c>
      <c r="E42" s="20"/>
      <c r="F42"/>
      <c r="P42" s="2"/>
    </row>
    <row r="43" spans="2:16" ht="16.5" customHeight="1" thickBot="1">
      <c r="B43" s="108" t="s">
        <v>52</v>
      </c>
      <c r="C43" s="125" t="s">
        <v>99</v>
      </c>
      <c r="D43" s="23" t="str">
        <f>IF(ISNUMBER(FIND("ED",#REF!)),"ED","All")</f>
        <v>All</v>
      </c>
      <c r="E43" s="24"/>
      <c r="F43"/>
      <c r="J43" s="82"/>
      <c r="P43" s="2"/>
    </row>
    <row r="44" spans="2:16" ht="16.5" customHeight="1">
      <c r="B44" s="128" t="s">
        <v>136</v>
      </c>
      <c r="C44" s="123" t="s">
        <v>98</v>
      </c>
      <c r="D44" s="21" t="s">
        <v>133</v>
      </c>
      <c r="E44" s="22"/>
      <c r="F44"/>
      <c r="J44" s="82"/>
      <c r="P44" s="2"/>
    </row>
    <row r="45" spans="2:16" ht="16.5" customHeight="1">
      <c r="B45" s="108" t="s">
        <v>58</v>
      </c>
      <c r="C45" s="123" t="s">
        <v>99</v>
      </c>
      <c r="D45" s="21" t="s">
        <v>133</v>
      </c>
      <c r="E45" s="22"/>
      <c r="F45"/>
      <c r="J45" s="82"/>
      <c r="P45" s="2"/>
    </row>
    <row r="46" spans="2:16" ht="16.5" customHeight="1">
      <c r="B46" s="108" t="s">
        <v>59</v>
      </c>
      <c r="C46" s="123" t="s">
        <v>99</v>
      </c>
      <c r="D46" s="21" t="s">
        <v>133</v>
      </c>
      <c r="E46" s="22"/>
      <c r="F46"/>
      <c r="J46" s="82"/>
      <c r="P46" s="2"/>
    </row>
    <row r="47" spans="2:16" ht="16.5" customHeight="1" thickBot="1">
      <c r="B47" s="127" t="s">
        <v>139</v>
      </c>
      <c r="C47" s="122" t="s">
        <v>98</v>
      </c>
      <c r="D47" s="19" t="str">
        <f t="shared" si="1"/>
        <v>All</v>
      </c>
      <c r="E47" s="20"/>
      <c r="F47"/>
      <c r="J47" s="82"/>
      <c r="P47" s="2"/>
    </row>
    <row r="48" spans="2:16" ht="16.5" customHeight="1" thickBot="1">
      <c r="B48" s="109" t="s">
        <v>61</v>
      </c>
      <c r="C48" s="123" t="s">
        <v>99</v>
      </c>
      <c r="D48" s="21" t="s">
        <v>133</v>
      </c>
      <c r="E48" s="22"/>
      <c r="F48"/>
      <c r="J48" s="82"/>
      <c r="P48" s="2"/>
    </row>
    <row r="49" spans="2:16" ht="16.5" customHeight="1">
      <c r="F49"/>
      <c r="J49" s="82"/>
      <c r="P49" s="2"/>
    </row>
    <row r="50" spans="2:16" ht="16.5" customHeight="1" thickBot="1">
      <c r="B50" s="25" t="s">
        <v>113</v>
      </c>
      <c r="F50"/>
      <c r="J50" s="82"/>
      <c r="P50" s="2"/>
    </row>
    <row r="51" spans="2:16" ht="16.5" customHeight="1">
      <c r="B51" s="26" t="s">
        <v>0</v>
      </c>
      <c r="F51"/>
      <c r="J51" s="82"/>
      <c r="P51" s="2"/>
    </row>
    <row r="52" spans="2:16" ht="16.5" customHeight="1" thickBot="1">
      <c r="B52" s="27" t="s">
        <v>82</v>
      </c>
      <c r="F52"/>
      <c r="J52" s="82"/>
      <c r="P52" s="2"/>
    </row>
    <row r="53" spans="2:16" ht="16.5" customHeight="1">
      <c r="B53" s="26" t="s">
        <v>1</v>
      </c>
      <c r="F53"/>
      <c r="P53" s="2"/>
    </row>
    <row r="54" spans="2:16" ht="16.5" customHeight="1" thickBot="1">
      <c r="B54" s="27" t="s">
        <v>83</v>
      </c>
      <c r="F54"/>
      <c r="P54" s="2"/>
    </row>
    <row r="55" spans="2:16" ht="16.5" customHeight="1">
      <c r="B55" s="28" t="s">
        <v>17</v>
      </c>
      <c r="F55"/>
      <c r="P55" s="2"/>
    </row>
    <row r="56" spans="2:16" ht="16.5" customHeight="1" thickBot="1">
      <c r="B56" s="28" t="s">
        <v>16</v>
      </c>
      <c r="F56"/>
      <c r="P56" s="2"/>
    </row>
    <row r="57" spans="2:16" ht="16.5" customHeight="1">
      <c r="B57" s="26" t="s">
        <v>2</v>
      </c>
      <c r="F57"/>
      <c r="P57" s="2"/>
    </row>
    <row r="58" spans="2:16" ht="16.5" customHeight="1" thickBot="1">
      <c r="B58" s="27" t="s">
        <v>84</v>
      </c>
      <c r="F58"/>
      <c r="P58" s="2"/>
    </row>
    <row r="59" spans="2:16" ht="16.5" customHeight="1" thickBot="1">
      <c r="B59" s="29" t="s">
        <v>21</v>
      </c>
      <c r="F59"/>
      <c r="P59" s="2"/>
    </row>
    <row r="60" spans="2:16" ht="16.5" customHeight="1">
      <c r="B60" s="26" t="s">
        <v>3</v>
      </c>
      <c r="F60"/>
      <c r="P60" s="2"/>
    </row>
    <row r="61" spans="2:16" ht="16.5" customHeight="1" thickBot="1">
      <c r="B61" s="27" t="s">
        <v>94</v>
      </c>
      <c r="F61"/>
      <c r="P61" s="2"/>
    </row>
    <row r="62" spans="2:16" ht="16.5" customHeight="1">
      <c r="B62" s="28" t="s">
        <v>23</v>
      </c>
      <c r="F62"/>
      <c r="P62" s="2"/>
    </row>
    <row r="63" spans="2:16" ht="16.5" customHeight="1" thickBot="1">
      <c r="B63" s="29" t="s">
        <v>22</v>
      </c>
      <c r="F63"/>
      <c r="P63" s="2"/>
    </row>
    <row r="64" spans="2:16" ht="16.5" customHeight="1">
      <c r="B64" s="26" t="s">
        <v>4</v>
      </c>
      <c r="F64"/>
      <c r="P64" s="2"/>
    </row>
    <row r="65" spans="2:16" ht="16.5" customHeight="1" thickBot="1">
      <c r="B65" s="27" t="s">
        <v>85</v>
      </c>
      <c r="F65"/>
      <c r="P65" s="2"/>
    </row>
    <row r="66" spans="2:16" ht="16.5" customHeight="1">
      <c r="B66" s="30" t="s">
        <v>25</v>
      </c>
      <c r="F66"/>
      <c r="P66" s="2"/>
    </row>
    <row r="67" spans="2:16" ht="16.5" customHeight="1" thickBot="1">
      <c r="B67" s="29" t="s">
        <v>24</v>
      </c>
      <c r="F67"/>
      <c r="P67" s="2"/>
    </row>
    <row r="68" spans="2:16" ht="16.5" customHeight="1">
      <c r="B68" s="26" t="s">
        <v>5</v>
      </c>
      <c r="F68"/>
      <c r="P68" s="2"/>
    </row>
    <row r="69" spans="2:16" ht="16.5" customHeight="1" thickBot="1">
      <c r="B69" s="27" t="s">
        <v>93</v>
      </c>
      <c r="F69"/>
      <c r="P69" s="2"/>
    </row>
    <row r="70" spans="2:16" ht="16.5" customHeight="1">
      <c r="B70" s="30" t="s">
        <v>26</v>
      </c>
      <c r="F70"/>
      <c r="P70" s="2"/>
    </row>
    <row r="71" spans="2:16" ht="16.5" customHeight="1">
      <c r="B71" s="28" t="s">
        <v>27</v>
      </c>
      <c r="F71"/>
      <c r="P71" s="2"/>
    </row>
    <row r="72" spans="2:16" ht="16.5" customHeight="1" thickBot="1">
      <c r="B72" s="29" t="s">
        <v>28</v>
      </c>
      <c r="F72"/>
      <c r="P72" s="2"/>
    </row>
    <row r="73" spans="2:16" ht="16.5" customHeight="1">
      <c r="B73" s="26" t="s">
        <v>6</v>
      </c>
      <c r="F73"/>
      <c r="P73" s="2"/>
    </row>
    <row r="74" spans="2:16" ht="16.5" customHeight="1" thickBot="1">
      <c r="B74" s="27" t="s">
        <v>89</v>
      </c>
      <c r="F74"/>
      <c r="P74" s="2"/>
    </row>
    <row r="75" spans="2:16" ht="16.5" customHeight="1">
      <c r="B75" s="30" t="s">
        <v>29</v>
      </c>
      <c r="F75"/>
      <c r="P75" s="2"/>
    </row>
    <row r="76" spans="2:16" ht="16.5" customHeight="1">
      <c r="B76" s="28" t="s">
        <v>32</v>
      </c>
      <c r="F76"/>
      <c r="P76" s="2"/>
    </row>
    <row r="77" spans="2:16" ht="16.5" customHeight="1">
      <c r="B77" s="28" t="s">
        <v>30</v>
      </c>
      <c r="F77"/>
      <c r="P77" s="2"/>
    </row>
    <row r="78" spans="2:16" ht="16.5" customHeight="1" thickBot="1">
      <c r="B78" s="28" t="s">
        <v>31</v>
      </c>
      <c r="F78"/>
      <c r="P78" s="2"/>
    </row>
    <row r="79" spans="2:16" ht="16.5" customHeight="1">
      <c r="B79" s="26" t="s">
        <v>7</v>
      </c>
      <c r="F79"/>
      <c r="P79" s="2"/>
    </row>
    <row r="80" spans="2:16" ht="16.5" customHeight="1" thickBot="1">
      <c r="B80" s="27" t="s">
        <v>86</v>
      </c>
      <c r="F80"/>
      <c r="P80" s="2"/>
    </row>
    <row r="81" spans="2:16" ht="16.5" customHeight="1">
      <c r="B81" s="30" t="s">
        <v>39</v>
      </c>
      <c r="F81"/>
      <c r="P81" s="2"/>
    </row>
    <row r="82" spans="2:16" ht="16.5" customHeight="1">
      <c r="B82" s="28" t="s">
        <v>34</v>
      </c>
      <c r="F82"/>
      <c r="P82" s="2"/>
    </row>
    <row r="83" spans="2:16" ht="16.5" customHeight="1">
      <c r="B83" s="28" t="s">
        <v>35</v>
      </c>
      <c r="F83"/>
      <c r="P83" s="2"/>
    </row>
    <row r="84" spans="2:16" ht="16.5" customHeight="1">
      <c r="B84" s="28" t="s">
        <v>33</v>
      </c>
      <c r="F84"/>
      <c r="P84" s="2"/>
    </row>
    <row r="85" spans="2:16" ht="16.5" customHeight="1">
      <c r="B85" s="28" t="s">
        <v>38</v>
      </c>
      <c r="F85"/>
      <c r="P85" s="2"/>
    </row>
    <row r="86" spans="2:16" ht="16.5" customHeight="1">
      <c r="B86" s="28" t="s">
        <v>40</v>
      </c>
      <c r="F86"/>
      <c r="P86" s="2"/>
    </row>
    <row r="87" spans="2:16" ht="16.5" customHeight="1">
      <c r="B87" s="28" t="s">
        <v>37</v>
      </c>
      <c r="F87"/>
      <c r="P87" s="2"/>
    </row>
    <row r="88" spans="2:16" ht="16.5" customHeight="1">
      <c r="B88" s="28" t="s">
        <v>36</v>
      </c>
      <c r="F88"/>
      <c r="P88" s="2"/>
    </row>
    <row r="89" spans="2:16" ht="16.5" customHeight="1" thickBot="1">
      <c r="B89" s="29" t="s">
        <v>41</v>
      </c>
      <c r="F89"/>
      <c r="P89" s="2"/>
    </row>
    <row r="90" spans="2:16" ht="16.5" customHeight="1">
      <c r="B90" s="26" t="s">
        <v>8</v>
      </c>
      <c r="F90"/>
      <c r="P90" s="2"/>
    </row>
    <row r="91" spans="2:16" ht="16.5" customHeight="1" thickBot="1">
      <c r="B91" s="27" t="s">
        <v>87</v>
      </c>
      <c r="F91"/>
      <c r="P91" s="2"/>
    </row>
    <row r="92" spans="2:16" ht="16.5" customHeight="1">
      <c r="B92" s="28" t="s">
        <v>44</v>
      </c>
      <c r="F92"/>
      <c r="P92" s="2"/>
    </row>
    <row r="93" spans="2:16" ht="16.5" customHeight="1">
      <c r="B93" s="28" t="s">
        <v>43</v>
      </c>
      <c r="F93"/>
      <c r="P93" s="2"/>
    </row>
    <row r="94" spans="2:16" ht="16.5" customHeight="1">
      <c r="B94" s="28" t="s">
        <v>45</v>
      </c>
      <c r="F94"/>
      <c r="P94" s="2"/>
    </row>
    <row r="95" spans="2:16" ht="16.5" customHeight="1" thickBot="1">
      <c r="B95" s="28" t="s">
        <v>42</v>
      </c>
      <c r="F95"/>
      <c r="P95" s="2"/>
    </row>
    <row r="96" spans="2:16" ht="16.5" customHeight="1">
      <c r="B96" s="26" t="s">
        <v>9</v>
      </c>
      <c r="F96"/>
      <c r="P96" s="2"/>
    </row>
    <row r="97" spans="2:16" ht="16.5" customHeight="1" thickBot="1">
      <c r="B97" s="27" t="s">
        <v>88</v>
      </c>
      <c r="F97"/>
      <c r="P97" s="2"/>
    </row>
    <row r="98" spans="2:16" ht="16.5" customHeight="1">
      <c r="B98" s="30" t="s">
        <v>76</v>
      </c>
      <c r="F98"/>
      <c r="P98" s="2"/>
    </row>
    <row r="99" spans="2:16" ht="16.5" customHeight="1">
      <c r="B99" s="28" t="s">
        <v>46</v>
      </c>
      <c r="F99"/>
      <c r="P99" s="2"/>
    </row>
    <row r="100" spans="2:16" ht="16.5" customHeight="1" thickBot="1">
      <c r="B100" s="29" t="s">
        <v>47</v>
      </c>
      <c r="F100"/>
      <c r="P100" s="2"/>
    </row>
    <row r="101" spans="2:16" ht="16.5" customHeight="1">
      <c r="B101" s="26" t="s">
        <v>10</v>
      </c>
      <c r="F101"/>
      <c r="P101" s="2"/>
    </row>
    <row r="102" spans="2:16" ht="16.5" customHeight="1" thickBot="1">
      <c r="B102" s="27" t="s">
        <v>91</v>
      </c>
      <c r="F102"/>
      <c r="P102" s="2"/>
    </row>
    <row r="103" spans="2:16" ht="16.5" customHeight="1">
      <c r="B103" s="28" t="s">
        <v>50</v>
      </c>
      <c r="F103"/>
      <c r="P103" s="2"/>
    </row>
    <row r="104" spans="2:16" ht="16.5" customHeight="1">
      <c r="B104" s="28" t="s">
        <v>77</v>
      </c>
      <c r="F104"/>
      <c r="P104" s="2"/>
    </row>
    <row r="105" spans="2:16" ht="16.5" customHeight="1">
      <c r="B105" s="28" t="s">
        <v>49</v>
      </c>
      <c r="F105"/>
    </row>
    <row r="106" spans="2:16" ht="16.5" customHeight="1" thickBot="1">
      <c r="B106" s="29" t="s">
        <v>48</v>
      </c>
      <c r="F106"/>
    </row>
    <row r="107" spans="2:16" ht="16.5" customHeight="1">
      <c r="B107" s="26" t="s">
        <v>11</v>
      </c>
      <c r="F107"/>
    </row>
    <row r="108" spans="2:16" ht="16.5" customHeight="1" thickBot="1">
      <c r="B108" s="27" t="s">
        <v>90</v>
      </c>
      <c r="F108"/>
    </row>
    <row r="109" spans="2:16" ht="16.5" customHeight="1" thickBot="1">
      <c r="B109" s="31" t="s">
        <v>51</v>
      </c>
      <c r="F109"/>
    </row>
    <row r="110" spans="2:16" ht="16.5" customHeight="1">
      <c r="B110" s="26" t="s">
        <v>12</v>
      </c>
      <c r="F110"/>
    </row>
    <row r="111" spans="2:16" ht="16.5" customHeight="1" thickBot="1">
      <c r="B111" s="27" t="s">
        <v>96</v>
      </c>
      <c r="F111"/>
    </row>
    <row r="112" spans="2:16" ht="16.5" customHeight="1" thickBot="1">
      <c r="B112" s="32" t="s">
        <v>52</v>
      </c>
      <c r="F112"/>
    </row>
    <row r="113" spans="2:6" ht="16.5" customHeight="1">
      <c r="B113" s="26" t="s">
        <v>13</v>
      </c>
      <c r="F113"/>
    </row>
    <row r="114" spans="2:6" ht="16.5" customHeight="1">
      <c r="B114" s="33" t="s">
        <v>92</v>
      </c>
      <c r="F114"/>
    </row>
    <row r="115" spans="2:6" ht="16.5" customHeight="1">
      <c r="B115" s="28" t="s">
        <v>58</v>
      </c>
      <c r="F115"/>
    </row>
    <row r="116" spans="2:6" ht="16.5" customHeight="1">
      <c r="B116" s="28" t="s">
        <v>59</v>
      </c>
      <c r="F116"/>
    </row>
    <row r="117" spans="2:6" ht="16.5" customHeight="1">
      <c r="B117" s="28" t="s">
        <v>78</v>
      </c>
      <c r="F117"/>
    </row>
    <row r="118" spans="2:6" ht="16.5" customHeight="1">
      <c r="B118" s="28" t="s">
        <v>79</v>
      </c>
      <c r="F118"/>
    </row>
    <row r="119" spans="2:6" ht="16.5" customHeight="1">
      <c r="B119" s="28" t="s">
        <v>56</v>
      </c>
      <c r="F119"/>
    </row>
    <row r="120" spans="2:6" ht="16.5" customHeight="1">
      <c r="B120" s="28" t="s">
        <v>54</v>
      </c>
      <c r="F120"/>
    </row>
    <row r="121" spans="2:6" ht="16.5" customHeight="1">
      <c r="B121" s="28" t="s">
        <v>53</v>
      </c>
      <c r="F121"/>
    </row>
    <row r="122" spans="2:6" ht="16.5" customHeight="1">
      <c r="B122" s="28" t="s">
        <v>55</v>
      </c>
      <c r="F122"/>
    </row>
    <row r="123" spans="2:6" ht="16.5" customHeight="1">
      <c r="B123" s="28" t="s">
        <v>80</v>
      </c>
      <c r="F123"/>
    </row>
    <row r="124" spans="2:6" ht="16.5" customHeight="1">
      <c r="B124" s="28" t="s">
        <v>60</v>
      </c>
      <c r="F124"/>
    </row>
    <row r="125" spans="2:6" ht="16.5" customHeight="1">
      <c r="B125" s="28" t="s">
        <v>81</v>
      </c>
      <c r="F125"/>
    </row>
    <row r="126" spans="2:6" ht="16.5" customHeight="1" thickBot="1">
      <c r="B126" s="29" t="s">
        <v>57</v>
      </c>
      <c r="F126"/>
    </row>
    <row r="127" spans="2:6" ht="16.5" customHeight="1">
      <c r="B127" s="26" t="s">
        <v>14</v>
      </c>
      <c r="F127"/>
    </row>
    <row r="128" spans="2:6" ht="16.5" customHeight="1" thickBot="1">
      <c r="B128" s="27" t="s">
        <v>95</v>
      </c>
      <c r="F128"/>
    </row>
    <row r="129" spans="2:2" ht="16.5" customHeight="1" thickBot="1">
      <c r="B129" s="29" t="s">
        <v>61</v>
      </c>
    </row>
    <row r="130" spans="2:2" ht="16.5" customHeight="1"/>
    <row r="131" spans="2:2" ht="16.5" customHeight="1"/>
    <row r="132" spans="2:2" ht="16.5" customHeight="1"/>
    <row r="133" spans="2:2" ht="16.5" customHeight="1"/>
    <row r="134" spans="2:2" ht="16.5" customHeight="1"/>
    <row r="135" spans="2:2" ht="16.5" customHeight="1"/>
    <row r="136" spans="2:2" ht="16.5" customHeight="1"/>
    <row r="137" spans="2:2" ht="16.5" customHeight="1"/>
  </sheetData>
  <sortState ref="F22:G33">
    <sortCondition ref="F22:F33"/>
    <sortCondition ref="G22:G33"/>
  </sortState>
  <mergeCells count="2">
    <mergeCell ref="K4:L4"/>
    <mergeCell ref="M4:N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12</vt:i4>
      </vt:variant>
    </vt:vector>
  </HeadingPairs>
  <TitlesOfParts>
    <vt:vector size="20" baseType="lpstr">
      <vt:lpstr>Contents&amp;Notes</vt:lpstr>
      <vt:lpstr>board_comparison</vt:lpstr>
      <vt:lpstr>ED_comparison</vt:lpstr>
      <vt:lpstr>Trend</vt:lpstr>
      <vt:lpstr>Overview</vt:lpstr>
      <vt:lpstr>inputdata</vt:lpstr>
      <vt:lpstr>inputdataWeek</vt:lpstr>
      <vt:lpstr>Lookups</vt:lpstr>
      <vt:lpstr>inputdataWeek!data_source</vt:lpstr>
      <vt:lpstr>data_source</vt:lpstr>
      <vt:lpstr>MonthDate</vt:lpstr>
      <vt:lpstr>board_comparison!Print_Area</vt:lpstr>
      <vt:lpstr>'Contents&amp;Notes'!Print_Area</vt:lpstr>
      <vt:lpstr>ED_comparison!Print_Area</vt:lpstr>
      <vt:lpstr>Trend!Print_Area</vt:lpstr>
      <vt:lpstr>board_comparison!Print_Titles</vt:lpstr>
      <vt:lpstr>ED_comparison!Print_Titles</vt:lpstr>
      <vt:lpstr>Trend!Print_Titles</vt:lpstr>
      <vt:lpstr>site_lookup</vt:lpstr>
      <vt:lpstr>Site_lookup_Episode</vt:lpstr>
    </vt:vector>
  </TitlesOfParts>
  <Company>NHS NSS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Rachael Briggs</dc:creator>
  <cp:lastModifiedBy>Meryl</cp:lastModifiedBy>
  <cp:lastPrinted>2016-09-06T09:26:24Z</cp:lastPrinted>
  <dcterms:created xsi:type="dcterms:W3CDTF">2014-06-27T12:45:26Z</dcterms:created>
  <dcterms:modified xsi:type="dcterms:W3CDTF">2016-12-28T16:52:26Z</dcterms:modified>
</cp:coreProperties>
</file>