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connections.xml" ContentType="application/vnd.openxmlformats-officedocument.spreadsheetml.connections+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hidePivotFieldList="1"/>
  <bookViews>
    <workbookView xWindow="-15" yWindow="-15" windowWidth="9615" windowHeight="11475" tabRatio="883" firstSheet="6" activeTab="6"/>
  </bookViews>
  <sheets>
    <sheet name="NotesSeen" sheetId="53" state="veryHidden" r:id="rId1"/>
    <sheet name="NotesWaiting" sheetId="54" state="veryHidden" r:id="rId2"/>
    <sheet name="patients-seen" sheetId="6" state="veryHidden" r:id="rId3"/>
    <sheet name="patients-waiting" sheetId="5" state="veryHidden" r:id="rId4"/>
    <sheet name="referrals" sheetId="7" state="veryHidden" r:id="rId5"/>
    <sheet name="New Referrals" sheetId="58" state="veryHidden" r:id="rId6"/>
    <sheet name="Quarterly Referrals" sheetId="60" r:id="rId7"/>
  </sheets>
  <externalReferences>
    <externalReference r:id="rId8"/>
    <externalReference r:id="rId9"/>
  </externalReferences>
  <definedNames>
    <definedName name="firstmonth">#REF!</definedName>
    <definedName name="MONTH">#REF!</definedName>
    <definedName name="NHSBOARDS">#REF!</definedName>
    <definedName name="NHSBOARDS2">[1]Sheet10!$A$12:$A$26</definedName>
    <definedName name="_xlnm.Print_Area" localSheetId="5">'New Referrals'!$A$1:$G$51</definedName>
    <definedName name="typofwait">[2]Sheet10!$D$4:$D$8</definedName>
  </definedNames>
  <calcPr calcId="125725"/>
  <customWorkbookViews>
    <customWorkbookView name="ShowAll" guid="{EEBA25BA-3D13-4D0A-8819-30A714B2439C}" maximized="1" windowWidth="1428" windowHeight="369" tabRatio="883" activeSheetId="20"/>
  </customWorkbookViews>
</workbook>
</file>

<file path=xl/calcChain.xml><?xml version="1.0" encoding="utf-8"?>
<calcChain xmlns="http://schemas.openxmlformats.org/spreadsheetml/2006/main">
  <c r="P10" i="58"/>
  <c r="P30" s="1"/>
  <c r="O10" l="1"/>
  <c r="O30" s="1"/>
  <c r="N10" l="1"/>
  <c r="B1" i="53"/>
  <c r="B1" i="54"/>
  <c r="A8" i="6"/>
  <c r="A9" s="1"/>
  <c r="A8" i="5"/>
  <c r="A9" s="1"/>
  <c r="A10" s="1"/>
  <c r="D10"/>
  <c r="F10" s="1"/>
  <c r="D9"/>
  <c r="F9" s="1"/>
  <c r="D8"/>
  <c r="F8" s="1"/>
  <c r="C9"/>
  <c r="A11"/>
  <c r="D11" s="1"/>
  <c r="F11" s="1"/>
  <c r="A10" i="6"/>
  <c r="A11" s="1"/>
  <c r="A12" s="1"/>
  <c r="A13" s="1"/>
  <c r="C8" i="5"/>
  <c r="C10"/>
  <c r="A41"/>
  <c r="B9"/>
  <c r="B10"/>
  <c r="B8"/>
  <c r="A12" l="1"/>
  <c r="C12" s="1"/>
  <c r="B11"/>
  <c r="C11"/>
  <c r="E11" s="1"/>
  <c r="A39" i="6"/>
  <c r="A13" i="5"/>
  <c r="B12"/>
  <c r="M10" i="58"/>
  <c r="N30"/>
  <c r="E12" i="5"/>
  <c r="E8"/>
  <c r="E10"/>
  <c r="E9"/>
  <c r="D12" l="1"/>
  <c r="F12" s="1"/>
  <c r="C13"/>
  <c r="E13" s="1"/>
  <c r="B13"/>
  <c r="D13"/>
  <c r="F13" s="1"/>
  <c r="L10" i="58"/>
  <c r="M30"/>
  <c r="K10" l="1"/>
  <c r="L30"/>
  <c r="J10" l="1"/>
  <c r="K30"/>
  <c r="I10" l="1"/>
  <c r="J30"/>
  <c r="H10" l="1"/>
  <c r="I30"/>
  <c r="G10" l="1"/>
  <c r="H30"/>
  <c r="F10" l="1"/>
  <c r="G30"/>
  <c r="B8" i="6"/>
  <c r="E10" i="58" l="1"/>
  <c r="F30"/>
  <c r="C10" i="6" l="1"/>
  <c r="C13"/>
  <c r="C12"/>
  <c r="C11"/>
  <c r="B10"/>
  <c r="C9"/>
  <c r="C8"/>
  <c r="E8" s="1"/>
  <c r="D10" i="58"/>
  <c r="E30"/>
  <c r="E10" i="6" l="1"/>
  <c r="B9"/>
  <c r="E9" s="1"/>
  <c r="C10" i="58"/>
  <c r="D30"/>
  <c r="B8" i="7" l="1"/>
  <c r="C8" s="1"/>
  <c r="B17"/>
  <c r="C17" s="1"/>
  <c r="B14"/>
  <c r="C14" s="1"/>
  <c r="B9"/>
  <c r="C9" s="1"/>
  <c r="G8" i="6"/>
  <c r="H8"/>
  <c r="B11"/>
  <c r="E11" s="1"/>
  <c r="B10" i="58"/>
  <c r="B30" s="1"/>
  <c r="C30"/>
  <c r="B7" i="7" l="1"/>
  <c r="C7" s="1"/>
  <c r="B11"/>
  <c r="C11" s="1"/>
  <c r="B10"/>
  <c r="C10" s="1"/>
  <c r="B12"/>
  <c r="C12" s="1"/>
  <c r="B16"/>
  <c r="C16" s="1"/>
  <c r="B19"/>
  <c r="C19" s="1"/>
  <c r="B18"/>
  <c r="C18" s="1"/>
  <c r="B13"/>
  <c r="C13" s="1"/>
  <c r="B15"/>
  <c r="C15" s="1"/>
  <c r="B6"/>
  <c r="C6" s="1"/>
  <c r="H10" i="6" l="1"/>
  <c r="H9"/>
  <c r="G9"/>
  <c r="G10"/>
  <c r="B5" i="7" l="1"/>
  <c r="C5" s="1"/>
  <c r="G11" i="6"/>
  <c r="H13" l="1"/>
  <c r="G13"/>
  <c r="H11"/>
  <c r="H12"/>
  <c r="G12" l="1"/>
  <c r="D10" l="1"/>
  <c r="F10" s="1"/>
  <c r="D12"/>
  <c r="F12" s="1"/>
  <c r="D11"/>
  <c r="F11" s="1"/>
  <c r="D13"/>
  <c r="F13" s="1"/>
  <c r="D9"/>
  <c r="F9" s="1"/>
  <c r="D8"/>
  <c r="F8" s="1"/>
  <c r="B13" l="1"/>
  <c r="E13" s="1"/>
  <c r="B12"/>
  <c r="E12" s="1"/>
  <c r="N21" i="58" l="1"/>
  <c r="N41" s="1"/>
  <c r="N17"/>
  <c r="N37" s="1"/>
  <c r="N14"/>
  <c r="N34" s="1"/>
  <c r="N18"/>
  <c r="N38" s="1"/>
  <c r="N13"/>
  <c r="N33" s="1"/>
  <c r="N22"/>
  <c r="N42" s="1"/>
  <c r="N25"/>
  <c r="N45" s="1"/>
  <c r="N23"/>
  <c r="P25"/>
  <c r="P45" s="1"/>
  <c r="O14"/>
  <c r="P21"/>
  <c r="P41" s="1"/>
  <c r="P22"/>
  <c r="P42" s="1"/>
  <c r="P23"/>
  <c r="P43" s="1"/>
  <c r="P17"/>
  <c r="P37" s="1"/>
  <c r="P18"/>
  <c r="P38" s="1"/>
  <c r="O17"/>
  <c r="O22"/>
  <c r="P12"/>
  <c r="O13"/>
  <c r="O18"/>
  <c r="N16"/>
  <c r="O23"/>
  <c r="O43" s="1"/>
  <c r="O24"/>
  <c r="O44" s="1"/>
  <c r="O25"/>
  <c r="P16"/>
  <c r="P36" s="1"/>
  <c r="O19"/>
  <c r="O39" s="1"/>
  <c r="O20"/>
  <c r="O40" s="1"/>
  <c r="O21"/>
  <c r="O12"/>
  <c r="O15"/>
  <c r="O35" s="1"/>
  <c r="O16"/>
  <c r="O36" s="1"/>
  <c r="P19"/>
  <c r="P39" s="1"/>
  <c r="P24"/>
  <c r="P44" s="1"/>
  <c r="P13"/>
  <c r="P33" s="1"/>
  <c r="P14"/>
  <c r="P34" s="1"/>
  <c r="P15"/>
  <c r="P35" s="1"/>
  <c r="P20"/>
  <c r="P40" s="1"/>
  <c r="K12"/>
  <c r="K32" s="1"/>
  <c r="K17"/>
  <c r="D18"/>
  <c r="D38" s="1"/>
  <c r="K22"/>
  <c r="J21"/>
  <c r="J41" s="1"/>
  <c r="I21"/>
  <c r="I41" s="1"/>
  <c r="J15"/>
  <c r="J35" s="1"/>
  <c r="D22"/>
  <c r="D42" s="1"/>
  <c r="L24"/>
  <c r="L44" s="1"/>
  <c r="I15"/>
  <c r="I35" s="1"/>
  <c r="L25"/>
  <c r="L45" s="1"/>
  <c r="G15"/>
  <c r="G35" s="1"/>
  <c r="J23"/>
  <c r="J43" s="1"/>
  <c r="L18"/>
  <c r="L38" s="1"/>
  <c r="F19"/>
  <c r="F39" s="1"/>
  <c r="H24"/>
  <c r="G14"/>
  <c r="G34" s="1"/>
  <c r="C14"/>
  <c r="C34" s="1"/>
  <c r="J25"/>
  <c r="J45" s="1"/>
  <c r="M19"/>
  <c r="M39" s="1"/>
  <c r="I14"/>
  <c r="I34" s="1"/>
  <c r="E18"/>
  <c r="E38" s="1"/>
  <c r="G22"/>
  <c r="G42" s="1"/>
  <c r="F21"/>
  <c r="F41" s="1"/>
  <c r="E21"/>
  <c r="E41" s="1"/>
  <c r="H17"/>
  <c r="D23"/>
  <c r="D43" s="1"/>
  <c r="M20"/>
  <c r="M40" s="1"/>
  <c r="C16"/>
  <c r="C36" s="1"/>
  <c r="G23"/>
  <c r="G43" s="1"/>
  <c r="F22"/>
  <c r="F42" s="1"/>
  <c r="I22"/>
  <c r="I42" s="1"/>
  <c r="I12"/>
  <c r="I32" s="1"/>
  <c r="D24"/>
  <c r="D44" s="1"/>
  <c r="L16"/>
  <c r="L36" s="1"/>
  <c r="B17"/>
  <c r="C19"/>
  <c r="C39" s="1"/>
  <c r="H20"/>
  <c r="M17"/>
  <c r="M37" s="1"/>
  <c r="E16"/>
  <c r="E36" s="1"/>
  <c r="L23"/>
  <c r="L43" s="1"/>
  <c r="D12"/>
  <c r="D32" s="1"/>
  <c r="G19"/>
  <c r="G39" s="1"/>
  <c r="B21"/>
  <c r="C17"/>
  <c r="C37" s="1"/>
  <c r="M23"/>
  <c r="M43" s="1"/>
  <c r="G13"/>
  <c r="G33" s="1"/>
  <c r="D13"/>
  <c r="D33" s="1"/>
  <c r="C20"/>
  <c r="C40" s="1"/>
  <c r="B19"/>
  <c r="H23"/>
  <c r="G16"/>
  <c r="G36" s="1"/>
  <c r="L19"/>
  <c r="L39" s="1"/>
  <c r="K18"/>
  <c r="F25"/>
  <c r="F45" s="1"/>
  <c r="B15"/>
  <c r="H21"/>
  <c r="D15"/>
  <c r="D35" s="1"/>
  <c r="M22"/>
  <c r="M42" s="1"/>
  <c r="K25"/>
  <c r="I17"/>
  <c r="I37" s="1"/>
  <c r="C13"/>
  <c r="C33" s="1"/>
  <c r="F14"/>
  <c r="F34" s="1"/>
  <c r="C24"/>
  <c r="C44" s="1"/>
  <c r="B23"/>
  <c r="I23"/>
  <c r="I43" s="1"/>
  <c r="K14"/>
  <c r="E12"/>
  <c r="E32" s="1"/>
  <c r="K19"/>
  <c r="H22"/>
  <c r="F16"/>
  <c r="F36" s="1"/>
  <c r="M14"/>
  <c r="M34" s="1"/>
  <c r="B16"/>
  <c r="K20"/>
  <c r="J19"/>
  <c r="J39" s="1"/>
  <c r="H25"/>
  <c r="K13"/>
  <c r="E14"/>
  <c r="E34" s="1"/>
  <c r="M13"/>
  <c r="M33" s="1"/>
  <c r="B14"/>
  <c r="J16"/>
  <c r="J36" s="1"/>
  <c r="L15"/>
  <c r="L35" s="1"/>
  <c r="M25"/>
  <c r="M45" s="1"/>
  <c r="I16"/>
  <c r="I36" s="1"/>
  <c r="I18"/>
  <c r="I38" s="1"/>
  <c r="D16"/>
  <c r="D36" s="1"/>
  <c r="C23"/>
  <c r="C43" s="1"/>
  <c r="H18"/>
  <c r="M16"/>
  <c r="M36" s="1"/>
  <c r="H14"/>
  <c r="L13"/>
  <c r="L33" s="1"/>
  <c r="F12"/>
  <c r="F32" s="1"/>
  <c r="L17"/>
  <c r="L37" s="1"/>
  <c r="M21"/>
  <c r="M41" s="1"/>
  <c r="D14"/>
  <c r="D34" s="1"/>
  <c r="K23"/>
  <c r="J22"/>
  <c r="J42" s="1"/>
  <c r="E23"/>
  <c r="E43" s="1"/>
  <c r="J12"/>
  <c r="J32" s="1"/>
  <c r="I24"/>
  <c r="I44" s="1"/>
  <c r="J17"/>
  <c r="J37" s="1"/>
  <c r="F13"/>
  <c r="F33" s="1"/>
  <c r="G20"/>
  <c r="G40" s="1"/>
  <c r="B12"/>
  <c r="B32" s="1"/>
  <c r="F15"/>
  <c r="F35" s="1"/>
  <c r="G21"/>
  <c r="G41" s="1"/>
  <c r="F20"/>
  <c r="F40" s="1"/>
  <c r="I19"/>
  <c r="I39" s="1"/>
  <c r="H16"/>
  <c r="C15"/>
  <c r="C35" s="1"/>
  <c r="J18"/>
  <c r="J38" s="1"/>
  <c r="L14"/>
  <c r="L34" s="1"/>
  <c r="G12"/>
  <c r="G32" s="1"/>
  <c r="J13"/>
  <c r="J33" s="1"/>
  <c r="E13"/>
  <c r="E33" s="1"/>
  <c r="D17"/>
  <c r="D37" s="1"/>
  <c r="G24"/>
  <c r="G44" s="1"/>
  <c r="F23"/>
  <c r="F43" s="1"/>
  <c r="E24"/>
  <c r="E44" s="1"/>
  <c r="L12"/>
  <c r="L32" s="1"/>
  <c r="K16"/>
  <c r="L22"/>
  <c r="L42" s="1"/>
  <c r="E17"/>
  <c r="E37" s="1"/>
  <c r="K24"/>
  <c r="I20"/>
  <c r="I40" s="1"/>
  <c r="H12"/>
  <c r="H32" s="1"/>
  <c r="D20"/>
  <c r="D40" s="1"/>
  <c r="C12"/>
  <c r="C32" s="1"/>
  <c r="G25"/>
  <c r="G45" s="1"/>
  <c r="F24"/>
  <c r="F44" s="1"/>
  <c r="I25"/>
  <c r="I45" s="1"/>
  <c r="M15"/>
  <c r="M35" s="1"/>
  <c r="H13"/>
  <c r="M24"/>
  <c r="M44" s="1"/>
  <c r="E15"/>
  <c r="E35" s="1"/>
  <c r="C21"/>
  <c r="C41" s="1"/>
  <c r="B20"/>
  <c r="E19"/>
  <c r="K15"/>
  <c r="F17"/>
  <c r="F37" s="1"/>
  <c r="D19"/>
  <c r="D39" s="1"/>
  <c r="J24"/>
  <c r="J44" s="1"/>
  <c r="M18"/>
  <c r="M38" s="1"/>
  <c r="H15"/>
  <c r="H19"/>
  <c r="G17"/>
  <c r="G37" s="1"/>
  <c r="B13"/>
  <c r="C18"/>
  <c r="C38" s="1"/>
  <c r="C25"/>
  <c r="C45" s="1"/>
  <c r="B24"/>
  <c r="E25"/>
  <c r="E45" s="1"/>
  <c r="J14"/>
  <c r="J34" s="1"/>
  <c r="B25"/>
  <c r="B18"/>
  <c r="L21"/>
  <c r="L41" s="1"/>
  <c r="F18"/>
  <c r="F38" s="1"/>
  <c r="K21"/>
  <c r="J20"/>
  <c r="J40" s="1"/>
  <c r="E20"/>
  <c r="I13"/>
  <c r="I33" s="1"/>
  <c r="D21"/>
  <c r="D41" s="1"/>
  <c r="M12"/>
  <c r="M32" s="1"/>
  <c r="G18"/>
  <c r="G38" s="1"/>
  <c r="C22"/>
  <c r="C42" s="1"/>
  <c r="L20"/>
  <c r="L40" s="1"/>
  <c r="B22"/>
  <c r="E22"/>
  <c r="E42" s="1"/>
  <c r="D25"/>
  <c r="D45" s="1"/>
  <c r="B44" l="1"/>
  <c r="B33"/>
  <c r="H42"/>
  <c r="B43"/>
  <c r="H41"/>
  <c r="B35"/>
  <c r="H43"/>
  <c r="B37"/>
  <c r="H36"/>
  <c r="H34"/>
  <c r="B36"/>
  <c r="H40"/>
  <c r="B42"/>
  <c r="B45"/>
  <c r="B40"/>
  <c r="H45"/>
  <c r="B39"/>
  <c r="B41"/>
  <c r="H37"/>
  <c r="H44"/>
  <c r="E40"/>
  <c r="B38"/>
  <c r="H35"/>
  <c r="H39"/>
  <c r="E39"/>
  <c r="H33"/>
  <c r="H38"/>
  <c r="B34"/>
  <c r="O41"/>
  <c r="O45"/>
  <c r="O38"/>
  <c r="O37"/>
  <c r="O42"/>
  <c r="O34"/>
  <c r="O33"/>
  <c r="K41"/>
  <c r="K35"/>
  <c r="K44"/>
  <c r="K33"/>
  <c r="K40"/>
  <c r="K39"/>
  <c r="K34"/>
  <c r="K38"/>
  <c r="K37"/>
  <c r="N19"/>
  <c r="N24"/>
  <c r="N12"/>
  <c r="N15"/>
  <c r="N20"/>
  <c r="P11"/>
  <c r="P31" s="1"/>
  <c r="P32"/>
  <c r="N43"/>
  <c r="K36"/>
  <c r="K43"/>
  <c r="K45"/>
  <c r="K42"/>
  <c r="O11"/>
  <c r="O31" s="1"/>
  <c r="O32"/>
  <c r="N36"/>
  <c r="C11"/>
  <c r="C31" s="1"/>
  <c r="H11"/>
  <c r="H31" s="1"/>
  <c r="L11"/>
  <c r="L31" s="1"/>
  <c r="E11"/>
  <c r="E31" s="1"/>
  <c r="D11"/>
  <c r="D31" s="1"/>
  <c r="M11"/>
  <c r="M31" s="1"/>
  <c r="G11"/>
  <c r="G31" s="1"/>
  <c r="B11"/>
  <c r="B31" s="1"/>
  <c r="J11"/>
  <c r="J31" s="1"/>
  <c r="F11"/>
  <c r="F31" s="1"/>
  <c r="I11"/>
  <c r="I31" s="1"/>
  <c r="K11"/>
  <c r="K31" s="1"/>
  <c r="N40" l="1"/>
  <c r="N11"/>
  <c r="N31" s="1"/>
  <c r="N32"/>
  <c r="N39"/>
  <c r="N35"/>
  <c r="N44"/>
</calcChain>
</file>

<file path=xl/connections.xml><?xml version="1.0" encoding="utf-8"?>
<connections xmlns="http://schemas.openxmlformats.org/spreadsheetml/2006/main">
  <connection id="1" name="Connection" type="1" refreshedVersion="3">
    <dbPr connection="DSN=MS Access Database;DBQ=W:\Database\CAMHS Database.mdb;DefaultDir=W:\Database;DriverId=25;FIL=MS Access;MaxBufferSize=2048;PageTimeout=5;" command="SELECT `Publication Table Percentiles`.HB, `Publication Table Percentiles`.`HB code`, `Publication Table Percentiles`.returnmy, `Publication Table Percentiles`.`CAMH Type`, `Publication Table Percentiles`.`m code`, `Publication Table Percentiles`.measure, `Publication Table Percentiles`.Patients, `Publication Table Percentiles`.WaitTime, `Publication Table Percentiles`.adj_unadj_x000d__x000a_FROM `W:\Database\CAMHS Database`.`Publication Table Percentiles` `Publication Table Percentiles`"/>
  </connection>
  <connection id="2" name="Connection1" type="1" refreshedVersion="3">
    <dbPr connection="DSN=MS Access Database;DBQ=W:\Database\CAMHS Database.mdb;DefaultDir=W:\Database;DriverId=25;FIL=MS Access;MaxBufferSize=2048;PageTimeout=5;" command="SELECT `Publication Tables 0 - 26 weeks`.HB, `Publication Tables 0 - 26 weeks`.`HB code`, `Publication Tables 0 - 26 weeks`.returnmy, `Publication Tables 0 - 26 weeks`.`CAMH Type`, `Publication Tables 0 - 26 weeks`.`m code`, `Publication Tables 0 - 26 weeks`.measure, `Publication Tables 0 - 26 weeks`.SumOfPatients, `Publication Tables 0 - 26 weeks`.adj_unadj_x000d__x000a_FROM `W:\Database\CAMHS Database`.`Publication Tables 0 - 26 weeks` `Publication Tables 0 - 26 weeks`"/>
  </connection>
  <connection id="3" name="Connection2" type="1" refreshedVersion="3">
    <dbPr connection="DSN=MS Access Database;DBQ=W:\Database\CAMHS Database.mdb;DefaultDir=W:\Database;DriverId=25;FIL=MS Access;MaxBufferSize=2048;PageTimeout=5;" command="SELECT `Publication Table over 26 weeks`.HB, `Publication Table over 26 weeks`.`HB code`, `Publication Table over 26 weeks`.returnmy, `Publication Table over 26 weeks`.`CAMH Type`, `Publication Table over 26 weeks`.`m code`, `Publication Table over 26 weeks`.measure, `Publication Table over 26 weeks`.SumOfPatients, `Publication Table over 26 weeks`.adj_unadj_x000d__x000a_FROM `W:\Database\CAMHS Database`.`Publication Table over 26 weeks` `Publication Table over 26 weeks`"/>
  </connection>
  <connection id="4" name="Connection3" type="1" refreshedVersion="3">
    <dbPr connection="DSN=MS Access Database;DBQ=W:\Database\CAMHS Database.mdb;DefaultDir=W:\Database;DriverId=25;FIL=MS Access;MaxBufferSize=2048;PageTimeout=5;" command="SELECT `Publication Table Referrals`.HB, `Publication Table Referrals`.`HB code`, `Publication Table Referrals`.returnmy, `Publication Table Referrals`.Referrals, `Publication Table Referrals`.`CAMH Type`, `Publication Table Referrals`.`m code`, `Publication Table Referrals`.measure, `Publication Table Referrals`.adj_unadj_x000d__x000a_FROM `W:\Database\CAMHS Database`.`Publication Table Referrals` `Publication Table Referrals`"/>
  </connection>
  <connection id="5" name="Connection4" type="1" refreshedVersion="3">
    <dbPr connection="DSN=MS Access Database;DBQ=\\Stats\waittime\CAMHS\Database\CAMHS Database.mdb;DefaultDir=\\Stats\waittime\CAMHS\Database;DriverId=25;FIL=MS Access;MaxBufferSize=2048;PageTimeout=5;" command="SELECT `Publication Table New Referrals`.HB, `Publication Table New Referrals`.`HB code`, `Publication Table New Referrals`.returnmy, `Publication Table New Referrals`.DB_Referrals, `Publication Table New Referrals`.`CAMH Type`, `Publication Table New Referrals`.`m code`, `Publication Table New Referrals`.measure, `Publication Table New Referrals`.adj_unadj_x000d__x000a_FROM `\\Stats\waittime\CAMHS\Database\CAMHS Database`.`Publication Table New Referrals` `Publication Table New Referrals`"/>
  </connection>
</connections>
</file>

<file path=xl/sharedStrings.xml><?xml version="1.0" encoding="utf-8"?>
<sst xmlns="http://schemas.openxmlformats.org/spreadsheetml/2006/main" count="280" uniqueCount="55">
  <si>
    <t>Total Patients Seen</t>
  </si>
  <si>
    <t>Median</t>
  </si>
  <si>
    <t>90th Percentile</t>
  </si>
  <si>
    <t>over 26 weeks</t>
  </si>
  <si>
    <t xml:space="preserve">Number of patients </t>
  </si>
  <si>
    <t xml:space="preserve">Percentage of patients </t>
  </si>
  <si>
    <t>0-26 weeks</t>
  </si>
  <si>
    <t>Waiting Times for Child and Adolescent Mental Health Services</t>
  </si>
  <si>
    <t xml:space="preserve">Patients waiting at the end of the month </t>
  </si>
  <si>
    <t>NHS Board of treatment</t>
  </si>
  <si>
    <t xml:space="preserve">Completed waits for patients seen </t>
  </si>
  <si>
    <t xml:space="preserve">Month </t>
  </si>
  <si>
    <t>Notes</t>
  </si>
  <si>
    <t>Referrals to Child and Adolescent Mental Health Services</t>
  </si>
  <si>
    <t>NHS Board</t>
  </si>
  <si>
    <t>Number of referrals</t>
  </si>
  <si>
    <t>Referrals per 100,000 people under 18</t>
  </si>
  <si>
    <t>NHS Ayrshire &amp; Arran</t>
  </si>
  <si>
    <t>NHS Borders</t>
  </si>
  <si>
    <t>NHS Dumfries &amp; Galloway</t>
  </si>
  <si>
    <t>April - June 2012</t>
  </si>
  <si>
    <t>Referrals</t>
  </si>
  <si>
    <t>Scotland</t>
  </si>
  <si>
    <t>NHS Fife</t>
  </si>
  <si>
    <t>NHS Forth Valley</t>
  </si>
  <si>
    <t>NHS Grampian</t>
  </si>
  <si>
    <t>NHS Greater Glasgow &amp; Clyde</t>
  </si>
  <si>
    <t>NHS Highland</t>
  </si>
  <si>
    <t>NHS Lanarkshire</t>
  </si>
  <si>
    <t>NHS Lothian</t>
  </si>
  <si>
    <t>NHS Orkney</t>
  </si>
  <si>
    <t>NHS Shetland</t>
  </si>
  <si>
    <t>NHS Tayside</t>
  </si>
  <si>
    <t>NHS Western Isles</t>
  </si>
  <si>
    <t>Total Patients Waiting</t>
  </si>
  <si>
    <t>Source: ISD CAMHs Waiting Times database</t>
  </si>
  <si>
    <t xml:space="preserve"> </t>
  </si>
  <si>
    <t>MANAGEMENT INFORMATION – NOT FOR ONWARD RELEASE</t>
  </si>
  <si>
    <t>Referrals per 1,000 people under 18</t>
  </si>
  <si>
    <t xml:space="preserve"> - denotes data unavailable</t>
  </si>
  <si>
    <t>NHS Ayrshire and Arran and Tayside does not include data for June. 
NHS Highland does not include data for June and July. 
There is no data for Fife up until September. 
There is no data for Dumfries and Galloway and Grampian.
There is no data for Orkney for November</t>
  </si>
  <si>
    <t>NHS Ayrshire &amp; Arran does not include data for June. 
There is no data available for Dumfries &amp; Galloway.
There is no data availble for Orkney for November.
There is no data availble for Tayside for June.</t>
  </si>
  <si>
    <t>.. Data is unavailable</t>
  </si>
  <si>
    <t>New Referrals</t>
  </si>
  <si>
    <t>- denotes zero</t>
  </si>
  <si>
    <t>-  Denotes zero</t>
  </si>
  <si>
    <t xml:space="preserve">
All Referrals</t>
  </si>
  <si>
    <t xml:space="preserve">
All Referrals less Referrals Rejected (where applicable)</t>
  </si>
  <si>
    <t>January to March 2016</t>
  </si>
  <si>
    <t>date</t>
  </si>
  <si>
    <t>April to June 2016</t>
  </si>
  <si>
    <t>July to September 2016</t>
  </si>
  <si>
    <t>October to December 2016</t>
  </si>
  <si>
    <t>January to March 2017</t>
  </si>
  <si>
    <t>January 2016 to March 2017</t>
  </si>
</sst>
</file>

<file path=xl/styles.xml><?xml version="1.0" encoding="utf-8"?>
<styleSheet xmlns="http://schemas.openxmlformats.org/spreadsheetml/2006/main">
  <numFmts count="2">
    <numFmt numFmtId="164" formatCode="0.0"/>
    <numFmt numFmtId="165" formatCode="#,##0.0"/>
  </numFmts>
  <fonts count="20">
    <font>
      <sz val="10"/>
      <name val="Arial"/>
    </font>
    <font>
      <sz val="10"/>
      <name val="Arial"/>
    </font>
    <font>
      <b/>
      <sz val="12"/>
      <name val="Arial"/>
      <family val="2"/>
    </font>
    <font>
      <b/>
      <sz val="10"/>
      <color indexed="17"/>
      <name val="Arial"/>
      <family val="2"/>
    </font>
    <font>
      <sz val="10"/>
      <color indexed="17"/>
      <name val="Arial"/>
      <family val="2"/>
    </font>
    <font>
      <b/>
      <sz val="10"/>
      <color indexed="10"/>
      <name val="Arial"/>
      <family val="2"/>
    </font>
    <font>
      <sz val="10"/>
      <color indexed="10"/>
      <name val="Arial"/>
      <family val="2"/>
    </font>
    <font>
      <sz val="10"/>
      <color indexed="12"/>
      <name val="Arial"/>
      <family val="2"/>
    </font>
    <font>
      <b/>
      <sz val="10"/>
      <name val="Arial"/>
      <family val="2"/>
    </font>
    <font>
      <sz val="10"/>
      <name val="Arial"/>
      <family val="2"/>
    </font>
    <font>
      <sz val="10"/>
      <color indexed="10"/>
      <name val="Arial"/>
      <family val="2"/>
    </font>
    <font>
      <sz val="10"/>
      <color indexed="17"/>
      <name val="Arial"/>
      <family val="2"/>
    </font>
    <font>
      <i/>
      <sz val="10"/>
      <name val="Arial"/>
      <family val="2"/>
    </font>
    <font>
      <sz val="11"/>
      <color indexed="8"/>
      <name val="Calibri"/>
      <family val="2"/>
    </font>
    <font>
      <sz val="12"/>
      <name val="Times New Roman"/>
      <family val="1"/>
    </font>
    <font>
      <sz val="12"/>
      <color indexed="10"/>
      <name val="Arial"/>
      <family val="2"/>
    </font>
    <font>
      <u/>
      <sz val="10"/>
      <name val="Arial"/>
      <family val="2"/>
    </font>
    <font>
      <u/>
      <sz val="10"/>
      <name val="Arial"/>
      <family val="2"/>
    </font>
    <font>
      <sz val="10"/>
      <color indexed="9"/>
      <name val="Arial"/>
      <family val="2"/>
    </font>
    <font>
      <b/>
      <sz val="10"/>
      <name val="Arial"/>
      <family val="2"/>
    </font>
  </fonts>
  <fills count="3">
    <fill>
      <patternFill patternType="none"/>
    </fill>
    <fill>
      <patternFill patternType="gray125"/>
    </fill>
    <fill>
      <patternFill patternType="solid">
        <fgColor indexed="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3" fillId="0" borderId="0"/>
  </cellStyleXfs>
  <cellXfs count="94">
    <xf numFmtId="0" fontId="0" fillId="0" borderId="0" xfId="0"/>
    <xf numFmtId="0" fontId="0" fillId="0" borderId="0" xfId="0" applyAlignment="1">
      <alignment wrapText="1"/>
    </xf>
    <xf numFmtId="0" fontId="2" fillId="0" borderId="0" xfId="0" applyFont="1" applyAlignment="1">
      <alignment horizontal="left"/>
    </xf>
    <xf numFmtId="0" fontId="0" fillId="0" borderId="1" xfId="0" applyBorder="1"/>
    <xf numFmtId="0" fontId="0" fillId="0" borderId="1" xfId="0" applyBorder="1" applyAlignment="1">
      <alignment wrapText="1"/>
    </xf>
    <xf numFmtId="14" fontId="0" fillId="0" borderId="0" xfId="0" applyNumberFormat="1"/>
    <xf numFmtId="3" fontId="0" fillId="0" borderId="1" xfId="0" applyNumberFormat="1" applyFill="1" applyBorder="1" applyAlignment="1">
      <alignment horizontal="right"/>
    </xf>
    <xf numFmtId="3" fontId="14" fillId="0" borderId="1" xfId="0" applyNumberFormat="1" applyFont="1" applyBorder="1"/>
    <xf numFmtId="0" fontId="2" fillId="2" borderId="0" xfId="0" applyFont="1" applyFill="1" applyAlignment="1">
      <alignment horizontal="left"/>
    </xf>
    <xf numFmtId="0" fontId="0" fillId="2" borderId="0" xfId="0" applyFill="1"/>
    <xf numFmtId="0" fontId="5" fillId="2" borderId="0" xfId="0" applyFont="1" applyFill="1"/>
    <xf numFmtId="0" fontId="0" fillId="2" borderId="0" xfId="0" applyFill="1" applyBorder="1" applyAlignment="1">
      <alignment horizontal="center"/>
    </xf>
    <xf numFmtId="0" fontId="0" fillId="2" borderId="0" xfId="0" applyFill="1" applyAlignment="1">
      <alignment horizontal="center"/>
    </xf>
    <xf numFmtId="0" fontId="0" fillId="2" borderId="0" xfId="0" applyFill="1" applyAlignment="1">
      <alignment horizontal="center" wrapText="1"/>
    </xf>
    <xf numFmtId="0" fontId="0" fillId="2" borderId="0" xfId="0" applyFill="1" applyAlignment="1">
      <alignment horizontal="right"/>
    </xf>
    <xf numFmtId="1" fontId="12" fillId="2" borderId="0" xfId="0" applyNumberFormat="1" applyFont="1" applyFill="1"/>
    <xf numFmtId="164" fontId="0" fillId="2" borderId="0" xfId="0" applyNumberFormat="1" applyFill="1"/>
    <xf numFmtId="2" fontId="12" fillId="2" borderId="0" xfId="0" applyNumberFormat="1" applyFont="1" applyFill="1"/>
    <xf numFmtId="0" fontId="9" fillId="2" borderId="0" xfId="0" applyFont="1" applyFill="1"/>
    <xf numFmtId="1" fontId="0" fillId="2" borderId="0" xfId="0" applyNumberFormat="1" applyFill="1" applyAlignment="1">
      <alignment horizontal="right"/>
    </xf>
    <xf numFmtId="0" fontId="8" fillId="2" borderId="0" xfId="0" applyFont="1" applyFill="1"/>
    <xf numFmtId="17" fontId="9" fillId="2" borderId="0" xfId="0" applyNumberFormat="1" applyFont="1" applyFill="1"/>
    <xf numFmtId="0" fontId="3" fillId="2" borderId="0" xfId="0" applyFont="1" applyFill="1"/>
    <xf numFmtId="17" fontId="4" fillId="2" borderId="0" xfId="0" applyNumberFormat="1" applyFont="1" applyFill="1"/>
    <xf numFmtId="17" fontId="6" fillId="2" borderId="0" xfId="0" applyNumberFormat="1" applyFont="1" applyFill="1"/>
    <xf numFmtId="17" fontId="7" fillId="2" borderId="0" xfId="0" applyNumberFormat="1" applyFont="1" applyFill="1"/>
    <xf numFmtId="17" fontId="0" fillId="2" borderId="0" xfId="0" applyNumberFormat="1" applyFill="1"/>
    <xf numFmtId="17" fontId="10" fillId="2" borderId="0" xfId="0" applyNumberFormat="1" applyFont="1" applyFill="1"/>
    <xf numFmtId="17" fontId="11" fillId="2" borderId="0" xfId="0" applyNumberFormat="1" applyFont="1" applyFill="1"/>
    <xf numFmtId="0" fontId="0" fillId="2" borderId="0" xfId="0" applyFill="1" applyAlignment="1">
      <alignment wrapText="1"/>
    </xf>
    <xf numFmtId="0" fontId="0" fillId="2" borderId="0" xfId="0" applyFill="1" applyAlignment="1">
      <alignment horizontal="right" wrapText="1"/>
    </xf>
    <xf numFmtId="1" fontId="9" fillId="2" borderId="0" xfId="0" applyNumberFormat="1" applyFont="1" applyFill="1"/>
    <xf numFmtId="164" fontId="9" fillId="2" borderId="0" xfId="0" applyNumberFormat="1" applyFont="1" applyFill="1"/>
    <xf numFmtId="1" fontId="4" fillId="2" borderId="0" xfId="0" applyNumberFormat="1" applyFont="1" applyFill="1"/>
    <xf numFmtId="164" fontId="8" fillId="2" borderId="0" xfId="0" applyNumberFormat="1" applyFont="1" applyFill="1"/>
    <xf numFmtId="0" fontId="11" fillId="2" borderId="0" xfId="0" applyFont="1" applyFill="1"/>
    <xf numFmtId="0" fontId="10" fillId="2" borderId="0" xfId="0" applyFont="1" applyFill="1"/>
    <xf numFmtId="3" fontId="8" fillId="2" borderId="0" xfId="0" applyNumberFormat="1" applyFont="1" applyFill="1"/>
    <xf numFmtId="0" fontId="0" fillId="2" borderId="1" xfId="0" applyFill="1" applyBorder="1" applyAlignment="1">
      <alignment horizontal="center"/>
    </xf>
    <xf numFmtId="17" fontId="0" fillId="2" borderId="1" xfId="0" applyNumberFormat="1" applyFill="1" applyBorder="1" applyAlignment="1">
      <alignment horizontal="center"/>
    </xf>
    <xf numFmtId="3" fontId="0" fillId="2" borderId="1" xfId="0" applyNumberFormat="1" applyFill="1" applyBorder="1" applyAlignment="1">
      <alignment horizontal="right"/>
    </xf>
    <xf numFmtId="0" fontId="9" fillId="2" borderId="1" xfId="0" applyFont="1" applyFill="1" applyBorder="1" applyAlignment="1">
      <alignment horizontal="center"/>
    </xf>
    <xf numFmtId="0" fontId="0" fillId="2" borderId="1" xfId="0" applyFill="1" applyBorder="1" applyAlignment="1">
      <alignment horizontal="right"/>
    </xf>
    <xf numFmtId="0" fontId="9" fillId="2" borderId="0" xfId="0" applyFont="1" applyFill="1" applyAlignment="1">
      <alignment horizontal="left"/>
    </xf>
    <xf numFmtId="0" fontId="15" fillId="2" borderId="0" xfId="0" applyFont="1" applyFill="1"/>
    <xf numFmtId="0" fontId="16" fillId="2" borderId="0" xfId="0" applyFont="1" applyFill="1"/>
    <xf numFmtId="0" fontId="0" fillId="2" borderId="0" xfId="0" applyFill="1" applyBorder="1"/>
    <xf numFmtId="17" fontId="0" fillId="2" borderId="0" xfId="0" applyNumberFormat="1" applyFill="1" applyBorder="1" applyAlignment="1">
      <alignment horizontal="center"/>
    </xf>
    <xf numFmtId="0" fontId="0" fillId="2" borderId="2" xfId="0" applyFill="1" applyBorder="1"/>
    <xf numFmtId="0" fontId="0" fillId="2" borderId="3" xfId="0" applyFill="1" applyBorder="1"/>
    <xf numFmtId="0" fontId="17" fillId="2" borderId="0" xfId="0" applyFont="1" applyFill="1" applyBorder="1" applyAlignment="1"/>
    <xf numFmtId="0" fontId="0" fillId="2" borderId="0" xfId="0" applyFill="1" applyBorder="1" applyAlignment="1"/>
    <xf numFmtId="0" fontId="18" fillId="2" borderId="0" xfId="0" applyFont="1" applyFill="1" applyBorder="1" applyAlignment="1">
      <alignment wrapText="1"/>
    </xf>
    <xf numFmtId="1" fontId="12" fillId="2" borderId="1" xfId="0" applyNumberFormat="1" applyFont="1" applyFill="1" applyBorder="1" applyAlignment="1">
      <alignment horizontal="right"/>
    </xf>
    <xf numFmtId="49" fontId="0" fillId="0" borderId="0" xfId="0" applyNumberFormat="1"/>
    <xf numFmtId="0" fontId="1" fillId="2" borderId="0" xfId="0" applyFont="1" applyFill="1"/>
    <xf numFmtId="0" fontId="19" fillId="2" borderId="0" xfId="0" applyFont="1" applyFill="1"/>
    <xf numFmtId="17" fontId="1" fillId="2" borderId="0" xfId="0" applyNumberFormat="1" applyFont="1" applyFill="1"/>
    <xf numFmtId="0" fontId="1" fillId="2" borderId="0" xfId="0" quotePrefix="1" applyFont="1" applyFill="1"/>
    <xf numFmtId="3" fontId="12" fillId="2" borderId="1" xfId="0" applyNumberFormat="1" applyFont="1" applyFill="1" applyBorder="1" applyAlignment="1">
      <alignment horizontal="right"/>
    </xf>
    <xf numFmtId="17" fontId="8" fillId="2" borderId="1" xfId="0" applyNumberFormat="1" applyFont="1" applyFill="1" applyBorder="1" applyAlignment="1">
      <alignment horizontal="center"/>
    </xf>
    <xf numFmtId="0" fontId="8" fillId="2" borderId="3" xfId="0" applyFont="1" applyFill="1" applyBorder="1"/>
    <xf numFmtId="3" fontId="8" fillId="2" borderId="4" xfId="0" applyNumberFormat="1" applyFont="1" applyFill="1" applyBorder="1" applyAlignment="1">
      <alignment horizontal="right"/>
    </xf>
    <xf numFmtId="3" fontId="0" fillId="2" borderId="4" xfId="0" applyNumberFormat="1" applyFill="1" applyBorder="1" applyAlignment="1">
      <alignment horizontal="right"/>
    </xf>
    <xf numFmtId="0" fontId="19" fillId="2" borderId="3" xfId="0" applyFont="1" applyFill="1" applyBorder="1"/>
    <xf numFmtId="0" fontId="0" fillId="2" borderId="0" xfId="0" quotePrefix="1" applyFill="1"/>
    <xf numFmtId="17" fontId="9" fillId="2" borderId="1" xfId="0" applyNumberFormat="1" applyFont="1" applyFill="1" applyBorder="1" applyAlignment="1">
      <alignment horizontal="center" wrapText="1"/>
    </xf>
    <xf numFmtId="3" fontId="8" fillId="2" borderId="6" xfId="0" applyNumberFormat="1" applyFont="1" applyFill="1" applyBorder="1" applyAlignment="1">
      <alignment horizontal="right"/>
    </xf>
    <xf numFmtId="3" fontId="0" fillId="2" borderId="6" xfId="0" applyNumberFormat="1" applyFill="1" applyBorder="1" applyAlignment="1">
      <alignment horizontal="right"/>
    </xf>
    <xf numFmtId="3" fontId="0" fillId="2" borderId="1" xfId="0" applyNumberFormat="1" applyFill="1" applyBorder="1"/>
    <xf numFmtId="3" fontId="8" fillId="2" borderId="1" xfId="0" applyNumberFormat="1" applyFont="1" applyFill="1" applyBorder="1" applyAlignment="1">
      <alignment horizontal="right"/>
    </xf>
    <xf numFmtId="0" fontId="9" fillId="2" borderId="0" xfId="0" quotePrefix="1" applyFont="1" applyFill="1"/>
    <xf numFmtId="0" fontId="9" fillId="2" borderId="0" xfId="0" applyFont="1" applyFill="1" applyAlignment="1">
      <alignment horizontal="right"/>
    </xf>
    <xf numFmtId="165" fontId="9" fillId="2" borderId="1" xfId="0" applyNumberFormat="1" applyFont="1" applyFill="1" applyBorder="1"/>
    <xf numFmtId="0" fontId="9" fillId="0" borderId="0" xfId="0" applyFont="1"/>
    <xf numFmtId="165" fontId="9" fillId="2" borderId="5" xfId="0" applyNumberFormat="1" applyFont="1" applyFill="1" applyBorder="1"/>
    <xf numFmtId="0" fontId="9" fillId="2" borderId="0" xfId="0" applyFont="1" applyFill="1" applyAlignment="1">
      <alignment horizontal="center" vertical="center"/>
    </xf>
    <xf numFmtId="17" fontId="9" fillId="2" borderId="0" xfId="0" applyNumberFormat="1" applyFont="1" applyFill="1" applyBorder="1" applyAlignment="1">
      <alignment wrapText="1"/>
    </xf>
    <xf numFmtId="3" fontId="8" fillId="2" borderId="1" xfId="0" applyNumberFormat="1" applyFont="1" applyFill="1" applyBorder="1" applyAlignment="1" applyProtection="1">
      <alignment horizontal="right"/>
      <protection hidden="1"/>
    </xf>
    <xf numFmtId="3" fontId="8" fillId="2" borderId="6" xfId="0" applyNumberFormat="1" applyFont="1" applyFill="1" applyBorder="1" applyAlignment="1" applyProtection="1">
      <alignment horizontal="right"/>
      <protection hidden="1"/>
    </xf>
    <xf numFmtId="3" fontId="0" fillId="2" borderId="1" xfId="0" applyNumberFormat="1" applyFill="1" applyBorder="1" applyProtection="1">
      <protection hidden="1"/>
    </xf>
    <xf numFmtId="3" fontId="0" fillId="2" borderId="6" xfId="0" applyNumberFormat="1" applyFill="1" applyBorder="1" applyAlignment="1" applyProtection="1">
      <alignment horizontal="right"/>
      <protection hidden="1"/>
    </xf>
    <xf numFmtId="165" fontId="9" fillId="2" borderId="1" xfId="0" applyNumberFormat="1" applyFont="1" applyFill="1" applyBorder="1" applyProtection="1">
      <protection hidden="1"/>
    </xf>
    <xf numFmtId="0" fontId="1" fillId="2" borderId="0" xfId="0" applyFont="1" applyFill="1" applyAlignment="1">
      <alignment horizontal="left" vertical="justify"/>
    </xf>
    <xf numFmtId="0" fontId="9" fillId="2" borderId="1" xfId="0" applyFont="1" applyFill="1" applyBorder="1" applyAlignment="1">
      <alignment horizontal="center" wrapText="1"/>
    </xf>
    <xf numFmtId="0" fontId="9" fillId="2" borderId="1" xfId="0" applyFont="1" applyFill="1" applyBorder="1" applyAlignment="1">
      <alignment horizontal="center"/>
    </xf>
    <xf numFmtId="0" fontId="0" fillId="2" borderId="7" xfId="0" applyFill="1" applyBorder="1" applyAlignment="1">
      <alignment horizontal="center"/>
    </xf>
    <xf numFmtId="0" fontId="0" fillId="2" borderId="8" xfId="0" applyFill="1" applyBorder="1" applyAlignment="1">
      <alignment horizontal="center"/>
    </xf>
    <xf numFmtId="0" fontId="0" fillId="2" borderId="1" xfId="0" applyFill="1" applyBorder="1" applyAlignment="1">
      <alignment horizontal="center"/>
    </xf>
    <xf numFmtId="0" fontId="0" fillId="2" borderId="1" xfId="0" applyFill="1" applyBorder="1" applyAlignment="1">
      <alignment horizontal="center" wrapText="1"/>
    </xf>
    <xf numFmtId="0" fontId="9" fillId="2" borderId="3" xfId="0" applyFont="1" applyFill="1" applyBorder="1" applyAlignment="1">
      <alignment horizontal="center"/>
    </xf>
    <xf numFmtId="0" fontId="9" fillId="2" borderId="6" xfId="0" applyFont="1" applyFill="1" applyBorder="1" applyAlignment="1">
      <alignment horizontal="center"/>
    </xf>
    <xf numFmtId="0" fontId="0" fillId="2" borderId="6" xfId="0" applyFill="1" applyBorder="1" applyAlignment="1">
      <alignment horizontal="center"/>
    </xf>
    <xf numFmtId="17" fontId="9" fillId="2" borderId="0" xfId="0" applyNumberFormat="1" applyFont="1" applyFill="1" applyBorder="1" applyAlignment="1">
      <alignment horizont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850" b="1" i="0" u="none" strike="noStrike" baseline="0">
                <a:solidFill>
                  <a:srgbClr val="000000"/>
                </a:solidFill>
                <a:latin typeface="Arial"/>
                <a:ea typeface="Arial"/>
                <a:cs typeface="Arial"/>
              </a:defRPr>
            </a:pPr>
            <a:r>
              <a:rPr lang="en-GB"/>
              <a:t>Waiting times for patients seen </a:t>
            </a:r>
          </a:p>
        </c:rich>
      </c:tx>
      <c:layout>
        <c:manualLayout>
          <c:xMode val="edge"/>
          <c:yMode val="edge"/>
          <c:x val="0.23024830595648377"/>
          <c:y val="3.519054165848319E-2"/>
        </c:manualLayout>
      </c:layout>
      <c:spPr>
        <a:noFill/>
        <a:ln w="25400">
          <a:noFill/>
        </a:ln>
      </c:spPr>
    </c:title>
    <c:plotArea>
      <c:layout>
        <c:manualLayout>
          <c:layoutTarget val="inner"/>
          <c:xMode val="edge"/>
          <c:yMode val="edge"/>
          <c:x val="0.1354401805869086"/>
          <c:y val="0.17302052785923755"/>
          <c:w val="0.57787810383747173"/>
          <c:h val="0.70674486803519376"/>
        </c:manualLayout>
      </c:layout>
      <c:barChart>
        <c:barDir val="col"/>
        <c:grouping val="stacked"/>
        <c:ser>
          <c:idx val="0"/>
          <c:order val="0"/>
          <c:tx>
            <c:strRef>
              <c:f>'patients-seen'!$C$7</c:f>
              <c:strCache>
                <c:ptCount val="1"/>
                <c:pt idx="0">
                  <c:v>0-26 weeks</c:v>
                </c:pt>
              </c:strCache>
            </c:strRef>
          </c:tx>
          <c:spPr>
            <a:solidFill>
              <a:srgbClr val="333399"/>
            </a:solidFill>
            <a:ln w="12700">
              <a:solidFill>
                <a:srgbClr val="000000"/>
              </a:solidFill>
              <a:prstDash val="solid"/>
            </a:ln>
          </c:spPr>
          <c:cat>
            <c:numRef>
              <c:f>'patients-seen'!$A$8:$A$13</c:f>
              <c:numCache>
                <c:formatCode>mmm\-yy</c:formatCode>
                <c:ptCount val="6"/>
                <c:pt idx="0">
                  <c:v>0</c:v>
                </c:pt>
                <c:pt idx="1">
                  <c:v>0</c:v>
                </c:pt>
                <c:pt idx="2">
                  <c:v>0</c:v>
                </c:pt>
                <c:pt idx="3">
                  <c:v>0</c:v>
                </c:pt>
                <c:pt idx="4">
                  <c:v>0</c:v>
                </c:pt>
                <c:pt idx="5">
                  <c:v>0</c:v>
                </c:pt>
              </c:numCache>
            </c:numRef>
          </c:cat>
          <c:val>
            <c:numRef>
              <c:f>'patients-seen'!$C$8:$C$13</c:f>
              <c:numCache>
                <c:formatCode>#,##0</c:formatCode>
                <c:ptCount val="6"/>
                <c:pt idx="0">
                  <c:v>0</c:v>
                </c:pt>
                <c:pt idx="1">
                  <c:v>0</c:v>
                </c:pt>
                <c:pt idx="2">
                  <c:v>0</c:v>
                </c:pt>
                <c:pt idx="3">
                  <c:v>0</c:v>
                </c:pt>
                <c:pt idx="4">
                  <c:v>0</c:v>
                </c:pt>
                <c:pt idx="5">
                  <c:v>0</c:v>
                </c:pt>
              </c:numCache>
            </c:numRef>
          </c:val>
        </c:ser>
        <c:ser>
          <c:idx val="2"/>
          <c:order val="1"/>
          <c:tx>
            <c:strRef>
              <c:f>'patients-seen'!$D$7</c:f>
              <c:strCache>
                <c:ptCount val="1"/>
                <c:pt idx="0">
                  <c:v>over 26 weeks</c:v>
                </c:pt>
              </c:strCache>
            </c:strRef>
          </c:tx>
          <c:spPr>
            <a:solidFill>
              <a:srgbClr val="99CCFF"/>
            </a:solidFill>
            <a:ln w="12700">
              <a:solidFill>
                <a:srgbClr val="000000"/>
              </a:solidFill>
              <a:prstDash val="solid"/>
            </a:ln>
          </c:spPr>
          <c:cat>
            <c:numRef>
              <c:f>'patients-seen'!$A$8:$A$13</c:f>
              <c:numCache>
                <c:formatCode>mmm\-yy</c:formatCode>
                <c:ptCount val="6"/>
                <c:pt idx="0">
                  <c:v>0</c:v>
                </c:pt>
                <c:pt idx="1">
                  <c:v>0</c:v>
                </c:pt>
                <c:pt idx="2">
                  <c:v>0</c:v>
                </c:pt>
                <c:pt idx="3">
                  <c:v>0</c:v>
                </c:pt>
                <c:pt idx="4">
                  <c:v>0</c:v>
                </c:pt>
                <c:pt idx="5">
                  <c:v>0</c:v>
                </c:pt>
              </c:numCache>
            </c:numRef>
          </c:cat>
          <c:val>
            <c:numRef>
              <c:f>'patients-seen'!$D$8:$D$13</c:f>
              <c:numCache>
                <c:formatCode>#,##0</c:formatCode>
                <c:ptCount val="6"/>
                <c:pt idx="0">
                  <c:v>0</c:v>
                </c:pt>
                <c:pt idx="1">
                  <c:v>0</c:v>
                </c:pt>
                <c:pt idx="2">
                  <c:v>0</c:v>
                </c:pt>
                <c:pt idx="3">
                  <c:v>0</c:v>
                </c:pt>
                <c:pt idx="4">
                  <c:v>0</c:v>
                </c:pt>
                <c:pt idx="5">
                  <c:v>0</c:v>
                </c:pt>
              </c:numCache>
            </c:numRef>
          </c:val>
        </c:ser>
        <c:overlap val="100"/>
        <c:axId val="68455040"/>
        <c:axId val="68473216"/>
      </c:barChart>
      <c:dateAx>
        <c:axId val="68455040"/>
        <c:scaling>
          <c:orientation val="minMax"/>
        </c:scaling>
        <c:axPos val="b"/>
        <c:numFmt formatCode="mmm\-yy" sourceLinked="0"/>
        <c:maj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68473216"/>
        <c:crosses val="autoZero"/>
        <c:auto val="1"/>
        <c:lblOffset val="100"/>
        <c:baseTimeUnit val="months"/>
        <c:majorUnit val="1"/>
        <c:majorTimeUnit val="months"/>
        <c:minorUnit val="1"/>
        <c:minorTimeUnit val="months"/>
      </c:dateAx>
      <c:valAx>
        <c:axId val="68473216"/>
        <c:scaling>
          <c:orientation val="minMax"/>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GB"/>
                  <a:t>Number of patients</a:t>
                </a:r>
              </a:p>
            </c:rich>
          </c:tx>
          <c:layout>
            <c:manualLayout>
              <c:xMode val="edge"/>
              <c:yMode val="edge"/>
              <c:x val="3.6117376804173811E-2"/>
              <c:y val="0.34310859952029832"/>
            </c:manualLayout>
          </c:layout>
          <c:spPr>
            <a:noFill/>
            <a:ln w="25400">
              <a:noFill/>
            </a:ln>
          </c:spPr>
        </c:title>
        <c:numFmt formatCode="#,##0" sourceLinked="1"/>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68455040"/>
        <c:crosses val="autoZero"/>
        <c:crossBetween val="between"/>
      </c:valAx>
      <c:spPr>
        <a:noFill/>
        <a:ln w="12700">
          <a:solidFill>
            <a:srgbClr val="808080"/>
          </a:solidFill>
          <a:prstDash val="solid"/>
        </a:ln>
      </c:spPr>
    </c:plotArea>
    <c:legend>
      <c:legendPos val="b"/>
      <c:layout>
        <c:manualLayout>
          <c:xMode val="edge"/>
          <c:yMode val="edge"/>
          <c:x val="0.7765237020316027"/>
          <c:y val="0.44868035190615835"/>
          <c:w val="0.20541760722347641"/>
          <c:h val="0.11730205278592376"/>
        </c:manualLayout>
      </c:layout>
      <c:spPr>
        <a:solidFill>
          <a:srgbClr val="FFFFFF"/>
        </a:solidFill>
        <a:ln w="25400">
          <a:noFill/>
        </a:ln>
      </c:spPr>
      <c:txPr>
        <a:bodyPr/>
        <a:lstStyle/>
        <a:p>
          <a:pPr>
            <a:defRPr sz="475"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189" r="0.75000000000000189"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1" i="0" u="none" strike="noStrike" baseline="0">
                <a:solidFill>
                  <a:srgbClr val="000000"/>
                </a:solidFill>
                <a:latin typeface="Arial"/>
                <a:ea typeface="Arial"/>
                <a:cs typeface="Arial"/>
              </a:defRPr>
            </a:pPr>
            <a:r>
              <a:rPr lang="en-GB"/>
              <a:t>Percentage of patients seen within 26 weeks</a:t>
            </a:r>
          </a:p>
        </c:rich>
      </c:tx>
      <c:layout>
        <c:manualLayout>
          <c:xMode val="edge"/>
          <c:yMode val="edge"/>
          <c:x val="0.16169199780260024"/>
          <c:y val="1.4662830607712571E-2"/>
        </c:manualLayout>
      </c:layout>
      <c:spPr>
        <a:noFill/>
        <a:ln w="25400">
          <a:noFill/>
        </a:ln>
      </c:spPr>
    </c:title>
    <c:plotArea>
      <c:layout>
        <c:manualLayout>
          <c:layoutTarget val="inner"/>
          <c:xMode val="edge"/>
          <c:yMode val="edge"/>
          <c:x val="0.16666707154430871"/>
          <c:y val="0.17302052785923755"/>
          <c:w val="0.70895694612131266"/>
          <c:h val="0.70674486803519376"/>
        </c:manualLayout>
      </c:layout>
      <c:barChart>
        <c:barDir val="col"/>
        <c:grouping val="stacked"/>
        <c:ser>
          <c:idx val="0"/>
          <c:order val="0"/>
          <c:tx>
            <c:strRef>
              <c:f>'patients-seen'!$E$7</c:f>
              <c:strCache>
                <c:ptCount val="1"/>
                <c:pt idx="0">
                  <c:v>0-26 weeks</c:v>
                </c:pt>
              </c:strCache>
            </c:strRef>
          </c:tx>
          <c:spPr>
            <a:solidFill>
              <a:srgbClr val="333399"/>
            </a:solidFill>
            <a:ln w="12700">
              <a:solidFill>
                <a:srgbClr val="000000"/>
              </a:solidFill>
              <a:prstDash val="solid"/>
            </a:ln>
          </c:spPr>
          <c:cat>
            <c:numRef>
              <c:f>'patients-seen'!$A$8:$A$13</c:f>
              <c:numCache>
                <c:formatCode>mmm\-yy</c:formatCode>
                <c:ptCount val="6"/>
                <c:pt idx="0">
                  <c:v>0</c:v>
                </c:pt>
                <c:pt idx="1">
                  <c:v>0</c:v>
                </c:pt>
                <c:pt idx="2">
                  <c:v>0</c:v>
                </c:pt>
                <c:pt idx="3">
                  <c:v>0</c:v>
                </c:pt>
                <c:pt idx="4">
                  <c:v>0</c:v>
                </c:pt>
                <c:pt idx="5">
                  <c:v>0</c:v>
                </c:pt>
              </c:numCache>
            </c:numRef>
          </c:cat>
          <c:val>
            <c:numRef>
              <c:f>'patients-seen'!$E$8:$E$13</c:f>
              <c:numCache>
                <c:formatCode>#,##0</c:formatCode>
                <c:ptCount val="6"/>
                <c:pt idx="0">
                  <c:v>0</c:v>
                </c:pt>
                <c:pt idx="1">
                  <c:v>0</c:v>
                </c:pt>
                <c:pt idx="2">
                  <c:v>0</c:v>
                </c:pt>
                <c:pt idx="3">
                  <c:v>0</c:v>
                </c:pt>
                <c:pt idx="4">
                  <c:v>0</c:v>
                </c:pt>
                <c:pt idx="5">
                  <c:v>0</c:v>
                </c:pt>
              </c:numCache>
            </c:numRef>
          </c:val>
        </c:ser>
        <c:overlap val="100"/>
        <c:axId val="68494080"/>
        <c:axId val="68495616"/>
      </c:barChart>
      <c:dateAx>
        <c:axId val="68494080"/>
        <c:scaling>
          <c:orientation val="minMax"/>
        </c:scaling>
        <c:axPos val="b"/>
        <c:numFmt formatCode="mmm\-yy" sourceLinked="0"/>
        <c:maj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68495616"/>
        <c:crosses val="autoZero"/>
        <c:auto val="1"/>
        <c:lblOffset val="100"/>
        <c:baseTimeUnit val="months"/>
        <c:majorUnit val="1"/>
        <c:majorTimeUnit val="months"/>
        <c:minorUnit val="1"/>
        <c:minorTimeUnit val="months"/>
      </c:dateAx>
      <c:valAx>
        <c:axId val="68495616"/>
        <c:scaling>
          <c:orientation val="minMax"/>
          <c:max val="100"/>
          <c:min val="0"/>
        </c:scaling>
        <c:axPos val="l"/>
        <c:majorGridlines>
          <c:spPr>
            <a:ln w="3175">
              <a:solidFill>
                <a:srgbClr val="000000"/>
              </a:solidFill>
              <a:prstDash val="solid"/>
            </a:ln>
          </c:spPr>
        </c:majorGridlines>
        <c:numFmt formatCode="#,##0" sourceLinked="1"/>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68494080"/>
        <c:crosses val="autoZero"/>
        <c:crossBetween val="between"/>
        <c:majorUnit val="20"/>
      </c:valAx>
      <c:spPr>
        <a:noFill/>
        <a:ln w="12700">
          <a:solidFill>
            <a:srgbClr val="808080"/>
          </a:solidFill>
          <a:prstDash val="solid"/>
        </a:ln>
      </c:spPr>
    </c:plotArea>
    <c:plotVisOnly val="1"/>
    <c:dispBlanksAs val="gap"/>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189" r="0.75000000000000189"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1" i="0" u="none" strike="noStrike" baseline="0">
                <a:solidFill>
                  <a:srgbClr val="000000"/>
                </a:solidFill>
                <a:latin typeface="Arial"/>
                <a:ea typeface="Arial"/>
                <a:cs typeface="Arial"/>
              </a:defRPr>
            </a:pPr>
            <a:r>
              <a:rPr lang="en-GB"/>
              <a:t>Numbers of patients waiting</a:t>
            </a:r>
          </a:p>
        </c:rich>
      </c:tx>
      <c:layout>
        <c:manualLayout>
          <c:xMode val="edge"/>
          <c:yMode val="edge"/>
          <c:x val="0.22912612698337168"/>
          <c:y val="4.6920920599210797E-2"/>
        </c:manualLayout>
      </c:layout>
      <c:spPr>
        <a:noFill/>
        <a:ln w="25400">
          <a:noFill/>
        </a:ln>
      </c:spPr>
    </c:title>
    <c:plotArea>
      <c:layout>
        <c:manualLayout>
          <c:layoutTarget val="inner"/>
          <c:xMode val="edge"/>
          <c:yMode val="edge"/>
          <c:x val="0.12038834951456284"/>
          <c:y val="0.17888563049853373"/>
          <c:w val="0.62912621359223364"/>
          <c:h val="0.63929618768328644"/>
        </c:manualLayout>
      </c:layout>
      <c:barChart>
        <c:barDir val="col"/>
        <c:grouping val="stacked"/>
        <c:ser>
          <c:idx val="0"/>
          <c:order val="0"/>
          <c:tx>
            <c:strRef>
              <c:f>'patients-waiting'!$C$7</c:f>
              <c:strCache>
                <c:ptCount val="1"/>
                <c:pt idx="0">
                  <c:v>0-26 weeks</c:v>
                </c:pt>
              </c:strCache>
            </c:strRef>
          </c:tx>
          <c:spPr>
            <a:solidFill>
              <a:srgbClr val="333399"/>
            </a:solidFill>
            <a:ln w="12700">
              <a:solidFill>
                <a:srgbClr val="000000"/>
              </a:solidFill>
              <a:prstDash val="solid"/>
            </a:ln>
          </c:spPr>
          <c:cat>
            <c:numRef>
              <c:f>'patients-waiting'!$A$8:$A$13</c:f>
              <c:numCache>
                <c:formatCode>mmm\-yy</c:formatCode>
                <c:ptCount val="6"/>
                <c:pt idx="0">
                  <c:v>0</c:v>
                </c:pt>
                <c:pt idx="1">
                  <c:v>0</c:v>
                </c:pt>
                <c:pt idx="2">
                  <c:v>0</c:v>
                </c:pt>
                <c:pt idx="3">
                  <c:v>0</c:v>
                </c:pt>
                <c:pt idx="4">
                  <c:v>0</c:v>
                </c:pt>
                <c:pt idx="5">
                  <c:v>0</c:v>
                </c:pt>
              </c:numCache>
            </c:numRef>
          </c:cat>
          <c:val>
            <c:numRef>
              <c:f>'patients-waiting'!$C$8:$C$13</c:f>
              <c:numCache>
                <c:formatCode>#,##0</c:formatCode>
                <c:ptCount val="6"/>
                <c:pt idx="0">
                  <c:v>0</c:v>
                </c:pt>
                <c:pt idx="1">
                  <c:v>0</c:v>
                </c:pt>
                <c:pt idx="2">
                  <c:v>0</c:v>
                </c:pt>
                <c:pt idx="3">
                  <c:v>0</c:v>
                </c:pt>
                <c:pt idx="4">
                  <c:v>0</c:v>
                </c:pt>
                <c:pt idx="5">
                  <c:v>0</c:v>
                </c:pt>
              </c:numCache>
            </c:numRef>
          </c:val>
        </c:ser>
        <c:ser>
          <c:idx val="2"/>
          <c:order val="1"/>
          <c:tx>
            <c:strRef>
              <c:f>'patients-waiting'!$D$7</c:f>
              <c:strCache>
                <c:ptCount val="1"/>
                <c:pt idx="0">
                  <c:v>over 26 weeks</c:v>
                </c:pt>
              </c:strCache>
            </c:strRef>
          </c:tx>
          <c:spPr>
            <a:solidFill>
              <a:srgbClr val="99CCFF"/>
            </a:solidFill>
            <a:ln w="12700">
              <a:solidFill>
                <a:srgbClr val="000000"/>
              </a:solidFill>
              <a:prstDash val="solid"/>
            </a:ln>
          </c:spPr>
          <c:cat>
            <c:numRef>
              <c:f>'patients-waiting'!$A$8:$A$13</c:f>
              <c:numCache>
                <c:formatCode>mmm\-yy</c:formatCode>
                <c:ptCount val="6"/>
                <c:pt idx="0">
                  <c:v>0</c:v>
                </c:pt>
                <c:pt idx="1">
                  <c:v>0</c:v>
                </c:pt>
                <c:pt idx="2">
                  <c:v>0</c:v>
                </c:pt>
                <c:pt idx="3">
                  <c:v>0</c:v>
                </c:pt>
                <c:pt idx="4">
                  <c:v>0</c:v>
                </c:pt>
                <c:pt idx="5">
                  <c:v>0</c:v>
                </c:pt>
              </c:numCache>
            </c:numRef>
          </c:cat>
          <c:val>
            <c:numRef>
              <c:f>'patients-waiting'!$D$8:$D$13</c:f>
              <c:numCache>
                <c:formatCode>#,##0</c:formatCode>
                <c:ptCount val="6"/>
                <c:pt idx="0">
                  <c:v>0</c:v>
                </c:pt>
                <c:pt idx="1">
                  <c:v>0</c:v>
                </c:pt>
                <c:pt idx="2">
                  <c:v>0</c:v>
                </c:pt>
                <c:pt idx="3">
                  <c:v>0</c:v>
                </c:pt>
                <c:pt idx="4">
                  <c:v>0</c:v>
                </c:pt>
                <c:pt idx="5">
                  <c:v>0</c:v>
                </c:pt>
              </c:numCache>
            </c:numRef>
          </c:val>
        </c:ser>
        <c:overlap val="100"/>
        <c:axId val="68844160"/>
        <c:axId val="68850432"/>
      </c:barChart>
      <c:dateAx>
        <c:axId val="68844160"/>
        <c:scaling>
          <c:orientation val="minMax"/>
        </c:scaling>
        <c:axPos val="b"/>
        <c:title>
          <c:tx>
            <c:rich>
              <a:bodyPr/>
              <a:lstStyle/>
              <a:p>
                <a:pPr>
                  <a:defRPr sz="800" b="1" i="0" u="none" strike="noStrike" baseline="0">
                    <a:solidFill>
                      <a:srgbClr val="000000"/>
                    </a:solidFill>
                    <a:latin typeface="Arial"/>
                    <a:ea typeface="Arial"/>
                    <a:cs typeface="Arial"/>
                  </a:defRPr>
                </a:pPr>
                <a:r>
                  <a:rPr lang="en-GB"/>
                  <a:t>Month end</a:t>
                </a:r>
              </a:p>
            </c:rich>
          </c:tx>
          <c:layout>
            <c:manualLayout>
              <c:xMode val="edge"/>
              <c:yMode val="edge"/>
              <c:x val="0.37475735661441112"/>
              <c:y val="0.89736074657334497"/>
            </c:manualLayout>
          </c:layout>
          <c:spPr>
            <a:noFill/>
            <a:ln w="25400">
              <a:noFill/>
            </a:ln>
          </c:spPr>
        </c:title>
        <c:numFmt formatCode="mmm\-yy" sourceLinked="0"/>
        <c:maj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en-US"/>
          </a:p>
        </c:txPr>
        <c:crossAx val="68850432"/>
        <c:crosses val="autoZero"/>
        <c:auto val="1"/>
        <c:lblOffset val="100"/>
        <c:baseTimeUnit val="months"/>
        <c:majorUnit val="1"/>
        <c:majorTimeUnit val="months"/>
        <c:minorUnit val="1"/>
        <c:minorTimeUnit val="months"/>
      </c:dateAx>
      <c:valAx>
        <c:axId val="68850432"/>
        <c:scaling>
          <c:orientation val="minMax"/>
          <c:min val="0"/>
        </c:scaling>
        <c:axPos val="l"/>
        <c:majorGridlines>
          <c:spPr>
            <a:ln w="3175">
              <a:solidFill>
                <a:srgbClr val="000000"/>
              </a:solidFill>
              <a:prstDash val="solid"/>
            </a:ln>
          </c:spPr>
        </c:majorGridlines>
        <c:numFmt formatCode="#,##0" sourceLinked="1"/>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en-US"/>
          </a:p>
        </c:txPr>
        <c:crossAx val="68844160"/>
        <c:crosses val="autoZero"/>
        <c:crossBetween val="between"/>
      </c:valAx>
      <c:spPr>
        <a:noFill/>
        <a:ln w="12700">
          <a:solidFill>
            <a:srgbClr val="808080"/>
          </a:solidFill>
          <a:prstDash val="solid"/>
        </a:ln>
      </c:spPr>
    </c:plotArea>
    <c:legend>
      <c:legendPos val="b"/>
      <c:layout>
        <c:manualLayout>
          <c:xMode val="edge"/>
          <c:yMode val="edge"/>
          <c:x val="0.80970873786407993"/>
          <c:y val="0.46920821114369532"/>
          <c:w val="0.17669902912621371"/>
          <c:h val="0.11730205278592376"/>
        </c:manualLayout>
      </c:layout>
      <c:spPr>
        <a:solidFill>
          <a:srgbClr val="FFFFFF"/>
        </a:solidFill>
        <a:ln w="25400">
          <a:noFill/>
        </a:ln>
      </c:spPr>
      <c:txPr>
        <a:bodyPr/>
        <a:lstStyle/>
        <a:p>
          <a:pPr>
            <a:defRPr sz="480"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9525">
      <a:noFill/>
    </a:ln>
  </c:spPr>
  <c:txPr>
    <a:bodyPr/>
    <a:lstStyle/>
    <a:p>
      <a:pPr>
        <a:defRPr sz="825" b="0" i="0" u="none" strike="noStrike" baseline="0">
          <a:solidFill>
            <a:srgbClr val="000000"/>
          </a:solidFill>
          <a:latin typeface="Arial"/>
          <a:ea typeface="Arial"/>
          <a:cs typeface="Arial"/>
        </a:defRPr>
      </a:pPr>
      <a:endParaRPr lang="en-US"/>
    </a:p>
  </c:txPr>
  <c:printSettings>
    <c:headerFooter alignWithMargins="0"/>
    <c:pageMargins b="1" l="0.75000000000000189" r="0.75000000000000189"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975" b="1" i="0" u="none" strike="noStrike" baseline="0">
                <a:solidFill>
                  <a:srgbClr val="000000"/>
                </a:solidFill>
                <a:latin typeface="Arial"/>
                <a:ea typeface="Arial"/>
                <a:cs typeface="Arial"/>
              </a:defRPr>
            </a:pPr>
            <a:r>
              <a:rPr lang="en-GB"/>
              <a:t>Percentage of patients waiting less than 26 weeks </a:t>
            </a:r>
          </a:p>
        </c:rich>
      </c:tx>
      <c:layout>
        <c:manualLayout>
          <c:xMode val="edge"/>
          <c:yMode val="edge"/>
          <c:x val="0.13133632084140343"/>
          <c:y val="3.519054165848319E-2"/>
        </c:manualLayout>
      </c:layout>
      <c:spPr>
        <a:noFill/>
        <a:ln w="25400">
          <a:noFill/>
        </a:ln>
      </c:spPr>
    </c:title>
    <c:plotArea>
      <c:layout>
        <c:manualLayout>
          <c:layoutTarget val="inner"/>
          <c:xMode val="edge"/>
          <c:yMode val="edge"/>
          <c:x val="0.15898617511520807"/>
          <c:y val="0.22873900293255131"/>
          <c:w val="0.72350230414746342"/>
          <c:h val="0.58944281524926656"/>
        </c:manualLayout>
      </c:layout>
      <c:barChart>
        <c:barDir val="col"/>
        <c:grouping val="stacked"/>
        <c:ser>
          <c:idx val="0"/>
          <c:order val="0"/>
          <c:tx>
            <c:strRef>
              <c:f>'patients-waiting'!$E$7</c:f>
              <c:strCache>
                <c:ptCount val="1"/>
                <c:pt idx="0">
                  <c:v>0-26 weeks</c:v>
                </c:pt>
              </c:strCache>
            </c:strRef>
          </c:tx>
          <c:spPr>
            <a:solidFill>
              <a:srgbClr val="333399"/>
            </a:solidFill>
            <a:ln w="12700">
              <a:solidFill>
                <a:srgbClr val="000000"/>
              </a:solidFill>
              <a:prstDash val="solid"/>
            </a:ln>
          </c:spPr>
          <c:cat>
            <c:numRef>
              <c:f>'patients-waiting'!$A$8:$A$13</c:f>
              <c:numCache>
                <c:formatCode>mmm\-yy</c:formatCode>
                <c:ptCount val="6"/>
                <c:pt idx="0">
                  <c:v>0</c:v>
                </c:pt>
                <c:pt idx="1">
                  <c:v>0</c:v>
                </c:pt>
                <c:pt idx="2">
                  <c:v>0</c:v>
                </c:pt>
                <c:pt idx="3">
                  <c:v>0</c:v>
                </c:pt>
                <c:pt idx="4">
                  <c:v>0</c:v>
                </c:pt>
                <c:pt idx="5">
                  <c:v>0</c:v>
                </c:pt>
              </c:numCache>
            </c:numRef>
          </c:cat>
          <c:val>
            <c:numRef>
              <c:f>'patients-waiting'!$E$8:$E$13</c:f>
              <c:numCache>
                <c:formatCode>0</c:formatCode>
                <c:ptCount val="6"/>
                <c:pt idx="0">
                  <c:v>0</c:v>
                </c:pt>
                <c:pt idx="1">
                  <c:v>0</c:v>
                </c:pt>
                <c:pt idx="2">
                  <c:v>0</c:v>
                </c:pt>
                <c:pt idx="3">
                  <c:v>0</c:v>
                </c:pt>
                <c:pt idx="4">
                  <c:v>0</c:v>
                </c:pt>
                <c:pt idx="5">
                  <c:v>0</c:v>
                </c:pt>
              </c:numCache>
            </c:numRef>
          </c:val>
        </c:ser>
        <c:overlap val="100"/>
        <c:axId val="68874624"/>
        <c:axId val="68876544"/>
      </c:barChart>
      <c:dateAx>
        <c:axId val="68874624"/>
        <c:scaling>
          <c:orientation val="minMax"/>
        </c:scaling>
        <c:axPos val="b"/>
        <c:title>
          <c:tx>
            <c:rich>
              <a:bodyPr/>
              <a:lstStyle/>
              <a:p>
                <a:pPr>
                  <a:defRPr sz="800" b="1" i="0" u="none" strike="noStrike" baseline="0">
                    <a:solidFill>
                      <a:srgbClr val="000000"/>
                    </a:solidFill>
                    <a:latin typeface="Arial"/>
                    <a:ea typeface="Arial"/>
                    <a:cs typeface="Arial"/>
                  </a:defRPr>
                </a:pPr>
                <a:r>
                  <a:rPr lang="en-GB"/>
                  <a:t>Month end</a:t>
                </a:r>
              </a:p>
            </c:rich>
          </c:tx>
          <c:layout>
            <c:manualLayout>
              <c:xMode val="edge"/>
              <c:yMode val="edge"/>
              <c:x val="0.44930872644510106"/>
              <c:y val="0.89736074657334497"/>
            </c:manualLayout>
          </c:layout>
          <c:spPr>
            <a:noFill/>
            <a:ln w="25400">
              <a:noFill/>
            </a:ln>
          </c:spPr>
        </c:title>
        <c:numFmt formatCode="mmm\-yy" sourceLinked="0"/>
        <c:maj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68876544"/>
        <c:crosses val="autoZero"/>
        <c:auto val="1"/>
        <c:lblOffset val="100"/>
        <c:baseTimeUnit val="months"/>
        <c:majorUnit val="1"/>
        <c:majorTimeUnit val="months"/>
        <c:minorUnit val="1"/>
        <c:minorTimeUnit val="months"/>
      </c:dateAx>
      <c:valAx>
        <c:axId val="68876544"/>
        <c:scaling>
          <c:orientation val="minMax"/>
          <c:max val="100"/>
          <c:min val="0"/>
        </c:scaling>
        <c:axPos val="l"/>
        <c:majorGridlines>
          <c:spPr>
            <a:ln w="3175">
              <a:solidFill>
                <a:srgbClr val="000000"/>
              </a:solidFill>
              <a:prstDash val="solid"/>
            </a:ln>
          </c:spPr>
        </c:majorGridlines>
        <c:numFmt formatCode="0" sourceLinked="1"/>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68874624"/>
        <c:crosses val="autoZero"/>
        <c:crossBetween val="between"/>
        <c:majorUnit val="20"/>
      </c:valAx>
      <c:spPr>
        <a:noFill/>
        <a:ln w="12700">
          <a:solidFill>
            <a:srgbClr val="808080"/>
          </a:solidFill>
          <a:prstDash val="solid"/>
        </a:ln>
      </c:spPr>
    </c:plotArea>
    <c:plotVisOnly val="1"/>
    <c:dispBlanksAs val="gap"/>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189" r="0.75000000000000189" t="1"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85725</xdr:colOff>
      <xdr:row>15</xdr:row>
      <xdr:rowOff>85725</xdr:rowOff>
    </xdr:from>
    <xdr:to>
      <xdr:col>4</xdr:col>
      <xdr:colOff>238125</xdr:colOff>
      <xdr:row>35</xdr:row>
      <xdr:rowOff>95250</xdr:rowOff>
    </xdr:to>
    <xdr:graphicFrame macro="">
      <xdr:nvGraphicFramePr>
        <xdr:cNvPr id="431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257175</xdr:colOff>
      <xdr:row>15</xdr:row>
      <xdr:rowOff>47625</xdr:rowOff>
    </xdr:from>
    <xdr:to>
      <xdr:col>8</xdr:col>
      <xdr:colOff>314325</xdr:colOff>
      <xdr:row>35</xdr:row>
      <xdr:rowOff>57150</xdr:rowOff>
    </xdr:to>
    <xdr:graphicFrame macro="">
      <xdr:nvGraphicFramePr>
        <xdr:cNvPr id="4320"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15</xdr:row>
      <xdr:rowOff>95250</xdr:rowOff>
    </xdr:from>
    <xdr:to>
      <xdr:col>4</xdr:col>
      <xdr:colOff>828675</xdr:colOff>
      <xdr:row>35</xdr:row>
      <xdr:rowOff>104775</xdr:rowOff>
    </xdr:to>
    <xdr:graphicFrame macro="">
      <xdr:nvGraphicFramePr>
        <xdr:cNvPr id="328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781050</xdr:colOff>
      <xdr:row>15</xdr:row>
      <xdr:rowOff>57150</xdr:rowOff>
    </xdr:from>
    <xdr:to>
      <xdr:col>9</xdr:col>
      <xdr:colOff>533400</xdr:colOff>
      <xdr:row>35</xdr:row>
      <xdr:rowOff>66675</xdr:rowOff>
    </xdr:to>
    <xdr:graphicFrame macro="">
      <xdr:nvGraphicFramePr>
        <xdr:cNvPr id="328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sdsf00d03\waittime\CAMHS\IRs\IR2012-02182-adjusted-unadjusted-boxplots\analysis\tabl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ts\waittime\CAMHS\Reporting\Programs\Trend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0"/>
      <sheetName val="Make Report"/>
      <sheetName val="NotesSeen"/>
      <sheetName val="NotesWaiting"/>
      <sheetName val="notes queue shape seen"/>
      <sheetName val="notes queue shape waiting"/>
      <sheetName val="patients-seen"/>
      <sheetName val="patients-waiting"/>
      <sheetName val="box plot"/>
      <sheetName val="referrals"/>
      <sheetName val="Queue shape waiting"/>
      <sheetName val="Queue shape seen"/>
      <sheetName val="AllDataWaiting"/>
      <sheetName val="AllDataSeen"/>
      <sheetName val="ScotSeen"/>
      <sheetName val="A&amp;ASeen"/>
      <sheetName val="Bseen"/>
      <sheetName val="D&amp;Gseen"/>
      <sheetName val="FFseen"/>
      <sheetName val="FVseen"/>
      <sheetName val="GGseen"/>
      <sheetName val="Gseen"/>
      <sheetName val="Hseen"/>
      <sheetName val="Lnseen"/>
      <sheetName val="Loseen"/>
      <sheetName val="Oseen"/>
      <sheetName val="Sseen"/>
      <sheetName val="Tseen"/>
      <sheetName val="Wseen"/>
      <sheetName val="ScotWaiting"/>
      <sheetName val="A&amp;AWaiting"/>
      <sheetName val="Bwaiting"/>
      <sheetName val="D&amp;Gwaiting"/>
      <sheetName val="FFwaiting"/>
      <sheetName val="FVwaiting"/>
      <sheetName val="GGwaiting"/>
      <sheetName val="Gwaiting"/>
      <sheetName val="Hwaiting"/>
      <sheetName val="Lnwaiting"/>
      <sheetName val="Lowaiting"/>
      <sheetName val="Owaiting"/>
      <sheetName val="Swaiting"/>
      <sheetName val="Twaiting"/>
      <sheetName val="Wwaiting"/>
    </sheetNames>
    <sheetDataSet>
      <sheetData sheetId="0">
        <row r="12">
          <cell r="A12" t="str">
            <v>NHS Ayrshire &amp; Arran</v>
          </cell>
        </row>
        <row r="13">
          <cell r="A13" t="str">
            <v>NHS Borders</v>
          </cell>
        </row>
        <row r="14">
          <cell r="A14" t="str">
            <v>NHS Dumfries &amp; Galloway</v>
          </cell>
        </row>
        <row r="15">
          <cell r="A15" t="str">
            <v>NHS Fife</v>
          </cell>
        </row>
        <row r="16">
          <cell r="A16" t="str">
            <v>NHS Forth Valley</v>
          </cell>
        </row>
        <row r="17">
          <cell r="A17" t="str">
            <v>NHS Grampian</v>
          </cell>
        </row>
        <row r="18">
          <cell r="A18" t="str">
            <v>NHS Greater Glasgow &amp; Clyde</v>
          </cell>
        </row>
        <row r="19">
          <cell r="A19" t="str">
            <v>NHS Highland</v>
          </cell>
        </row>
        <row r="20">
          <cell r="A20" t="str">
            <v>NHS Lanarkshire</v>
          </cell>
        </row>
        <row r="21">
          <cell r="A21" t="str">
            <v>NHS Lothian</v>
          </cell>
        </row>
        <row r="22">
          <cell r="A22" t="str">
            <v>NHS Orkney</v>
          </cell>
        </row>
        <row r="23">
          <cell r="A23" t="str">
            <v>NHS Shetland</v>
          </cell>
        </row>
        <row r="24">
          <cell r="A24" t="str">
            <v>NHS Tayside</v>
          </cell>
        </row>
        <row r="25">
          <cell r="A25" t="str">
            <v>NHS Western Isles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0"/>
      <sheetName val="Make Report"/>
      <sheetName val="NotesSeen"/>
      <sheetName val="NotesWaiting"/>
      <sheetName val="Trends"/>
      <sheetName val="Queue shape"/>
      <sheetName val="AllDataWaiting"/>
      <sheetName val="AllDataSeen"/>
      <sheetName val="ScotSeen"/>
      <sheetName val="A&amp;ASeen"/>
      <sheetName val="Bseen"/>
      <sheetName val="D&amp;Gseen"/>
      <sheetName val="FFseen"/>
      <sheetName val="FVseen"/>
      <sheetName val="GGseen"/>
      <sheetName val="Gseen"/>
      <sheetName val="Hseen"/>
      <sheetName val="Lnseen"/>
      <sheetName val="Loseen"/>
      <sheetName val="Oseen"/>
      <sheetName val="Sseen"/>
      <sheetName val="Tseen"/>
      <sheetName val="Wseen"/>
      <sheetName val="ScotWaiting"/>
      <sheetName val="A&amp;AWaiting"/>
      <sheetName val="Bwaiting"/>
      <sheetName val="D&amp;Gwaiting"/>
      <sheetName val="FFwaiting"/>
      <sheetName val="FVwaiting"/>
      <sheetName val="GGwaiting"/>
      <sheetName val="Gwaiting"/>
      <sheetName val="Hwaiting"/>
      <sheetName val="Lnwaiting"/>
      <sheetName val="Lowaiting"/>
      <sheetName val="Owaiting"/>
      <sheetName val="Swaiting"/>
      <sheetName val="Twaiting"/>
      <sheetName val="Wwaiting"/>
    </sheetNames>
    <sheetDataSet>
      <sheetData sheetId="0">
        <row r="4">
          <cell r="D4" t="str">
            <v>0-26 weeks</v>
          </cell>
        </row>
        <row r="5">
          <cell r="D5" t="str">
            <v>over 26 weeks</v>
          </cell>
        </row>
        <row r="6">
          <cell r="D6" t="str">
            <v>0-18 weeks</v>
          </cell>
        </row>
        <row r="7">
          <cell r="D7" t="str">
            <v>over 39 weeks</v>
          </cell>
        </row>
        <row r="8">
          <cell r="D8" t="str">
            <v>over 52 weeks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38"/>
  <dimension ref="A1:AB16"/>
  <sheetViews>
    <sheetView topLeftCell="A7" workbookViewId="0">
      <selection activeCell="G29" sqref="G29"/>
    </sheetView>
  </sheetViews>
  <sheetFormatPr defaultRowHeight="12.75"/>
  <cols>
    <col min="1" max="1" width="26.85546875" customWidth="1"/>
    <col min="2" max="2" width="34.28515625" customWidth="1"/>
    <col min="3" max="3" width="20.5703125" customWidth="1"/>
    <col min="4" max="4" width="56" bestFit="1" customWidth="1"/>
    <col min="5" max="5" width="14.140625" customWidth="1"/>
    <col min="6" max="6" width="12.5703125" customWidth="1"/>
  </cols>
  <sheetData>
    <row r="1" spans="1:28">
      <c r="B1" s="5" t="e">
        <f>firstmonth</f>
        <v>#REF!</v>
      </c>
      <c r="C1" s="5">
        <v>41091</v>
      </c>
      <c r="D1" s="5">
        <v>41183</v>
      </c>
      <c r="E1" s="5"/>
      <c r="F1" s="5"/>
      <c r="G1" s="5"/>
      <c r="H1" s="5"/>
      <c r="I1" s="5"/>
      <c r="J1" s="5"/>
      <c r="K1" s="5"/>
      <c r="L1" s="5"/>
      <c r="M1" s="5"/>
      <c r="N1" s="5"/>
      <c r="O1" s="5"/>
      <c r="P1" s="5"/>
      <c r="Q1" s="5"/>
      <c r="R1" s="5"/>
      <c r="S1" s="5"/>
      <c r="T1" s="5"/>
      <c r="U1" s="5"/>
      <c r="V1" s="5"/>
      <c r="W1" s="5"/>
      <c r="X1" s="5"/>
      <c r="Y1" s="5"/>
      <c r="Z1" s="5"/>
      <c r="AA1" s="5"/>
      <c r="AB1" s="5"/>
    </row>
    <row r="2" spans="1:28">
      <c r="A2" t="s">
        <v>17</v>
      </c>
      <c r="B2" s="54" t="s">
        <v>36</v>
      </c>
      <c r="C2" s="54" t="s">
        <v>36</v>
      </c>
      <c r="D2" s="54" t="s">
        <v>36</v>
      </c>
    </row>
    <row r="3" spans="1:28">
      <c r="A3" t="s">
        <v>18</v>
      </c>
      <c r="B3" s="54" t="s">
        <v>36</v>
      </c>
      <c r="C3" s="54" t="s">
        <v>36</v>
      </c>
      <c r="D3" s="54" t="s">
        <v>36</v>
      </c>
    </row>
    <row r="4" spans="1:28">
      <c r="A4" t="s">
        <v>19</v>
      </c>
      <c r="B4" s="54" t="s">
        <v>36</v>
      </c>
      <c r="C4" s="54" t="s">
        <v>36</v>
      </c>
      <c r="D4" s="54" t="s">
        <v>36</v>
      </c>
    </row>
    <row r="5" spans="1:28">
      <c r="A5" t="s">
        <v>23</v>
      </c>
      <c r="B5" s="54" t="s">
        <v>36</v>
      </c>
      <c r="C5" s="54" t="s">
        <v>36</v>
      </c>
      <c r="D5" s="54" t="s">
        <v>36</v>
      </c>
    </row>
    <row r="6" spans="1:28">
      <c r="A6" t="s">
        <v>24</v>
      </c>
      <c r="B6" s="54" t="s">
        <v>36</v>
      </c>
      <c r="C6" s="54" t="s">
        <v>36</v>
      </c>
      <c r="D6" s="54" t="s">
        <v>36</v>
      </c>
    </row>
    <row r="7" spans="1:28">
      <c r="A7" t="s">
        <v>25</v>
      </c>
      <c r="B7" s="54" t="s">
        <v>36</v>
      </c>
      <c r="C7" s="54" t="s">
        <v>36</v>
      </c>
      <c r="D7" s="54" t="s">
        <v>36</v>
      </c>
    </row>
    <row r="8" spans="1:28">
      <c r="A8" t="s">
        <v>26</v>
      </c>
      <c r="B8" s="54" t="s">
        <v>36</v>
      </c>
      <c r="C8" s="54" t="s">
        <v>36</v>
      </c>
      <c r="D8" s="54" t="s">
        <v>36</v>
      </c>
    </row>
    <row r="9" spans="1:28">
      <c r="A9" t="s">
        <v>27</v>
      </c>
      <c r="B9" s="54" t="s">
        <v>36</v>
      </c>
      <c r="C9" s="54" t="s">
        <v>36</v>
      </c>
      <c r="D9" s="54" t="s">
        <v>36</v>
      </c>
    </row>
    <row r="10" spans="1:28">
      <c r="A10" t="s">
        <v>28</v>
      </c>
      <c r="B10" s="54" t="s">
        <v>36</v>
      </c>
      <c r="C10" s="54" t="s">
        <v>36</v>
      </c>
      <c r="D10" s="54" t="s">
        <v>36</v>
      </c>
    </row>
    <row r="11" spans="1:28">
      <c r="A11" t="s">
        <v>29</v>
      </c>
      <c r="B11" s="54" t="s">
        <v>36</v>
      </c>
      <c r="C11" s="54" t="s">
        <v>36</v>
      </c>
      <c r="D11" s="54" t="s">
        <v>36</v>
      </c>
    </row>
    <row r="12" spans="1:28">
      <c r="A12" t="s">
        <v>30</v>
      </c>
      <c r="B12" s="54" t="s">
        <v>36</v>
      </c>
      <c r="C12" s="54" t="s">
        <v>36</v>
      </c>
      <c r="D12" s="54" t="s">
        <v>36</v>
      </c>
    </row>
    <row r="13" spans="1:28">
      <c r="A13" t="s">
        <v>31</v>
      </c>
      <c r="B13" s="54" t="s">
        <v>36</v>
      </c>
      <c r="C13" s="54" t="s">
        <v>36</v>
      </c>
      <c r="D13" s="54" t="s">
        <v>36</v>
      </c>
    </row>
    <row r="14" spans="1:28">
      <c r="A14" t="s">
        <v>32</v>
      </c>
      <c r="B14" s="54" t="s">
        <v>36</v>
      </c>
      <c r="C14" s="54" t="s">
        <v>36</v>
      </c>
      <c r="D14" s="54" t="s">
        <v>36</v>
      </c>
    </row>
    <row r="15" spans="1:28">
      <c r="A15" t="s">
        <v>33</v>
      </c>
      <c r="B15" s="54" t="s">
        <v>36</v>
      </c>
      <c r="C15" s="54" t="s">
        <v>36</v>
      </c>
      <c r="D15" s="54" t="s">
        <v>36</v>
      </c>
    </row>
    <row r="16" spans="1:28" ht="26.25" customHeight="1">
      <c r="A16" t="s">
        <v>22</v>
      </c>
      <c r="B16" s="54" t="s">
        <v>36</v>
      </c>
      <c r="C16" s="54" t="s">
        <v>36</v>
      </c>
      <c r="D16" s="1" t="s">
        <v>40</v>
      </c>
    </row>
  </sheetData>
  <customSheetViews>
    <customSheetView guid="{EEBA25BA-3D13-4D0A-8819-30A714B2439C}" state="hidden" showRuler="0" topLeftCell="A7">
      <selection activeCell="G29" sqref="G29"/>
      <pageMargins left="0.75" right="0.75" top="1" bottom="1" header="0.5" footer="0.5"/>
      <headerFooter alignWithMargins="0"/>
    </customSheetView>
  </customSheetViews>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sheetPr codeName="Sheet39"/>
  <dimension ref="A1:AB16"/>
  <sheetViews>
    <sheetView workbookViewId="0">
      <selection activeCell="G29" sqref="G29"/>
    </sheetView>
  </sheetViews>
  <sheetFormatPr defaultRowHeight="12.75"/>
  <cols>
    <col min="1" max="1" width="26.85546875" customWidth="1"/>
    <col min="2" max="2" width="34.28515625" customWidth="1"/>
    <col min="3" max="3" width="20.5703125" customWidth="1"/>
    <col min="4" max="4" width="54.140625" bestFit="1" customWidth="1"/>
    <col min="5" max="5" width="14.140625" customWidth="1"/>
    <col min="6" max="6" width="12.5703125" customWidth="1"/>
  </cols>
  <sheetData>
    <row r="1" spans="1:28">
      <c r="B1" s="5" t="e">
        <f>firstmonth</f>
        <v>#REF!</v>
      </c>
      <c r="C1" s="5">
        <v>41091</v>
      </c>
      <c r="D1" s="5">
        <v>41183</v>
      </c>
      <c r="E1" s="5"/>
      <c r="F1" s="5"/>
      <c r="G1" s="5"/>
      <c r="H1" s="5"/>
      <c r="I1" s="5"/>
      <c r="J1" s="5"/>
      <c r="K1" s="5"/>
      <c r="L1" s="5"/>
      <c r="M1" s="5"/>
      <c r="N1" s="5"/>
      <c r="O1" s="5"/>
      <c r="P1" s="5"/>
      <c r="Q1" s="5"/>
      <c r="R1" s="5"/>
      <c r="S1" s="5"/>
      <c r="T1" s="5"/>
      <c r="U1" s="5"/>
      <c r="V1" s="5"/>
      <c r="W1" s="5"/>
      <c r="X1" s="5"/>
      <c r="Y1" s="5"/>
      <c r="Z1" s="5"/>
      <c r="AA1" s="5"/>
      <c r="AB1" s="5"/>
    </row>
    <row r="2" spans="1:28">
      <c r="A2" t="s">
        <v>17</v>
      </c>
      <c r="B2" t="s">
        <v>36</v>
      </c>
      <c r="C2" t="s">
        <v>36</v>
      </c>
      <c r="D2" t="s">
        <v>36</v>
      </c>
    </row>
    <row r="3" spans="1:28">
      <c r="A3" t="s">
        <v>18</v>
      </c>
      <c r="B3" t="s">
        <v>36</v>
      </c>
      <c r="C3" t="s">
        <v>36</v>
      </c>
      <c r="D3" t="s">
        <v>36</v>
      </c>
    </row>
    <row r="4" spans="1:28">
      <c r="A4" t="s">
        <v>19</v>
      </c>
      <c r="B4" t="s">
        <v>36</v>
      </c>
      <c r="C4" t="s">
        <v>36</v>
      </c>
      <c r="D4" t="s">
        <v>36</v>
      </c>
    </row>
    <row r="5" spans="1:28">
      <c r="A5" t="s">
        <v>23</v>
      </c>
      <c r="B5" t="s">
        <v>36</v>
      </c>
      <c r="C5" t="s">
        <v>36</v>
      </c>
      <c r="D5" t="s">
        <v>36</v>
      </c>
    </row>
    <row r="6" spans="1:28">
      <c r="A6" t="s">
        <v>24</v>
      </c>
      <c r="B6" t="s">
        <v>36</v>
      </c>
      <c r="C6" t="s">
        <v>36</v>
      </c>
      <c r="D6" t="s">
        <v>36</v>
      </c>
    </row>
    <row r="7" spans="1:28">
      <c r="A7" t="s">
        <v>25</v>
      </c>
      <c r="B7" t="s">
        <v>36</v>
      </c>
      <c r="C7" t="s">
        <v>36</v>
      </c>
      <c r="D7" t="s">
        <v>36</v>
      </c>
    </row>
    <row r="8" spans="1:28">
      <c r="A8" t="s">
        <v>26</v>
      </c>
      <c r="B8" t="s">
        <v>36</v>
      </c>
      <c r="C8" t="s">
        <v>36</v>
      </c>
      <c r="D8" t="s">
        <v>36</v>
      </c>
    </row>
    <row r="9" spans="1:28">
      <c r="A9" t="s">
        <v>27</v>
      </c>
      <c r="B9" t="s">
        <v>36</v>
      </c>
      <c r="C9" t="s">
        <v>36</v>
      </c>
      <c r="D9" t="s">
        <v>36</v>
      </c>
    </row>
    <row r="10" spans="1:28">
      <c r="A10" t="s">
        <v>28</v>
      </c>
      <c r="B10" t="s">
        <v>36</v>
      </c>
      <c r="C10" t="s">
        <v>36</v>
      </c>
      <c r="D10" t="s">
        <v>36</v>
      </c>
    </row>
    <row r="11" spans="1:28">
      <c r="A11" t="s">
        <v>29</v>
      </c>
      <c r="B11" t="s">
        <v>36</v>
      </c>
      <c r="C11" t="s">
        <v>36</v>
      </c>
      <c r="D11" t="s">
        <v>36</v>
      </c>
    </row>
    <row r="12" spans="1:28">
      <c r="A12" t="s">
        <v>30</v>
      </c>
      <c r="B12" t="s">
        <v>36</v>
      </c>
      <c r="C12" t="s">
        <v>36</v>
      </c>
      <c r="D12" t="s">
        <v>36</v>
      </c>
    </row>
    <row r="13" spans="1:28">
      <c r="A13" t="s">
        <v>31</v>
      </c>
      <c r="B13" t="s">
        <v>36</v>
      </c>
      <c r="C13" t="s">
        <v>36</v>
      </c>
      <c r="D13" t="s">
        <v>36</v>
      </c>
    </row>
    <row r="14" spans="1:28">
      <c r="A14" t="s">
        <v>32</v>
      </c>
      <c r="B14" t="s">
        <v>36</v>
      </c>
      <c r="C14" t="s">
        <v>36</v>
      </c>
      <c r="D14" t="s">
        <v>36</v>
      </c>
    </row>
    <row r="15" spans="1:28">
      <c r="A15" t="s">
        <v>33</v>
      </c>
      <c r="B15" t="s">
        <v>36</v>
      </c>
      <c r="C15" t="s">
        <v>36</v>
      </c>
      <c r="D15" t="s">
        <v>36</v>
      </c>
    </row>
    <row r="16" spans="1:28" ht="27" customHeight="1">
      <c r="A16" t="s">
        <v>22</v>
      </c>
      <c r="B16" t="s">
        <v>36</v>
      </c>
      <c r="C16" t="s">
        <v>36</v>
      </c>
      <c r="D16" s="1" t="s">
        <v>41</v>
      </c>
    </row>
  </sheetData>
  <customSheetViews>
    <customSheetView guid="{EEBA25BA-3D13-4D0A-8819-30A714B2439C}" state="hidden" showRuler="0">
      <selection activeCell="G29" sqref="G29"/>
      <pageMargins left="0.75" right="0.75" top="1" bottom="1" header="0.5" footer="0.5"/>
      <headerFooter alignWithMargins="0"/>
    </customSheetView>
  </customSheetViews>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sheetPr codeName="Sheet3">
    <pageSetUpPr fitToPage="1"/>
  </sheetPr>
  <dimension ref="A1:L70"/>
  <sheetViews>
    <sheetView workbookViewId="0">
      <selection activeCell="B52" sqref="B52"/>
    </sheetView>
  </sheetViews>
  <sheetFormatPr defaultColWidth="9.140625" defaultRowHeight="12.75"/>
  <cols>
    <col min="1" max="1" width="19.42578125" style="9" customWidth="1"/>
    <col min="2" max="2" width="13.5703125" style="9" customWidth="1"/>
    <col min="3" max="3" width="15.140625" style="9" customWidth="1"/>
    <col min="4" max="5" width="12.85546875" style="9" customWidth="1"/>
    <col min="6" max="8" width="14.5703125" style="9" customWidth="1"/>
    <col min="9" max="16384" width="9.140625" style="9"/>
  </cols>
  <sheetData>
    <row r="1" spans="1:12" ht="15.75">
      <c r="A1" s="8" t="s">
        <v>7</v>
      </c>
      <c r="F1" s="10"/>
    </row>
    <row r="2" spans="1:12">
      <c r="A2" s="9" t="s">
        <v>10</v>
      </c>
    </row>
    <row r="3" spans="1:12" ht="13.5" thickBot="1"/>
    <row r="4" spans="1:12" ht="13.5" thickBot="1">
      <c r="A4" s="9" t="s">
        <v>9</v>
      </c>
      <c r="B4" s="11"/>
      <c r="C4" s="86" t="s">
        <v>33</v>
      </c>
      <c r="D4" s="87"/>
      <c r="E4" s="11"/>
      <c r="F4" s="11"/>
      <c r="G4" s="11"/>
      <c r="H4" s="11"/>
    </row>
    <row r="5" spans="1:12">
      <c r="B5" s="11"/>
      <c r="C5" s="11"/>
      <c r="D5" s="11"/>
      <c r="E5" s="11"/>
      <c r="F5" s="11"/>
      <c r="G5" s="11"/>
      <c r="H5" s="11"/>
    </row>
    <row r="6" spans="1:12" ht="21.75" customHeight="1">
      <c r="A6" s="85" t="s">
        <v>11</v>
      </c>
      <c r="B6" s="84" t="s">
        <v>0</v>
      </c>
      <c r="C6" s="85" t="s">
        <v>4</v>
      </c>
      <c r="D6" s="85"/>
      <c r="E6" s="85" t="s">
        <v>5</v>
      </c>
      <c r="F6" s="85"/>
      <c r="G6" s="84" t="s">
        <v>1</v>
      </c>
      <c r="H6" s="84" t="s">
        <v>2</v>
      </c>
    </row>
    <row r="7" spans="1:12">
      <c r="A7" s="85"/>
      <c r="B7" s="84"/>
      <c r="C7" s="41" t="s">
        <v>6</v>
      </c>
      <c r="D7" s="41" t="s">
        <v>3</v>
      </c>
      <c r="E7" s="41" t="s">
        <v>6</v>
      </c>
      <c r="F7" s="41" t="s">
        <v>3</v>
      </c>
      <c r="G7" s="84"/>
      <c r="H7" s="84"/>
    </row>
    <row r="8" spans="1:12">
      <c r="A8" s="39" t="e">
        <f>#REF!</f>
        <v>#REF!</v>
      </c>
      <c r="B8" s="40" t="e">
        <f>VLOOKUP($C$4&amp;B$6,#REF!,MATCH('patients-seen'!$A8,#REF!,1)+3,FALSE)</f>
        <v>#REF!</v>
      </c>
      <c r="C8" s="40" t="e">
        <f>VLOOKUP($C$4&amp;C$7,#REF!,MATCH('patients-seen'!$A8,#REF!,1)+3,FALSE)</f>
        <v>#REF!</v>
      </c>
      <c r="D8" s="40" t="e">
        <f>VLOOKUP($C$4&amp;D$7,#REF!,MATCH('patients-seen'!$A8,#REF!,1)+3,FALSE)</f>
        <v>#REF!</v>
      </c>
      <c r="E8" s="59" t="e">
        <f t="shared" ref="E8:E13" si="0">IF($C8=0,0,IF(C8="-","-",C8/$B8%))</f>
        <v>#REF!</v>
      </c>
      <c r="F8" s="59" t="e">
        <f t="shared" ref="F8:F13" si="1">IF($D8=0,0,IF(D8="-","-",D8/$B8%))</f>
        <v>#REF!</v>
      </c>
      <c r="G8" s="42" t="str">
        <f>IF(ISERROR(VLOOKUP($C$4&amp;G$6,#REF!,MATCH('patients-seen'!$A8,#REF!,1)+3,FALSE))," -",VLOOKUP($C$4&amp;G$6,#REF!,MATCH('patients-seen'!$A8,#REF!,1)+3,FALSE))</f>
        <v xml:space="preserve"> -</v>
      </c>
      <c r="H8" s="42" t="str">
        <f>IF(ISERROR(VLOOKUP($C$4&amp;H$6,#REF!,MATCH('patients-seen'!$A8,#REF!,1)+3,FALSE)),"-",VLOOKUP($C$4&amp;H$6,#REF!,MATCH('patients-seen'!$A8,#REF!,1)+3,FALSE))</f>
        <v>-</v>
      </c>
      <c r="I8" s="16"/>
      <c r="J8" s="14"/>
    </row>
    <row r="9" spans="1:12">
      <c r="A9" s="39" t="e">
        <f>DATE(YEAR(A8),MONTH(A8)-1,DAY(A8))</f>
        <v>#REF!</v>
      </c>
      <c r="B9" s="40" t="e">
        <f>VLOOKUP($C$4&amp;B$6,#REF!,MATCH('patients-seen'!$A9,#REF!,1)+3,FALSE)</f>
        <v>#REF!</v>
      </c>
      <c r="C9" s="40" t="e">
        <f>VLOOKUP($C$4&amp;C$7,#REF!,MATCH('patients-seen'!$A9,#REF!,1)+3,FALSE)</f>
        <v>#REF!</v>
      </c>
      <c r="D9" s="40" t="e">
        <f>VLOOKUP($C$4&amp;D$7,#REF!,MATCH('patients-seen'!$A9,#REF!,1)+3,FALSE)</f>
        <v>#REF!</v>
      </c>
      <c r="E9" s="59" t="e">
        <f t="shared" si="0"/>
        <v>#REF!</v>
      </c>
      <c r="F9" s="59" t="e">
        <f t="shared" si="1"/>
        <v>#REF!</v>
      </c>
      <c r="G9" s="42" t="str">
        <f>IF(ISERROR(VLOOKUP($C$4&amp;G$6,#REF!,MATCH('patients-seen'!$A9,#REF!,1)+3,FALSE))," -",VLOOKUP($C$4&amp;G$6,#REF!,MATCH('patients-seen'!$A9,#REF!,1)+3,FALSE))</f>
        <v xml:space="preserve"> -</v>
      </c>
      <c r="H9" s="42" t="str">
        <f>IF(ISERROR(VLOOKUP($C$4&amp;H$6,#REF!,MATCH('patients-seen'!$A9,#REF!,1)+3,FALSE)),"-",VLOOKUP($C$4&amp;H$6,#REF!,MATCH('patients-seen'!$A9,#REF!,1)+3,FALSE))</f>
        <v>-</v>
      </c>
      <c r="I9" s="16"/>
      <c r="J9" s="14"/>
    </row>
    <row r="10" spans="1:12">
      <c r="A10" s="39" t="e">
        <f>DATE(YEAR(A9),MONTH(A9)-1,DAY(A9))</f>
        <v>#REF!</v>
      </c>
      <c r="B10" s="40" t="e">
        <f>VLOOKUP($C$4&amp;B$6,#REF!,MATCH('patients-seen'!$A10,#REF!,1)+3,FALSE)</f>
        <v>#REF!</v>
      </c>
      <c r="C10" s="40" t="e">
        <f>VLOOKUP($C$4&amp;C$7,#REF!,MATCH('patients-seen'!$A10,#REF!,1)+3,FALSE)</f>
        <v>#REF!</v>
      </c>
      <c r="D10" s="40" t="e">
        <f>VLOOKUP($C$4&amp;D$7,#REF!,MATCH('patients-seen'!$A10,#REF!,1)+3,FALSE)</f>
        <v>#REF!</v>
      </c>
      <c r="E10" s="59" t="e">
        <f t="shared" si="0"/>
        <v>#REF!</v>
      </c>
      <c r="F10" s="59" t="e">
        <f t="shared" si="1"/>
        <v>#REF!</v>
      </c>
      <c r="G10" s="42" t="str">
        <f>IF(ISERROR(VLOOKUP($C$4&amp;G$6,#REF!,MATCH('patients-seen'!$A10,#REF!,1)+3,FALSE))," -",VLOOKUP($C$4&amp;G$6,#REF!,MATCH('patients-seen'!$A10,#REF!,1)+3,FALSE))</f>
        <v xml:space="preserve"> -</v>
      </c>
      <c r="H10" s="42" t="str">
        <f>IF(ISERROR(VLOOKUP($C$4&amp;H$6,#REF!,MATCH('patients-seen'!$A10,#REF!,1)+3,FALSE)),"-",VLOOKUP($C$4&amp;H$6,#REF!,MATCH('patients-seen'!$A10,#REF!,1)+3,FALSE))</f>
        <v>-</v>
      </c>
      <c r="I10" s="16"/>
      <c r="J10" s="17"/>
      <c r="K10" s="14"/>
    </row>
    <row r="11" spans="1:12">
      <c r="A11" s="39" t="e">
        <f>DATE(YEAR(A10),MONTH(A10)-1,DAY(A10))</f>
        <v>#REF!</v>
      </c>
      <c r="B11" s="40" t="e">
        <f>VLOOKUP($C$4&amp;B$6,#REF!,MATCH('patients-seen'!$A11,#REF!,1)+3,FALSE)</f>
        <v>#REF!</v>
      </c>
      <c r="C11" s="40" t="e">
        <f>VLOOKUP($C$4&amp;C$7,#REF!,MATCH('patients-seen'!$A11,#REF!,1)+3,FALSE)</f>
        <v>#REF!</v>
      </c>
      <c r="D11" s="40" t="e">
        <f>VLOOKUP($C$4&amp;D$7,#REF!,MATCH('patients-seen'!$A11,#REF!,1)+3,FALSE)</f>
        <v>#REF!</v>
      </c>
      <c r="E11" s="59" t="e">
        <f t="shared" si="0"/>
        <v>#REF!</v>
      </c>
      <c r="F11" s="59" t="e">
        <f t="shared" si="1"/>
        <v>#REF!</v>
      </c>
      <c r="G11" s="42" t="str">
        <f>IF(ISERROR(VLOOKUP($C$4&amp;G$6,#REF!,MATCH('patients-seen'!$A11,#REF!,1)+3,FALSE))," -",VLOOKUP($C$4&amp;G$6,#REF!,MATCH('patients-seen'!$A11,#REF!,1)+3,FALSE))</f>
        <v xml:space="preserve"> -</v>
      </c>
      <c r="H11" s="42" t="str">
        <f>IF(ISERROR(VLOOKUP($C$4&amp;H$6,#REF!,MATCH('patients-seen'!$A11,#REF!,1)+3,FALSE)),"-",VLOOKUP($C$4&amp;H$6,#REF!,MATCH('patients-seen'!$A11,#REF!,1)+3,FALSE))</f>
        <v>-</v>
      </c>
      <c r="I11" s="14"/>
      <c r="K11" s="14"/>
      <c r="L11" s="19"/>
    </row>
    <row r="12" spans="1:12">
      <c r="A12" s="39" t="e">
        <f>DATE(YEAR(A11),MONTH(A11)-1,DAY(A11))</f>
        <v>#REF!</v>
      </c>
      <c r="B12" s="40" t="e">
        <f>VLOOKUP($C$4&amp;B$6,#REF!,MATCH('patients-seen'!$A12,#REF!,1)+3,FALSE)</f>
        <v>#REF!</v>
      </c>
      <c r="C12" s="40" t="e">
        <f>VLOOKUP($C$4&amp;C$7,#REF!,MATCH('patients-seen'!$A12,#REF!,1)+3,FALSE)</f>
        <v>#REF!</v>
      </c>
      <c r="D12" s="40" t="e">
        <f>VLOOKUP($C$4&amp;D$7,#REF!,MATCH('patients-seen'!$A12,#REF!,1)+3,FALSE)</f>
        <v>#REF!</v>
      </c>
      <c r="E12" s="59" t="e">
        <f t="shared" si="0"/>
        <v>#REF!</v>
      </c>
      <c r="F12" s="59" t="e">
        <f t="shared" si="1"/>
        <v>#REF!</v>
      </c>
      <c r="G12" s="42" t="str">
        <f>IF(ISERROR(VLOOKUP($C$4&amp;G$6,#REF!,MATCH('patients-seen'!$A12,#REF!,1)+3,FALSE))," -",VLOOKUP($C$4&amp;G$6,#REF!,MATCH('patients-seen'!$A12,#REF!,1)+3,FALSE))</f>
        <v xml:space="preserve"> -</v>
      </c>
      <c r="H12" s="42" t="str">
        <f>IF(ISERROR(VLOOKUP($C$4&amp;H$6,#REF!,MATCH('patients-seen'!$A12,#REF!,1)+3,FALSE)),"-",VLOOKUP($C$4&amp;H$6,#REF!,MATCH('patients-seen'!$A12,#REF!,1)+3,FALSE))</f>
        <v>-</v>
      </c>
      <c r="I12" s="14"/>
      <c r="K12" s="14"/>
      <c r="L12" s="19"/>
    </row>
    <row r="13" spans="1:12">
      <c r="A13" s="39" t="e">
        <f>DATE(YEAR(A12),MONTH(A12)-1,DAY(A12))</f>
        <v>#REF!</v>
      </c>
      <c r="B13" s="40" t="e">
        <f>VLOOKUP($C$4&amp;B$6,#REF!,MATCH('patients-seen'!$A13,#REF!,1)+3,FALSE)</f>
        <v>#REF!</v>
      </c>
      <c r="C13" s="40" t="e">
        <f>VLOOKUP($C$4&amp;C$7,#REF!,MATCH('patients-seen'!$A13,#REF!,1)+3,FALSE)</f>
        <v>#REF!</v>
      </c>
      <c r="D13" s="40" t="e">
        <f>VLOOKUP($C$4&amp;D$7,#REF!,MATCH('patients-seen'!$A13,#REF!,1)+3,FALSE)</f>
        <v>#REF!</v>
      </c>
      <c r="E13" s="59" t="e">
        <f t="shared" si="0"/>
        <v>#REF!</v>
      </c>
      <c r="F13" s="59" t="e">
        <f t="shared" si="1"/>
        <v>#REF!</v>
      </c>
      <c r="G13" s="42" t="str">
        <f>IF(ISERROR(VLOOKUP($C$4&amp;G$6,#REF!,MATCH('patients-seen'!$A13,#REF!,1)+3,FALSE))," -",VLOOKUP($C$4&amp;G$6,#REF!,MATCH('patients-seen'!$A13,#REF!,1)+3,FALSE))</f>
        <v xml:space="preserve"> -</v>
      </c>
      <c r="H13" s="42" t="str">
        <f>IF(ISERROR(VLOOKUP($C$4&amp;H$6,#REF!,MATCH('patients-seen'!$A13,#REF!,1)+3,FALSE)),"-",VLOOKUP($C$4&amp;H$6,#REF!,MATCH('patients-seen'!$A13,#REF!,1)+3,FALSE))</f>
        <v>-</v>
      </c>
      <c r="I13" s="14"/>
      <c r="K13" s="14"/>
      <c r="L13" s="19"/>
    </row>
    <row r="14" spans="1:12">
      <c r="B14" s="20"/>
      <c r="C14" s="20"/>
      <c r="D14" s="20"/>
      <c r="E14" s="15"/>
      <c r="F14" s="15"/>
      <c r="G14" s="14"/>
      <c r="H14" s="14"/>
    </row>
    <row r="15" spans="1:12">
      <c r="B15" s="22"/>
      <c r="C15" s="22"/>
      <c r="D15" s="22"/>
      <c r="E15" s="22"/>
      <c r="F15" s="23"/>
      <c r="G15" s="23"/>
      <c r="H15" s="23"/>
    </row>
    <row r="16" spans="1:12">
      <c r="B16" s="10"/>
      <c r="C16" s="10"/>
      <c r="D16" s="10"/>
      <c r="E16" s="10"/>
      <c r="F16" s="24"/>
      <c r="G16" s="24"/>
      <c r="H16" s="24"/>
    </row>
    <row r="17" spans="2:12">
      <c r="B17" s="10"/>
      <c r="C17" s="10"/>
      <c r="D17" s="10"/>
      <c r="E17" s="10"/>
      <c r="F17" s="25"/>
      <c r="G17" s="25"/>
      <c r="H17" s="25"/>
      <c r="L17" s="20"/>
    </row>
    <row r="18" spans="2:12">
      <c r="B18" s="10"/>
      <c r="C18" s="10"/>
      <c r="D18" s="10"/>
      <c r="E18" s="10"/>
      <c r="F18" s="25"/>
      <c r="G18" s="25"/>
      <c r="H18" s="25"/>
    </row>
    <row r="19" spans="2:12">
      <c r="B19" s="20"/>
      <c r="C19" s="20"/>
      <c r="D19" s="20"/>
      <c r="E19" s="20"/>
      <c r="F19" s="21"/>
      <c r="G19" s="21"/>
      <c r="H19" s="21"/>
    </row>
    <row r="20" spans="2:12">
      <c r="B20" s="22"/>
      <c r="C20" s="22"/>
      <c r="D20" s="22"/>
      <c r="E20" s="22"/>
      <c r="F20" s="23"/>
      <c r="G20" s="23"/>
      <c r="H20" s="23"/>
    </row>
    <row r="21" spans="2:12">
      <c r="B21" s="10"/>
      <c r="C21" s="10"/>
      <c r="D21" s="10"/>
      <c r="E21" s="10"/>
      <c r="F21" s="24"/>
      <c r="G21" s="24"/>
      <c r="H21" s="24"/>
    </row>
    <row r="22" spans="2:12">
      <c r="B22" s="10"/>
      <c r="C22" s="10"/>
      <c r="D22" s="10"/>
      <c r="E22" s="10"/>
      <c r="F22" s="25"/>
      <c r="G22" s="25"/>
      <c r="H22" s="25"/>
    </row>
    <row r="23" spans="2:12">
      <c r="B23" s="10"/>
      <c r="C23" s="10"/>
      <c r="D23" s="10"/>
      <c r="E23" s="10"/>
      <c r="F23" s="25"/>
      <c r="G23" s="25"/>
      <c r="H23" s="25"/>
    </row>
    <row r="24" spans="2:12">
      <c r="B24" s="20"/>
      <c r="C24" s="20"/>
      <c r="D24" s="20"/>
      <c r="E24" s="20"/>
      <c r="F24" s="26"/>
      <c r="G24" s="26"/>
      <c r="H24" s="26"/>
    </row>
    <row r="25" spans="2:12">
      <c r="B25" s="22"/>
      <c r="C25" s="22"/>
      <c r="D25" s="22"/>
      <c r="E25" s="22"/>
      <c r="F25" s="23"/>
      <c r="G25" s="23"/>
      <c r="H25" s="23"/>
    </row>
    <row r="26" spans="2:12">
      <c r="B26" s="10"/>
      <c r="C26" s="10"/>
      <c r="D26" s="10"/>
      <c r="E26" s="10"/>
      <c r="F26" s="24"/>
      <c r="G26" s="24"/>
      <c r="H26" s="24"/>
    </row>
    <row r="27" spans="2:12">
      <c r="B27" s="10"/>
      <c r="C27" s="10"/>
      <c r="D27" s="10"/>
      <c r="E27" s="10"/>
      <c r="F27" s="25"/>
      <c r="G27" s="25"/>
      <c r="H27" s="25"/>
    </row>
    <row r="28" spans="2:12">
      <c r="B28" s="10"/>
      <c r="C28" s="10"/>
      <c r="D28" s="10"/>
      <c r="E28" s="10"/>
      <c r="F28" s="25"/>
      <c r="G28" s="25"/>
      <c r="H28" s="25"/>
    </row>
    <row r="29" spans="2:12">
      <c r="B29" s="20"/>
      <c r="C29" s="20"/>
      <c r="D29" s="20"/>
      <c r="E29" s="20"/>
      <c r="F29" s="26"/>
      <c r="G29" s="26"/>
      <c r="H29" s="26"/>
    </row>
    <row r="30" spans="2:12">
      <c r="B30" s="22"/>
      <c r="C30" s="22"/>
      <c r="D30" s="22"/>
      <c r="E30" s="22"/>
      <c r="F30" s="23"/>
      <c r="G30" s="23"/>
      <c r="H30" s="23"/>
    </row>
    <row r="31" spans="2:12">
      <c r="B31" s="20"/>
      <c r="C31" s="20"/>
      <c r="D31" s="20"/>
      <c r="E31" s="20"/>
      <c r="F31" s="27"/>
      <c r="G31" s="27"/>
      <c r="H31" s="27"/>
    </row>
    <row r="32" spans="2:12">
      <c r="B32" s="20"/>
      <c r="C32" s="20"/>
      <c r="D32" s="20"/>
      <c r="E32" s="20"/>
      <c r="F32" s="25"/>
      <c r="G32" s="25"/>
      <c r="H32" s="25"/>
    </row>
    <row r="33" spans="1:10">
      <c r="B33" s="20"/>
      <c r="C33" s="20"/>
      <c r="D33" s="20"/>
      <c r="E33" s="20"/>
      <c r="F33" s="25"/>
      <c r="G33" s="25"/>
      <c r="H33" s="25"/>
    </row>
    <row r="34" spans="1:10">
      <c r="B34" s="20"/>
      <c r="C34" s="20"/>
      <c r="D34" s="20"/>
      <c r="E34" s="20"/>
      <c r="F34" s="26"/>
      <c r="G34" s="26"/>
      <c r="H34" s="26"/>
    </row>
    <row r="35" spans="1:10">
      <c r="B35" s="22"/>
      <c r="C35" s="22"/>
      <c r="D35" s="22"/>
      <c r="E35" s="22"/>
      <c r="F35" s="23"/>
      <c r="G35" s="23"/>
      <c r="H35" s="23"/>
    </row>
    <row r="36" spans="1:10">
      <c r="B36" s="10"/>
      <c r="C36" s="10"/>
      <c r="D36" s="10"/>
      <c r="E36" s="10"/>
      <c r="F36" s="24"/>
      <c r="G36" s="24"/>
      <c r="H36" s="24"/>
    </row>
    <row r="37" spans="1:10">
      <c r="A37" s="55" t="s">
        <v>12</v>
      </c>
      <c r="B37" s="56"/>
      <c r="C37" s="56"/>
      <c r="D37" s="56"/>
      <c r="E37" s="56"/>
      <c r="F37" s="57"/>
      <c r="G37" s="57"/>
      <c r="H37" s="57"/>
      <c r="I37" s="55"/>
      <c r="J37" s="55"/>
    </row>
    <row r="38" spans="1:10">
      <c r="A38" s="58" t="s">
        <v>39</v>
      </c>
      <c r="B38" s="56"/>
      <c r="C38" s="56"/>
      <c r="D38" s="56"/>
      <c r="E38" s="56"/>
      <c r="F38" s="57"/>
      <c r="G38" s="57"/>
      <c r="H38" s="57"/>
      <c r="I38" s="55"/>
      <c r="J38" s="55"/>
    </row>
    <row r="39" spans="1:10" ht="12.75" customHeight="1">
      <c r="A39" s="83" t="e">
        <f>VLOOKUP(C4,NotesSeen!A1:D16,MATCH('patients-seen'!A8,NotesSeen!B1:D1,1)+1,FALSE)</f>
        <v>#REF!</v>
      </c>
      <c r="B39" s="83"/>
      <c r="C39" s="83"/>
      <c r="D39" s="83"/>
      <c r="E39" s="83"/>
      <c r="F39" s="83"/>
      <c r="G39" s="83"/>
      <c r="H39" s="83"/>
      <c r="I39" s="55"/>
      <c r="J39" s="55"/>
    </row>
    <row r="40" spans="1:10">
      <c r="A40" s="83"/>
      <c r="B40" s="83"/>
      <c r="C40" s="83"/>
      <c r="D40" s="83"/>
      <c r="E40" s="83"/>
      <c r="F40" s="83"/>
      <c r="G40" s="83"/>
      <c r="H40" s="83"/>
      <c r="I40" s="55"/>
      <c r="J40" s="55"/>
    </row>
    <row r="41" spans="1:10">
      <c r="A41" s="83"/>
      <c r="B41" s="83"/>
      <c r="C41" s="83"/>
      <c r="D41" s="83"/>
      <c r="E41" s="83"/>
      <c r="F41" s="83"/>
      <c r="G41" s="83"/>
      <c r="H41" s="83"/>
      <c r="I41" s="55"/>
      <c r="J41" s="55"/>
    </row>
    <row r="42" spans="1:10">
      <c r="A42" s="83"/>
      <c r="B42" s="83"/>
      <c r="C42" s="83"/>
      <c r="D42" s="83"/>
      <c r="E42" s="83"/>
      <c r="F42" s="83"/>
      <c r="G42" s="83"/>
      <c r="H42" s="83"/>
      <c r="I42" s="55"/>
      <c r="J42" s="55"/>
    </row>
    <row r="43" spans="1:10">
      <c r="A43" s="83"/>
      <c r="B43" s="83"/>
      <c r="C43" s="83"/>
      <c r="D43" s="83"/>
      <c r="E43" s="83"/>
      <c r="F43" s="83"/>
      <c r="G43" s="83"/>
      <c r="H43" s="83"/>
      <c r="I43" s="55"/>
      <c r="J43" s="55"/>
    </row>
    <row r="44" spans="1:10">
      <c r="B44" s="56"/>
      <c r="C44" s="56"/>
      <c r="D44" s="56"/>
      <c r="E44" s="56"/>
      <c r="F44" s="57"/>
      <c r="G44" s="57"/>
      <c r="H44" s="57"/>
      <c r="I44" s="55"/>
      <c r="J44" s="55"/>
    </row>
    <row r="45" spans="1:10">
      <c r="A45" s="55" t="s">
        <v>35</v>
      </c>
      <c r="B45" s="20"/>
      <c r="C45" s="20"/>
      <c r="D45" s="20"/>
      <c r="E45" s="20"/>
      <c r="F45" s="28"/>
      <c r="G45" s="28"/>
      <c r="H45" s="28"/>
    </row>
    <row r="46" spans="1:10">
      <c r="B46" s="20"/>
      <c r="C46" s="20"/>
      <c r="D46" s="20"/>
      <c r="E46" s="20"/>
      <c r="F46" s="27"/>
      <c r="G46" s="27"/>
      <c r="H46" s="27"/>
    </row>
    <row r="47" spans="1:10">
      <c r="B47" s="20"/>
      <c r="C47" s="20"/>
      <c r="D47" s="20"/>
      <c r="E47" s="20"/>
      <c r="F47" s="25"/>
      <c r="G47" s="25"/>
      <c r="H47" s="25"/>
    </row>
    <row r="48" spans="1:10">
      <c r="B48" s="20"/>
      <c r="C48" s="20"/>
      <c r="D48" s="20"/>
      <c r="E48" s="20"/>
      <c r="F48" s="25"/>
      <c r="G48" s="25"/>
      <c r="H48" s="25"/>
    </row>
    <row r="49" spans="1:8">
      <c r="B49" s="20"/>
      <c r="C49" s="20"/>
      <c r="D49" s="20"/>
      <c r="E49" s="20"/>
      <c r="F49" s="26"/>
      <c r="G49" s="26"/>
      <c r="H49" s="26"/>
    </row>
    <row r="50" spans="1:8">
      <c r="B50" s="22"/>
      <c r="C50" s="22"/>
      <c r="D50" s="22"/>
      <c r="E50" s="22"/>
      <c r="F50" s="23"/>
      <c r="G50" s="23"/>
      <c r="H50" s="23"/>
    </row>
    <row r="51" spans="1:8">
      <c r="B51" s="10"/>
      <c r="C51" s="10"/>
      <c r="D51" s="10"/>
      <c r="E51" s="10"/>
      <c r="F51" s="24"/>
      <c r="G51" s="24"/>
      <c r="H51" s="24"/>
    </row>
    <row r="52" spans="1:8">
      <c r="B52" s="10"/>
      <c r="C52" s="10"/>
      <c r="D52" s="10"/>
      <c r="E52" s="10"/>
      <c r="F52" s="25"/>
      <c r="G52" s="25"/>
      <c r="H52" s="25"/>
    </row>
    <row r="53" spans="1:8">
      <c r="B53" s="10"/>
      <c r="C53" s="10"/>
      <c r="D53" s="10"/>
      <c r="E53" s="10"/>
      <c r="F53" s="25"/>
      <c r="G53" s="25"/>
      <c r="H53" s="25"/>
    </row>
    <row r="54" spans="1:8">
      <c r="B54" s="20"/>
      <c r="C54" s="20"/>
      <c r="D54" s="20"/>
      <c r="E54" s="20"/>
      <c r="F54" s="21"/>
      <c r="G54" s="21"/>
      <c r="H54" s="21"/>
    </row>
    <row r="55" spans="1:8">
      <c r="B55" s="22"/>
      <c r="C55" s="22"/>
      <c r="D55" s="22"/>
      <c r="E55" s="22"/>
      <c r="F55" s="23"/>
      <c r="G55" s="23"/>
      <c r="H55" s="23"/>
    </row>
    <row r="56" spans="1:8" s="29" customFormat="1" ht="12.75" customHeight="1">
      <c r="B56" s="30"/>
      <c r="C56" s="30"/>
      <c r="D56" s="30"/>
      <c r="E56" s="30"/>
      <c r="F56" s="13"/>
      <c r="G56" s="13"/>
      <c r="H56" s="13"/>
    </row>
    <row r="57" spans="1:8">
      <c r="B57" s="18"/>
      <c r="C57" s="18"/>
      <c r="D57" s="18"/>
      <c r="E57" s="18"/>
      <c r="F57" s="31"/>
      <c r="G57" s="32"/>
      <c r="H57" s="32"/>
    </row>
    <row r="58" spans="1:8">
      <c r="B58" s="18"/>
      <c r="C58" s="18"/>
      <c r="D58" s="18"/>
      <c r="E58" s="18"/>
      <c r="F58" s="33"/>
      <c r="G58" s="32"/>
      <c r="H58" s="32"/>
    </row>
    <row r="59" spans="1:8">
      <c r="B59" s="18"/>
      <c r="C59" s="18"/>
      <c r="D59" s="18"/>
      <c r="E59" s="18"/>
      <c r="F59" s="31"/>
      <c r="G59" s="32"/>
      <c r="H59" s="32"/>
    </row>
    <row r="60" spans="1:8">
      <c r="A60" s="20"/>
      <c r="B60" s="20"/>
      <c r="C60" s="20"/>
      <c r="D60" s="20"/>
      <c r="E60" s="20"/>
      <c r="F60" s="20"/>
      <c r="G60" s="34"/>
      <c r="H60" s="34"/>
    </row>
    <row r="61" spans="1:8">
      <c r="B61" s="20"/>
      <c r="C61" s="20"/>
      <c r="D61" s="20"/>
      <c r="E61" s="20"/>
      <c r="F61" s="26"/>
      <c r="G61" s="26"/>
      <c r="H61" s="26"/>
    </row>
    <row r="62" spans="1:8">
      <c r="B62" s="22"/>
      <c r="C62" s="22"/>
      <c r="D62" s="22"/>
      <c r="E62" s="22"/>
      <c r="F62" s="23"/>
      <c r="G62" s="23"/>
      <c r="H62" s="23"/>
    </row>
    <row r="63" spans="1:8">
      <c r="B63" s="10"/>
      <c r="C63" s="10"/>
      <c r="D63" s="10"/>
      <c r="E63" s="10"/>
      <c r="F63" s="24"/>
      <c r="G63" s="24"/>
      <c r="H63" s="24"/>
    </row>
    <row r="64" spans="1:8">
      <c r="B64" s="10"/>
      <c r="C64" s="10"/>
      <c r="D64" s="10"/>
      <c r="E64" s="10"/>
      <c r="F64" s="25"/>
      <c r="G64" s="25"/>
      <c r="H64" s="25"/>
    </row>
    <row r="65" spans="2:8">
      <c r="B65" s="10"/>
      <c r="C65" s="10"/>
      <c r="D65" s="10"/>
      <c r="E65" s="10"/>
      <c r="F65" s="25"/>
      <c r="G65" s="25"/>
      <c r="H65" s="25"/>
    </row>
    <row r="66" spans="2:8">
      <c r="B66" s="20"/>
      <c r="C66" s="20"/>
      <c r="D66" s="20"/>
      <c r="E66" s="20"/>
      <c r="F66" s="26"/>
      <c r="G66" s="26"/>
      <c r="H66" s="26"/>
    </row>
    <row r="67" spans="2:8">
      <c r="B67" s="35"/>
      <c r="C67" s="35"/>
      <c r="D67" s="35"/>
      <c r="E67" s="35"/>
      <c r="F67" s="28"/>
      <c r="G67" s="28"/>
      <c r="H67" s="28"/>
    </row>
    <row r="68" spans="2:8">
      <c r="B68" s="36"/>
      <c r="C68" s="36"/>
      <c r="D68" s="36"/>
      <c r="E68" s="36"/>
      <c r="F68" s="27"/>
      <c r="G68" s="27"/>
      <c r="H68" s="27"/>
    </row>
    <row r="69" spans="2:8">
      <c r="F69" s="25"/>
      <c r="G69" s="25"/>
      <c r="H69" s="25"/>
    </row>
    <row r="70" spans="2:8">
      <c r="F70" s="25"/>
      <c r="G70" s="25"/>
      <c r="H70" s="25"/>
    </row>
  </sheetData>
  <customSheetViews>
    <customSheetView guid="{EEBA25BA-3D13-4D0A-8819-30A714B2439C}" fitToPage="1" state="hidden" showRuler="0">
      <selection activeCell="B52" sqref="B52"/>
      <pageMargins left="0.75" right="0.75" top="1" bottom="1" header="0.5" footer="0.5"/>
      <pageSetup paperSize="9" scale="49" orientation="landscape" r:id="rId1"/>
      <headerFooter alignWithMargins="0"/>
    </customSheetView>
  </customSheetViews>
  <mergeCells count="8">
    <mergeCell ref="A39:H43"/>
    <mergeCell ref="H6:H7"/>
    <mergeCell ref="C6:D6"/>
    <mergeCell ref="E6:F6"/>
    <mergeCell ref="C4:D4"/>
    <mergeCell ref="G6:G7"/>
    <mergeCell ref="A6:A7"/>
    <mergeCell ref="B6:B7"/>
  </mergeCells>
  <phoneticPr fontId="0" type="noConversion"/>
  <dataValidations count="1">
    <dataValidation type="list" allowBlank="1" showInputMessage="1" showErrorMessage="1" sqref="C4:D4">
      <formula1>NHSBOARDS</formula1>
    </dataValidation>
  </dataValidations>
  <pageMargins left="0.75" right="0.75" top="1" bottom="1" header="0.5" footer="0.5"/>
  <pageSetup paperSize="9" scale="49" orientation="landscape" r:id="rId2"/>
  <headerFooter alignWithMargins="0"/>
  <drawing r:id="rId3"/>
</worksheet>
</file>

<file path=xl/worksheets/sheet4.xml><?xml version="1.0" encoding="utf-8"?>
<worksheet xmlns="http://schemas.openxmlformats.org/spreadsheetml/2006/main" xmlns:r="http://schemas.openxmlformats.org/officeDocument/2006/relationships">
  <sheetPr codeName="Sheet4">
    <pageSetUpPr fitToPage="1"/>
  </sheetPr>
  <dimension ref="A1:I73"/>
  <sheetViews>
    <sheetView workbookViewId="0">
      <selection activeCell="B52" sqref="B52"/>
    </sheetView>
  </sheetViews>
  <sheetFormatPr defaultColWidth="9.140625" defaultRowHeight="12.75"/>
  <cols>
    <col min="1" max="1" width="20.7109375" style="9" customWidth="1"/>
    <col min="2" max="2" width="13.5703125" style="9" customWidth="1"/>
    <col min="3" max="3" width="15.140625" style="9" customWidth="1"/>
    <col min="4" max="5" width="12.85546875" style="9" customWidth="1"/>
    <col min="6" max="8" width="14.5703125" style="9" customWidth="1"/>
    <col min="9" max="16384" width="9.140625" style="9"/>
  </cols>
  <sheetData>
    <row r="1" spans="1:9" ht="15.75">
      <c r="A1" s="8" t="s">
        <v>7</v>
      </c>
      <c r="F1" s="10"/>
    </row>
    <row r="2" spans="1:9">
      <c r="A2" s="9" t="s">
        <v>8</v>
      </c>
    </row>
    <row r="3" spans="1:9" ht="13.5" thickBot="1"/>
    <row r="4" spans="1:9" ht="13.5" thickBot="1">
      <c r="A4" s="9" t="s">
        <v>9</v>
      </c>
      <c r="B4" s="11"/>
      <c r="C4" s="86" t="s">
        <v>33</v>
      </c>
      <c r="D4" s="87"/>
      <c r="E4" s="11"/>
      <c r="F4" s="11"/>
      <c r="G4" s="11"/>
      <c r="H4" s="11"/>
    </row>
    <row r="5" spans="1:9">
      <c r="B5" s="11"/>
      <c r="C5" s="11"/>
      <c r="D5" s="11"/>
      <c r="E5" s="11"/>
      <c r="F5" s="11"/>
      <c r="G5" s="11"/>
      <c r="H5" s="11"/>
    </row>
    <row r="6" spans="1:9" ht="21.75" customHeight="1">
      <c r="A6" s="88" t="s">
        <v>11</v>
      </c>
      <c r="B6" s="89" t="s">
        <v>34</v>
      </c>
      <c r="C6" s="88" t="s">
        <v>4</v>
      </c>
      <c r="D6" s="88"/>
      <c r="E6" s="88" t="s">
        <v>5</v>
      </c>
      <c r="F6" s="88"/>
      <c r="G6" s="29"/>
      <c r="H6" s="29"/>
    </row>
    <row r="7" spans="1:9">
      <c r="A7" s="88"/>
      <c r="B7" s="89"/>
      <c r="C7" s="38" t="s">
        <v>6</v>
      </c>
      <c r="D7" s="38" t="s">
        <v>3</v>
      </c>
      <c r="E7" s="38" t="s">
        <v>6</v>
      </c>
      <c r="F7" s="38" t="s">
        <v>3</v>
      </c>
      <c r="G7" s="29"/>
      <c r="H7" s="29"/>
      <c r="I7" s="12"/>
    </row>
    <row r="8" spans="1:9">
      <c r="A8" s="39" t="e">
        <f>#REF!</f>
        <v>#REF!</v>
      </c>
      <c r="B8" s="40" t="e">
        <f>VLOOKUP($C$4&amp;B$6,#REF!,MATCH('patients-waiting'!$A8,#REF!,1)+3,FALSE)</f>
        <v>#REF!</v>
      </c>
      <c r="C8" s="40" t="e">
        <f>VLOOKUP($C$4&amp;C$7,#REF!,MATCH($A8,#REF!,1)+3,FALSE)</f>
        <v>#REF!</v>
      </c>
      <c r="D8" s="40" t="e">
        <f>VLOOKUP($C$4&amp;D$7,#REF!,MATCH($A8,#REF!,1)+3,FALSE)</f>
        <v>#REF!</v>
      </c>
      <c r="E8" s="53" t="e">
        <f t="shared" ref="E8:E13" si="0">IF($C8=0, 0,IF($C8="-","-",C8/$B8%))</f>
        <v>#REF!</v>
      </c>
      <c r="F8" s="53" t="e">
        <f t="shared" ref="F8:F13" si="1">IF($D8=0, 0,IF($D8="-","-",D8/$B8%))</f>
        <v>#REF!</v>
      </c>
      <c r="G8" s="14"/>
      <c r="H8" s="14"/>
      <c r="I8" s="16"/>
    </row>
    <row r="9" spans="1:9">
      <c r="A9" s="39" t="e">
        <f>DATE(YEAR(A8),MONTH(A8)-1,DAY(A8))</f>
        <v>#REF!</v>
      </c>
      <c r="B9" s="40" t="e">
        <f>VLOOKUP($C$4&amp;B$6,#REF!,MATCH('patients-waiting'!$A9,#REF!,1)+3,FALSE)</f>
        <v>#REF!</v>
      </c>
      <c r="C9" s="40" t="e">
        <f>VLOOKUP($C$4&amp;C$7,#REF!,MATCH($A9,#REF!,1)+3,FALSE)</f>
        <v>#REF!</v>
      </c>
      <c r="D9" s="40" t="e">
        <f>VLOOKUP($C$4&amp;D$7,#REF!,MATCH($A9,#REF!,1)+3,FALSE)</f>
        <v>#REF!</v>
      </c>
      <c r="E9" s="53" t="e">
        <f t="shared" si="0"/>
        <v>#REF!</v>
      </c>
      <c r="F9" s="53" t="e">
        <f t="shared" si="1"/>
        <v>#REF!</v>
      </c>
      <c r="G9" s="14"/>
      <c r="H9" s="14"/>
      <c r="I9" s="16"/>
    </row>
    <row r="10" spans="1:9">
      <c r="A10" s="39" t="e">
        <f>DATE(YEAR(A9),MONTH(A9)-1,DAY(A9))</f>
        <v>#REF!</v>
      </c>
      <c r="B10" s="40" t="e">
        <f>VLOOKUP($C$4&amp;B$6,#REF!,MATCH('patients-waiting'!$A10,#REF!,1)+3,FALSE)</f>
        <v>#REF!</v>
      </c>
      <c r="C10" s="40" t="e">
        <f>VLOOKUP($C$4&amp;C$7,#REF!,MATCH($A10,#REF!,1)+3,FALSE)</f>
        <v>#REF!</v>
      </c>
      <c r="D10" s="40" t="e">
        <f>VLOOKUP($C$4&amp;D$7,#REF!,MATCH($A10,#REF!,1)+3,FALSE)</f>
        <v>#REF!</v>
      </c>
      <c r="E10" s="53" t="e">
        <f t="shared" si="0"/>
        <v>#REF!</v>
      </c>
      <c r="F10" s="53" t="e">
        <f t="shared" si="1"/>
        <v>#REF!</v>
      </c>
      <c r="G10" s="14"/>
      <c r="H10" s="14"/>
      <c r="I10" s="16"/>
    </row>
    <row r="11" spans="1:9">
      <c r="A11" s="39" t="e">
        <f>DATE(YEAR(A10),MONTH(A10)-1,DAY(A10))</f>
        <v>#REF!</v>
      </c>
      <c r="B11" s="40" t="e">
        <f>VLOOKUP($C$4&amp;B$6,#REF!,MATCH('patients-waiting'!$A11,#REF!,1)+3,FALSE)</f>
        <v>#REF!</v>
      </c>
      <c r="C11" s="40" t="e">
        <f>VLOOKUP($C$4&amp;C$7,#REF!,MATCH($A11,#REF!,1)+3,FALSE)</f>
        <v>#REF!</v>
      </c>
      <c r="D11" s="40" t="e">
        <f>VLOOKUP($C$4&amp;D$7,#REF!,MATCH($A11,#REF!,1)+3,FALSE)</f>
        <v>#REF!</v>
      </c>
      <c r="E11" s="53" t="e">
        <f t="shared" si="0"/>
        <v>#REF!</v>
      </c>
      <c r="F11" s="53" t="e">
        <f t="shared" si="1"/>
        <v>#REF!</v>
      </c>
      <c r="G11" s="14"/>
      <c r="H11" s="14"/>
    </row>
    <row r="12" spans="1:9">
      <c r="A12" s="39" t="e">
        <f>DATE(YEAR(A11),MONTH(A11)-1,DAY(A11))</f>
        <v>#REF!</v>
      </c>
      <c r="B12" s="40" t="e">
        <f>VLOOKUP($C$4&amp;B$6,#REF!,MATCH('patients-waiting'!$A12,#REF!,1)+3,FALSE)</f>
        <v>#REF!</v>
      </c>
      <c r="C12" s="40" t="e">
        <f>VLOOKUP($C$4&amp;C$7,#REF!,MATCH($A12,#REF!,1)+3,FALSE)</f>
        <v>#REF!</v>
      </c>
      <c r="D12" s="40" t="e">
        <f>VLOOKUP($C$4&amp;D$7,#REF!,MATCH($A12,#REF!,1)+3,FALSE)</f>
        <v>#REF!</v>
      </c>
      <c r="E12" s="53" t="e">
        <f t="shared" si="0"/>
        <v>#REF!</v>
      </c>
      <c r="F12" s="53" t="e">
        <f t="shared" si="1"/>
        <v>#REF!</v>
      </c>
      <c r="G12" s="14"/>
      <c r="H12" s="14"/>
    </row>
    <row r="13" spans="1:9">
      <c r="A13" s="39" t="e">
        <f>DATE(YEAR(A12),MONTH(A12)-1,DAY(A12))</f>
        <v>#REF!</v>
      </c>
      <c r="B13" s="40" t="e">
        <f>VLOOKUP($C$4&amp;B$6,#REF!,MATCH('patients-waiting'!$A13,#REF!,1)+3,FALSE)</f>
        <v>#REF!</v>
      </c>
      <c r="C13" s="40" t="e">
        <f>VLOOKUP($C$4&amp;C$7,#REF!,MATCH($A13,#REF!,1)+3,FALSE)</f>
        <v>#REF!</v>
      </c>
      <c r="D13" s="40" t="e">
        <f>VLOOKUP($C$4&amp;D$7,#REF!,MATCH($A13,#REF!,1)+3,FALSE)</f>
        <v>#REF!</v>
      </c>
      <c r="E13" s="53" t="e">
        <f t="shared" si="0"/>
        <v>#REF!</v>
      </c>
      <c r="F13" s="53" t="e">
        <f t="shared" si="1"/>
        <v>#REF!</v>
      </c>
      <c r="G13" s="21"/>
      <c r="H13" s="21"/>
    </row>
    <row r="14" spans="1:9">
      <c r="B14" s="37"/>
      <c r="C14" s="37"/>
      <c r="D14" s="37"/>
      <c r="E14" s="20"/>
      <c r="F14" s="21"/>
      <c r="G14" s="21"/>
      <c r="H14" s="21"/>
    </row>
    <row r="15" spans="1:9">
      <c r="B15" s="20"/>
      <c r="C15" s="20"/>
      <c r="D15" s="20"/>
      <c r="E15" s="20"/>
      <c r="F15" s="21"/>
      <c r="G15" s="21"/>
      <c r="H15" s="21"/>
    </row>
    <row r="16" spans="1:9">
      <c r="B16" s="22"/>
      <c r="C16" s="22"/>
      <c r="D16" s="22"/>
      <c r="E16" s="22"/>
      <c r="F16" s="23"/>
      <c r="G16" s="23"/>
      <c r="H16" s="23"/>
    </row>
    <row r="17" spans="2:8">
      <c r="B17" s="10"/>
      <c r="C17" s="10"/>
      <c r="D17" s="10"/>
      <c r="E17" s="10"/>
      <c r="F17" s="24"/>
      <c r="G17" s="24"/>
      <c r="H17" s="24"/>
    </row>
    <row r="18" spans="2:8">
      <c r="B18" s="10"/>
      <c r="C18" s="10"/>
      <c r="D18" s="10"/>
      <c r="E18" s="10"/>
      <c r="F18" s="25"/>
      <c r="G18" s="25"/>
      <c r="H18" s="25"/>
    </row>
    <row r="19" spans="2:8">
      <c r="B19" s="10"/>
      <c r="C19" s="10"/>
      <c r="D19" s="10"/>
      <c r="E19" s="10"/>
      <c r="F19" s="25"/>
      <c r="G19" s="25"/>
      <c r="H19" s="25"/>
    </row>
    <row r="20" spans="2:8">
      <c r="B20" s="20"/>
      <c r="C20" s="20"/>
      <c r="D20" s="20"/>
      <c r="E20" s="20"/>
      <c r="F20" s="21"/>
      <c r="G20" s="21"/>
      <c r="H20" s="21"/>
    </row>
    <row r="21" spans="2:8">
      <c r="B21" s="22"/>
      <c r="C21" s="22"/>
      <c r="D21" s="22"/>
      <c r="E21" s="22"/>
      <c r="F21" s="23"/>
      <c r="G21" s="23"/>
      <c r="H21" s="23"/>
    </row>
    <row r="22" spans="2:8">
      <c r="B22" s="10"/>
      <c r="C22" s="10"/>
      <c r="D22" s="10"/>
      <c r="E22" s="10"/>
      <c r="F22" s="24"/>
      <c r="G22" s="24"/>
      <c r="H22" s="24"/>
    </row>
    <row r="23" spans="2:8">
      <c r="B23" s="10"/>
      <c r="C23" s="10"/>
      <c r="D23" s="10"/>
      <c r="E23" s="10"/>
      <c r="F23" s="25"/>
      <c r="G23" s="25"/>
      <c r="H23" s="25"/>
    </row>
    <row r="24" spans="2:8">
      <c r="B24" s="10"/>
      <c r="C24" s="10"/>
      <c r="D24" s="10"/>
      <c r="E24" s="10"/>
      <c r="F24" s="25"/>
      <c r="G24" s="25"/>
      <c r="H24" s="25"/>
    </row>
    <row r="25" spans="2:8">
      <c r="B25" s="20"/>
      <c r="C25" s="20"/>
      <c r="D25" s="20"/>
      <c r="E25" s="20"/>
      <c r="F25" s="26"/>
      <c r="G25" s="26"/>
      <c r="H25" s="26"/>
    </row>
    <row r="26" spans="2:8">
      <c r="B26" s="22"/>
      <c r="C26" s="22"/>
      <c r="D26" s="22"/>
      <c r="E26" s="22"/>
      <c r="F26" s="23"/>
      <c r="G26" s="23"/>
      <c r="H26" s="23"/>
    </row>
    <row r="27" spans="2:8">
      <c r="B27" s="10"/>
      <c r="C27" s="10"/>
      <c r="D27" s="10"/>
      <c r="E27" s="10"/>
      <c r="F27" s="24"/>
      <c r="G27" s="24"/>
      <c r="H27" s="24"/>
    </row>
    <row r="28" spans="2:8">
      <c r="B28" s="10"/>
      <c r="C28" s="10"/>
      <c r="D28" s="10"/>
      <c r="E28" s="10"/>
      <c r="F28" s="25"/>
      <c r="G28" s="25"/>
      <c r="H28" s="25"/>
    </row>
    <row r="29" spans="2:8">
      <c r="B29" s="10"/>
      <c r="C29" s="10"/>
      <c r="D29" s="10"/>
      <c r="E29" s="10"/>
      <c r="F29" s="25"/>
      <c r="G29" s="25"/>
      <c r="H29" s="25"/>
    </row>
    <row r="30" spans="2:8">
      <c r="B30" s="20"/>
      <c r="C30" s="20"/>
      <c r="D30" s="20"/>
      <c r="E30" s="20"/>
      <c r="F30" s="26"/>
      <c r="G30" s="26"/>
      <c r="H30" s="26"/>
    </row>
    <row r="31" spans="2:8">
      <c r="B31" s="22"/>
      <c r="C31" s="22"/>
      <c r="D31" s="22"/>
      <c r="E31" s="22"/>
      <c r="F31" s="23"/>
      <c r="G31" s="23"/>
      <c r="H31" s="23"/>
    </row>
    <row r="32" spans="2:8">
      <c r="B32" s="20"/>
      <c r="C32" s="20"/>
      <c r="D32" s="20"/>
      <c r="E32" s="20"/>
      <c r="F32" s="27"/>
      <c r="G32" s="27"/>
      <c r="H32" s="27"/>
    </row>
    <row r="33" spans="1:9">
      <c r="B33" s="20"/>
      <c r="C33" s="20"/>
      <c r="D33" s="20"/>
      <c r="E33" s="20"/>
      <c r="F33" s="25"/>
      <c r="G33" s="25"/>
      <c r="H33" s="25"/>
    </row>
    <row r="34" spans="1:9">
      <c r="B34" s="20"/>
      <c r="C34" s="20"/>
      <c r="D34" s="20"/>
      <c r="E34" s="20"/>
      <c r="F34" s="25"/>
      <c r="G34" s="25"/>
      <c r="H34" s="25"/>
    </row>
    <row r="35" spans="1:9">
      <c r="B35" s="20"/>
      <c r="C35" s="20"/>
      <c r="D35" s="20"/>
      <c r="E35" s="20"/>
      <c r="F35" s="26"/>
      <c r="G35" s="26"/>
      <c r="H35" s="26"/>
    </row>
    <row r="36" spans="1:9">
      <c r="B36" s="22"/>
      <c r="C36" s="22"/>
      <c r="D36" s="22"/>
      <c r="E36" s="22"/>
      <c r="F36" s="23"/>
      <c r="G36" s="23"/>
      <c r="H36" s="23"/>
    </row>
    <row r="37" spans="1:9">
      <c r="B37" s="10"/>
      <c r="C37" s="10"/>
      <c r="D37" s="10"/>
      <c r="E37" s="10"/>
      <c r="F37" s="24"/>
      <c r="G37" s="24"/>
      <c r="H37" s="24"/>
    </row>
    <row r="38" spans="1:9">
      <c r="B38" s="10"/>
      <c r="C38" s="10"/>
      <c r="D38" s="10"/>
      <c r="E38" s="10"/>
      <c r="F38" s="25"/>
      <c r="G38" s="25"/>
      <c r="H38" s="25"/>
    </row>
    <row r="39" spans="1:9">
      <c r="A39" s="55" t="s">
        <v>12</v>
      </c>
      <c r="B39" s="56"/>
      <c r="C39" s="56"/>
      <c r="D39" s="56"/>
      <c r="E39" s="56"/>
      <c r="F39" s="57"/>
      <c r="G39" s="57"/>
      <c r="H39" s="57"/>
      <c r="I39" s="55"/>
    </row>
    <row r="40" spans="1:9">
      <c r="A40" s="58" t="s">
        <v>39</v>
      </c>
      <c r="B40" s="56"/>
      <c r="C40" s="56"/>
      <c r="D40" s="56"/>
      <c r="E40" s="56"/>
      <c r="F40" s="57"/>
      <c r="G40" s="57"/>
      <c r="H40" s="57"/>
      <c r="I40" s="55"/>
    </row>
    <row r="41" spans="1:9" ht="12.75" customHeight="1">
      <c r="A41" s="83" t="e">
        <f>VLOOKUP(C4,NotesWaiting!A1:D16,MATCH('patients-waiting'!A8,NotesWaiting!B1:D1,1)+1,FALSE)</f>
        <v>#REF!</v>
      </c>
      <c r="B41" s="83"/>
      <c r="C41" s="83"/>
      <c r="D41" s="83"/>
      <c r="E41" s="83"/>
      <c r="F41" s="83"/>
      <c r="G41" s="57"/>
      <c r="H41" s="57"/>
      <c r="I41" s="55"/>
    </row>
    <row r="42" spans="1:9">
      <c r="A42" s="83"/>
      <c r="B42" s="83"/>
      <c r="C42" s="83"/>
      <c r="D42" s="83"/>
      <c r="E42" s="83"/>
      <c r="F42" s="83"/>
      <c r="G42" s="57"/>
      <c r="H42" s="57"/>
      <c r="I42" s="55"/>
    </row>
    <row r="43" spans="1:9">
      <c r="A43" s="83"/>
      <c r="B43" s="83"/>
      <c r="C43" s="83"/>
      <c r="D43" s="83"/>
      <c r="E43" s="83"/>
      <c r="F43" s="83"/>
      <c r="G43" s="57"/>
      <c r="H43" s="57"/>
      <c r="I43" s="55"/>
    </row>
    <row r="44" spans="1:9">
      <c r="A44" s="83"/>
      <c r="B44" s="83"/>
      <c r="C44" s="83"/>
      <c r="D44" s="83"/>
      <c r="E44" s="83"/>
      <c r="F44" s="83"/>
      <c r="G44" s="57"/>
      <c r="H44" s="57"/>
      <c r="I44" s="55"/>
    </row>
    <row r="45" spans="1:9">
      <c r="B45" s="10"/>
      <c r="C45" s="10"/>
      <c r="D45" s="10"/>
      <c r="E45" s="10"/>
      <c r="F45" s="25"/>
      <c r="G45" s="25"/>
      <c r="H45" s="25"/>
    </row>
    <row r="46" spans="1:9">
      <c r="A46" s="55" t="s">
        <v>35</v>
      </c>
      <c r="B46" s="10"/>
      <c r="C46" s="10"/>
      <c r="D46" s="10"/>
      <c r="E46" s="10"/>
      <c r="F46" s="25"/>
      <c r="G46" s="25"/>
      <c r="H46" s="25"/>
    </row>
    <row r="47" spans="1:9">
      <c r="B47" s="20"/>
      <c r="C47" s="20"/>
      <c r="D47" s="20"/>
      <c r="E47" s="20"/>
      <c r="F47" s="26"/>
      <c r="G47" s="26"/>
      <c r="H47" s="26"/>
    </row>
    <row r="48" spans="1:9">
      <c r="B48" s="20"/>
      <c r="C48" s="20"/>
      <c r="D48" s="20"/>
      <c r="E48" s="20"/>
      <c r="F48" s="28"/>
      <c r="G48" s="28"/>
      <c r="H48" s="28"/>
    </row>
    <row r="49" spans="1:8">
      <c r="B49" s="20"/>
      <c r="C49" s="20"/>
      <c r="D49" s="20"/>
      <c r="E49" s="20"/>
      <c r="F49" s="27"/>
      <c r="G49" s="27"/>
      <c r="H49" s="27"/>
    </row>
    <row r="50" spans="1:8">
      <c r="B50" s="20"/>
      <c r="C50" s="20"/>
      <c r="D50" s="20"/>
      <c r="E50" s="20"/>
      <c r="F50" s="25"/>
      <c r="G50" s="25"/>
      <c r="H50" s="25"/>
    </row>
    <row r="51" spans="1:8">
      <c r="B51" s="20"/>
      <c r="C51" s="20"/>
      <c r="D51" s="20"/>
      <c r="E51" s="20"/>
      <c r="F51" s="25"/>
      <c r="G51" s="25"/>
      <c r="H51" s="25"/>
    </row>
    <row r="52" spans="1:8">
      <c r="B52" s="20"/>
      <c r="C52" s="20"/>
      <c r="D52" s="20"/>
      <c r="E52" s="20"/>
      <c r="F52" s="26"/>
      <c r="G52" s="26"/>
      <c r="H52" s="26"/>
    </row>
    <row r="53" spans="1:8">
      <c r="B53" s="22"/>
      <c r="C53" s="22"/>
      <c r="D53" s="22"/>
      <c r="E53" s="22"/>
      <c r="F53" s="23"/>
      <c r="G53" s="23"/>
      <c r="H53" s="23"/>
    </row>
    <row r="54" spans="1:8">
      <c r="B54" s="10"/>
      <c r="C54" s="10"/>
      <c r="D54" s="10"/>
      <c r="E54" s="10"/>
      <c r="F54" s="24"/>
      <c r="G54" s="24"/>
      <c r="H54" s="24"/>
    </row>
    <row r="55" spans="1:8">
      <c r="B55" s="10"/>
      <c r="C55" s="10"/>
      <c r="D55" s="10"/>
      <c r="E55" s="10"/>
      <c r="F55" s="25"/>
      <c r="G55" s="25"/>
      <c r="H55" s="25"/>
    </row>
    <row r="56" spans="1:8">
      <c r="B56" s="10"/>
      <c r="C56" s="10"/>
      <c r="D56" s="10"/>
      <c r="E56" s="10"/>
      <c r="F56" s="25"/>
      <c r="G56" s="25"/>
      <c r="H56" s="25"/>
    </row>
    <row r="57" spans="1:8">
      <c r="B57" s="20"/>
      <c r="C57" s="20"/>
      <c r="D57" s="20"/>
      <c r="E57" s="20"/>
      <c r="F57" s="21"/>
      <c r="G57" s="21"/>
      <c r="H57" s="21"/>
    </row>
    <row r="58" spans="1:8">
      <c r="B58" s="22"/>
      <c r="C58" s="22"/>
      <c r="D58" s="22"/>
      <c r="E58" s="22"/>
      <c r="F58" s="23"/>
      <c r="G58" s="23"/>
      <c r="H58" s="23"/>
    </row>
    <row r="59" spans="1:8" s="29" customFormat="1" ht="12.75" customHeight="1">
      <c r="B59" s="30"/>
      <c r="C59" s="30"/>
      <c r="D59" s="30"/>
      <c r="E59" s="30"/>
      <c r="F59" s="13"/>
      <c r="G59" s="13"/>
      <c r="H59" s="13"/>
    </row>
    <row r="60" spans="1:8">
      <c r="B60" s="18"/>
      <c r="C60" s="18"/>
      <c r="D60" s="18"/>
      <c r="E60" s="18"/>
      <c r="F60" s="31"/>
      <c r="G60" s="32"/>
      <c r="H60" s="32"/>
    </row>
    <row r="61" spans="1:8">
      <c r="B61" s="18"/>
      <c r="C61" s="18"/>
      <c r="D61" s="18"/>
      <c r="E61" s="18"/>
      <c r="F61" s="33"/>
      <c r="G61" s="32"/>
      <c r="H61" s="32"/>
    </row>
    <row r="62" spans="1:8">
      <c r="B62" s="18"/>
      <c r="C62" s="18"/>
      <c r="D62" s="18"/>
      <c r="E62" s="18"/>
      <c r="F62" s="31"/>
      <c r="G62" s="32"/>
      <c r="H62" s="32"/>
    </row>
    <row r="63" spans="1:8">
      <c r="A63" s="20"/>
      <c r="B63" s="20"/>
      <c r="C63" s="20"/>
      <c r="D63" s="20"/>
      <c r="E63" s="20"/>
      <c r="F63" s="20"/>
      <c r="G63" s="34"/>
      <c r="H63" s="34"/>
    </row>
    <row r="64" spans="1:8">
      <c r="B64" s="20"/>
      <c r="C64" s="20"/>
      <c r="D64" s="20"/>
      <c r="E64" s="20"/>
      <c r="F64" s="26"/>
      <c r="G64" s="26"/>
      <c r="H64" s="26"/>
    </row>
    <row r="65" spans="2:8">
      <c r="B65" s="22"/>
      <c r="C65" s="22"/>
      <c r="D65" s="22"/>
      <c r="E65" s="22"/>
      <c r="F65" s="23"/>
      <c r="G65" s="23"/>
      <c r="H65" s="23"/>
    </row>
    <row r="66" spans="2:8">
      <c r="B66" s="10"/>
      <c r="C66" s="10"/>
      <c r="D66" s="10"/>
      <c r="E66" s="10"/>
      <c r="F66" s="24"/>
      <c r="G66" s="24"/>
      <c r="H66" s="24"/>
    </row>
    <row r="67" spans="2:8">
      <c r="B67" s="10"/>
      <c r="C67" s="10"/>
      <c r="D67" s="10"/>
      <c r="E67" s="10"/>
      <c r="F67" s="25"/>
      <c r="G67" s="25"/>
      <c r="H67" s="25"/>
    </row>
    <row r="68" spans="2:8">
      <c r="B68" s="10"/>
      <c r="C68" s="10"/>
      <c r="D68" s="10"/>
      <c r="E68" s="10"/>
      <c r="F68" s="25"/>
      <c r="G68" s="25"/>
      <c r="H68" s="25"/>
    </row>
    <row r="69" spans="2:8">
      <c r="B69" s="20"/>
      <c r="C69" s="20"/>
      <c r="D69" s="20"/>
      <c r="E69" s="20"/>
      <c r="F69" s="26"/>
      <c r="G69" s="26"/>
      <c r="H69" s="26"/>
    </row>
    <row r="70" spans="2:8">
      <c r="B70" s="35"/>
      <c r="C70" s="35"/>
      <c r="D70" s="35"/>
      <c r="E70" s="35"/>
      <c r="F70" s="28"/>
      <c r="G70" s="28"/>
      <c r="H70" s="28"/>
    </row>
    <row r="71" spans="2:8">
      <c r="B71" s="36"/>
      <c r="C71" s="36"/>
      <c r="D71" s="36"/>
      <c r="E71" s="36"/>
      <c r="F71" s="27"/>
      <c r="G71" s="27"/>
      <c r="H71" s="27"/>
    </row>
    <row r="72" spans="2:8">
      <c r="F72" s="25"/>
      <c r="G72" s="25"/>
      <c r="H72" s="25"/>
    </row>
    <row r="73" spans="2:8">
      <c r="F73" s="25"/>
      <c r="G73" s="25"/>
      <c r="H73" s="25"/>
    </row>
  </sheetData>
  <customSheetViews>
    <customSheetView guid="{EEBA25BA-3D13-4D0A-8819-30A714B2439C}" fitToPage="1" state="hidden" showRuler="0">
      <selection activeCell="B52" sqref="B52"/>
      <pageMargins left="0.75" right="0.75" top="1" bottom="1" header="0.5" footer="0.5"/>
      <pageSetup paperSize="9" scale="66" orientation="landscape" r:id="rId1"/>
      <headerFooter alignWithMargins="0"/>
    </customSheetView>
  </customSheetViews>
  <mergeCells count="6">
    <mergeCell ref="A41:F44"/>
    <mergeCell ref="C4:D4"/>
    <mergeCell ref="C6:D6"/>
    <mergeCell ref="E6:F6"/>
    <mergeCell ref="A6:A7"/>
    <mergeCell ref="B6:B7"/>
  </mergeCells>
  <phoneticPr fontId="0" type="noConversion"/>
  <dataValidations count="1">
    <dataValidation type="list" allowBlank="1" showInputMessage="1" showErrorMessage="1" sqref="C4:D4">
      <formula1>NHSBOARDS</formula1>
    </dataValidation>
  </dataValidations>
  <pageMargins left="0.75" right="0.75" top="1" bottom="1" header="0.5" footer="0.5"/>
  <pageSetup paperSize="9" scale="66" orientation="landscape" r:id="rId2"/>
  <headerFooter alignWithMargins="0"/>
  <drawing r:id="rId3"/>
</worksheet>
</file>

<file path=xl/worksheets/sheet5.xml><?xml version="1.0" encoding="utf-8"?>
<worksheet xmlns="http://schemas.openxmlformats.org/spreadsheetml/2006/main" xmlns:r="http://schemas.openxmlformats.org/officeDocument/2006/relationships">
  <sheetPr codeName="Sheet5"/>
  <dimension ref="A1:C23"/>
  <sheetViews>
    <sheetView workbookViewId="0">
      <selection activeCell="C5" sqref="C5"/>
    </sheetView>
  </sheetViews>
  <sheetFormatPr defaultRowHeight="12.75"/>
  <cols>
    <col min="1" max="1" width="28.85546875" customWidth="1"/>
    <col min="2" max="2" width="16.140625" customWidth="1"/>
    <col min="3" max="3" width="21" customWidth="1"/>
  </cols>
  <sheetData>
    <row r="1" spans="1:3" ht="15.75">
      <c r="A1" s="2" t="s">
        <v>13</v>
      </c>
    </row>
    <row r="2" spans="1:3">
      <c r="A2" t="s">
        <v>20</v>
      </c>
    </row>
    <row r="4" spans="1:3" ht="30" customHeight="1">
      <c r="A4" s="3" t="s">
        <v>14</v>
      </c>
      <c r="B4" s="3" t="s">
        <v>15</v>
      </c>
      <c r="C4" s="4" t="s">
        <v>16</v>
      </c>
    </row>
    <row r="5" spans="1:3" ht="15.75">
      <c r="A5" s="3" t="s">
        <v>22</v>
      </c>
      <c r="B5" s="6" t="e">
        <f>VLOOKUP($A5&amp;$B$4,#REF!,MATCH('patients-seen'!$A$8,#REF!,0)+1,FALSE)</f>
        <v>#REF!</v>
      </c>
      <c r="C5" s="7" t="e">
        <f>IF($B5="-","-",$B5*100000/#REF!)</f>
        <v>#REF!</v>
      </c>
    </row>
    <row r="6" spans="1:3" ht="15.75">
      <c r="A6" s="3" t="s">
        <v>17</v>
      </c>
      <c r="B6" s="6" t="e">
        <f>VLOOKUP($A6&amp;$B$4,#REF!,MATCH('patients-seen'!$A$8,#REF!,0)+1,FALSE)</f>
        <v>#REF!</v>
      </c>
      <c r="C6" s="7" t="e">
        <f>IF($B6="-","-",$B6*100000/#REF!)</f>
        <v>#REF!</v>
      </c>
    </row>
    <row r="7" spans="1:3" ht="15.75">
      <c r="A7" s="3" t="s">
        <v>18</v>
      </c>
      <c r="B7" s="6" t="e">
        <f>VLOOKUP($A7&amp;$B$4,#REF!,MATCH('patients-seen'!$A$8,#REF!,0)+1,FALSE)</f>
        <v>#REF!</v>
      </c>
      <c r="C7" s="7" t="e">
        <f>IF($B7="-","-",$B7*100000/#REF!)</f>
        <v>#REF!</v>
      </c>
    </row>
    <row r="8" spans="1:3" ht="15.75">
      <c r="A8" s="3" t="s">
        <v>19</v>
      </c>
      <c r="B8" s="6" t="e">
        <f>VLOOKUP($A8&amp;$B$4,#REF!,MATCH('patients-seen'!$A$8,#REF!,0)+1,FALSE)</f>
        <v>#REF!</v>
      </c>
      <c r="C8" s="7" t="e">
        <f>IF($B8="-","-",$B8*100000/#REF!)</f>
        <v>#REF!</v>
      </c>
    </row>
    <row r="9" spans="1:3" ht="15.75">
      <c r="A9" s="3" t="s">
        <v>23</v>
      </c>
      <c r="B9" s="6" t="e">
        <f>VLOOKUP($A9&amp;$B$4,#REF!,MATCH('patients-seen'!$A$8,#REF!,0)+1,FALSE)</f>
        <v>#REF!</v>
      </c>
      <c r="C9" s="7" t="e">
        <f>IF($B9="-","-",$B9*100000/#REF!)</f>
        <v>#REF!</v>
      </c>
    </row>
    <row r="10" spans="1:3" ht="15.75">
      <c r="A10" s="3" t="s">
        <v>24</v>
      </c>
      <c r="B10" s="6" t="e">
        <f>VLOOKUP($A10&amp;$B$4,#REF!,MATCH('patients-seen'!$A$8,#REF!,0)+1,FALSE)</f>
        <v>#REF!</v>
      </c>
      <c r="C10" s="7" t="e">
        <f>IF($B10="-","-",$B10*100000/#REF!)</f>
        <v>#REF!</v>
      </c>
    </row>
    <row r="11" spans="1:3" ht="15.75">
      <c r="A11" s="3" t="s">
        <v>25</v>
      </c>
      <c r="B11" s="6" t="e">
        <f>VLOOKUP($A11&amp;$B$4,#REF!,MATCH('patients-seen'!$A$8,#REF!,0)+1,FALSE)</f>
        <v>#REF!</v>
      </c>
      <c r="C11" s="7" t="e">
        <f>IF($B11="-","-",$B11*100000/#REF!)</f>
        <v>#REF!</v>
      </c>
    </row>
    <row r="12" spans="1:3" ht="15.75">
      <c r="A12" s="3" t="s">
        <v>26</v>
      </c>
      <c r="B12" s="6" t="e">
        <f>VLOOKUP($A12&amp;$B$4,#REF!,MATCH('patients-seen'!$A$8,#REF!,0)+1,FALSE)</f>
        <v>#REF!</v>
      </c>
      <c r="C12" s="7" t="e">
        <f>IF($B12="-","-",$B12*100000/#REF!)</f>
        <v>#REF!</v>
      </c>
    </row>
    <row r="13" spans="1:3" ht="15.75">
      <c r="A13" s="3" t="s">
        <v>27</v>
      </c>
      <c r="B13" s="6" t="e">
        <f>VLOOKUP($A13&amp;$B$4,#REF!,MATCH('patients-seen'!$A$8,#REF!,0)+1,FALSE)</f>
        <v>#REF!</v>
      </c>
      <c r="C13" s="7" t="e">
        <f>IF($B13="-","-",$B13*100000/#REF!)</f>
        <v>#REF!</v>
      </c>
    </row>
    <row r="14" spans="1:3" ht="15.75">
      <c r="A14" s="3" t="s">
        <v>28</v>
      </c>
      <c r="B14" s="6" t="e">
        <f>VLOOKUP($A14&amp;$B$4,#REF!,MATCH('patients-seen'!$A$8,#REF!,0)+1,FALSE)</f>
        <v>#REF!</v>
      </c>
      <c r="C14" s="7" t="e">
        <f>IF($B14="-","-",$B14*100000/#REF!)</f>
        <v>#REF!</v>
      </c>
    </row>
    <row r="15" spans="1:3" ht="15.75">
      <c r="A15" s="3" t="s">
        <v>29</v>
      </c>
      <c r="B15" s="6" t="e">
        <f>VLOOKUP($A15&amp;$B$4,#REF!,MATCH('patients-seen'!$A$8,#REF!,0)+1,FALSE)</f>
        <v>#REF!</v>
      </c>
      <c r="C15" s="7" t="e">
        <f>IF($B15="-","-",$B15*100000/#REF!)</f>
        <v>#REF!</v>
      </c>
    </row>
    <row r="16" spans="1:3" ht="15.75">
      <c r="A16" s="3" t="s">
        <v>30</v>
      </c>
      <c r="B16" s="6" t="e">
        <f>VLOOKUP($A16&amp;$B$4,#REF!,MATCH('patients-seen'!$A$8,#REF!,0)+1,FALSE)</f>
        <v>#REF!</v>
      </c>
      <c r="C16" s="7" t="e">
        <f>IF($B16="-","-",$B16*100000/#REF!)</f>
        <v>#REF!</v>
      </c>
    </row>
    <row r="17" spans="1:3" ht="15.75">
      <c r="A17" s="3" t="s">
        <v>31</v>
      </c>
      <c r="B17" s="6" t="e">
        <f>VLOOKUP($A17&amp;$B$4,#REF!,MATCH('patients-seen'!$A$8,#REF!,0)+1,FALSE)</f>
        <v>#REF!</v>
      </c>
      <c r="C17" s="7" t="e">
        <f>IF($B17="-","-",$B17*100000/#REF!)</f>
        <v>#REF!</v>
      </c>
    </row>
    <row r="18" spans="1:3" ht="15.75">
      <c r="A18" s="3" t="s">
        <v>32</v>
      </c>
      <c r="B18" s="6" t="e">
        <f>VLOOKUP($A18&amp;$B$4,#REF!,MATCH('patients-seen'!$A$8,#REF!,0)+1,FALSE)</f>
        <v>#REF!</v>
      </c>
      <c r="C18" s="7" t="e">
        <f>IF($B18="-","-",$B18*100000/#REF!)</f>
        <v>#REF!</v>
      </c>
    </row>
    <row r="19" spans="1:3" ht="15.75">
      <c r="A19" s="3" t="s">
        <v>33</v>
      </c>
      <c r="B19" s="6" t="e">
        <f>VLOOKUP($A19&amp;$B$4,#REF!,MATCH('patients-seen'!$A$8,#REF!,0)+1,FALSE)</f>
        <v>#REF!</v>
      </c>
      <c r="C19" s="7" t="e">
        <f>IF($B19="-","-",$B19*100000/#REF!)</f>
        <v>#REF!</v>
      </c>
    </row>
    <row r="23" spans="1:3">
      <c r="A23" t="s">
        <v>35</v>
      </c>
    </row>
  </sheetData>
  <customSheetViews>
    <customSheetView guid="{EEBA25BA-3D13-4D0A-8819-30A714B2439C}" state="hidden" showRuler="0">
      <selection activeCell="C5" sqref="C5"/>
      <pageMargins left="0.75" right="0.75" top="1" bottom="1" header="0.5" footer="0.5"/>
      <headerFooter alignWithMargins="0"/>
    </customSheetView>
  </customSheetViews>
  <phoneticPr fontId="0"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sheetPr codeName="Sheet43"/>
  <dimension ref="A1:P68"/>
  <sheetViews>
    <sheetView topLeftCell="A7" zoomScaleNormal="100" workbookViewId="0">
      <selection activeCell="P18" sqref="P18"/>
    </sheetView>
  </sheetViews>
  <sheetFormatPr defaultColWidth="9.140625" defaultRowHeight="12.75"/>
  <cols>
    <col min="1" max="1" width="28.85546875" style="9" customWidth="1"/>
    <col min="2" max="5" width="7" style="9" bestFit="1" customWidth="1"/>
    <col min="6" max="6" width="7.28515625" style="9" bestFit="1" customWidth="1"/>
    <col min="7" max="8" width="7" style="9" bestFit="1" customWidth="1"/>
    <col min="9" max="10" width="7.140625" style="9" bestFit="1" customWidth="1"/>
    <col min="11" max="13" width="7" style="9" bestFit="1" customWidth="1"/>
    <col min="14" max="14" width="6.85546875" style="9" bestFit="1" customWidth="1"/>
    <col min="15" max="16" width="7" style="9" bestFit="1" customWidth="1"/>
    <col min="17" max="16384" width="9.140625" style="9"/>
  </cols>
  <sheetData>
    <row r="1" spans="1:16" ht="15.75">
      <c r="A1" s="8" t="s">
        <v>13</v>
      </c>
    </row>
    <row r="2" spans="1:16" ht="15.75">
      <c r="A2" s="8"/>
    </row>
    <row r="3" spans="1:16">
      <c r="A3" s="43" t="s">
        <v>49</v>
      </c>
    </row>
    <row r="4" spans="1:16" ht="15.75">
      <c r="A4" s="8"/>
    </row>
    <row r="5" spans="1:16" ht="15">
      <c r="A5" s="44" t="s">
        <v>37</v>
      </c>
    </row>
    <row r="6" spans="1:16" ht="15">
      <c r="A6" s="44"/>
    </row>
    <row r="7" spans="1:16">
      <c r="A7" s="45" t="s">
        <v>15</v>
      </c>
    </row>
    <row r="8" spans="1:16">
      <c r="B8" s="46"/>
      <c r="C8" s="46"/>
    </row>
    <row r="9" spans="1:16" ht="14.25" customHeight="1">
      <c r="A9" s="46"/>
      <c r="B9" s="47"/>
      <c r="C9" s="47"/>
    </row>
    <row r="10" spans="1:16" ht="17.25" customHeight="1">
      <c r="A10" s="48"/>
      <c r="B10" s="60" t="e">
        <f t="shared" ref="B10:M10" si="0">DATE(YEAR(C10),MONTH(C10)-1,1)</f>
        <v>#REF!</v>
      </c>
      <c r="C10" s="60" t="e">
        <f t="shared" si="0"/>
        <v>#REF!</v>
      </c>
      <c r="D10" s="60" t="e">
        <f t="shared" si="0"/>
        <v>#REF!</v>
      </c>
      <c r="E10" s="60" t="e">
        <f t="shared" si="0"/>
        <v>#REF!</v>
      </c>
      <c r="F10" s="60" t="e">
        <f t="shared" si="0"/>
        <v>#REF!</v>
      </c>
      <c r="G10" s="60" t="e">
        <f t="shared" si="0"/>
        <v>#REF!</v>
      </c>
      <c r="H10" s="60" t="e">
        <f t="shared" si="0"/>
        <v>#REF!</v>
      </c>
      <c r="I10" s="60" t="e">
        <f t="shared" si="0"/>
        <v>#REF!</v>
      </c>
      <c r="J10" s="60" t="e">
        <f t="shared" si="0"/>
        <v>#REF!</v>
      </c>
      <c r="K10" s="60" t="e">
        <f t="shared" si="0"/>
        <v>#REF!</v>
      </c>
      <c r="L10" s="60" t="e">
        <f t="shared" si="0"/>
        <v>#REF!</v>
      </c>
      <c r="M10" s="60" t="e">
        <f t="shared" si="0"/>
        <v>#REF!</v>
      </c>
      <c r="N10" s="60" t="e">
        <f t="shared" ref="N10:O10" si="1">DATE(YEAR(O10),MONTH(O10)-1,1)</f>
        <v>#REF!</v>
      </c>
      <c r="O10" s="60" t="e">
        <f t="shared" si="1"/>
        <v>#REF!</v>
      </c>
      <c r="P10" s="60" t="e">
        <f>#REF!</f>
        <v>#REF!</v>
      </c>
    </row>
    <row r="11" spans="1:16">
      <c r="A11" s="61" t="s">
        <v>22</v>
      </c>
      <c r="B11" s="62" t="e">
        <f t="shared" ref="B11:G11" si="2">SUM(B12:B25)</f>
        <v>#REF!</v>
      </c>
      <c r="C11" s="62" t="e">
        <f t="shared" si="2"/>
        <v>#REF!</v>
      </c>
      <c r="D11" s="62" t="e">
        <f t="shared" si="2"/>
        <v>#REF!</v>
      </c>
      <c r="E11" s="62" t="e">
        <f t="shared" si="2"/>
        <v>#REF!</v>
      </c>
      <c r="F11" s="62" t="e">
        <f t="shared" si="2"/>
        <v>#REF!</v>
      </c>
      <c r="G11" s="62" t="e">
        <f t="shared" si="2"/>
        <v>#REF!</v>
      </c>
      <c r="H11" s="62" t="e">
        <f t="shared" ref="H11:M11" si="3">SUM(H12:H25)</f>
        <v>#REF!</v>
      </c>
      <c r="I11" s="62" t="e">
        <f t="shared" si="3"/>
        <v>#REF!</v>
      </c>
      <c r="J11" s="62" t="e">
        <f t="shared" si="3"/>
        <v>#REF!</v>
      </c>
      <c r="K11" s="62" t="e">
        <f t="shared" si="3"/>
        <v>#REF!</v>
      </c>
      <c r="L11" s="62" t="e">
        <f t="shared" si="3"/>
        <v>#REF!</v>
      </c>
      <c r="M11" s="62" t="e">
        <f t="shared" si="3"/>
        <v>#REF!</v>
      </c>
      <c r="N11" s="62" t="e">
        <f t="shared" ref="N11:P11" si="4">SUM(N12:N25)</f>
        <v>#REF!</v>
      </c>
      <c r="O11" s="62" t="e">
        <f t="shared" si="4"/>
        <v>#REF!</v>
      </c>
      <c r="P11" s="62" t="e">
        <f t="shared" si="4"/>
        <v>#REF!</v>
      </c>
    </row>
    <row r="12" spans="1:16">
      <c r="A12" s="49" t="s">
        <v>17</v>
      </c>
      <c r="B12" s="63" t="e">
        <f>VLOOKUP($A12&amp;$A$68,#REF!,MATCH(B$10,#REF!,0)+3,FALSE)</f>
        <v>#REF!</v>
      </c>
      <c r="C12" s="63" t="e">
        <f>VLOOKUP($A12&amp;$A$68,#REF!,MATCH(C$10,#REF!,0)+3,FALSE)</f>
        <v>#REF!</v>
      </c>
      <c r="D12" s="63" t="e">
        <f>VLOOKUP($A12&amp;$A$68,#REF!,MATCH(D$10,#REF!,0)+3,FALSE)</f>
        <v>#REF!</v>
      </c>
      <c r="E12" s="63" t="e">
        <f>VLOOKUP($A12&amp;$A$68,#REF!,MATCH(E$10,#REF!,0)+3,FALSE)</f>
        <v>#REF!</v>
      </c>
      <c r="F12" s="63" t="e">
        <f>VLOOKUP($A12&amp;$A$68,#REF!,MATCH(F$10,#REF!,0)+3,FALSE)</f>
        <v>#REF!</v>
      </c>
      <c r="G12" s="63" t="e">
        <f>VLOOKUP($A12&amp;$A$68,#REF!,MATCH(G$10,#REF!,0)+3,FALSE)</f>
        <v>#REF!</v>
      </c>
      <c r="H12" s="63" t="e">
        <f>VLOOKUP($A12&amp;$A$68,#REF!,MATCH(H$10,#REF!,0)+3,FALSE)</f>
        <v>#REF!</v>
      </c>
      <c r="I12" s="63" t="e">
        <f>VLOOKUP($A12&amp;$A$68,#REF!,MATCH(I$10,#REF!,0)+3,FALSE)</f>
        <v>#REF!</v>
      </c>
      <c r="J12" s="63" t="e">
        <f>VLOOKUP($A12&amp;$A$68,#REF!,MATCH(J$10,#REF!,0)+3,FALSE)</f>
        <v>#REF!</v>
      </c>
      <c r="K12" s="63" t="e">
        <f>VLOOKUP($A12&amp;$A$68,#REF!,MATCH(K$10,#REF!,0)+3,FALSE)</f>
        <v>#REF!</v>
      </c>
      <c r="L12" s="63" t="e">
        <f>VLOOKUP($A12&amp;$A$68,#REF!,MATCH(L$10,#REF!,0)+3,FALSE)</f>
        <v>#REF!</v>
      </c>
      <c r="M12" s="63" t="e">
        <f>VLOOKUP($A12&amp;$A$68,#REF!,MATCH(M$10,#REF!,0)+3,FALSE)</f>
        <v>#REF!</v>
      </c>
      <c r="N12" s="63" t="e">
        <f>VLOOKUP($A12&amp;$A$68,#REF!,MATCH(N$10,#REF!,0)+3,FALSE)</f>
        <v>#REF!</v>
      </c>
      <c r="O12" s="63" t="e">
        <f>VLOOKUP($A12&amp;$A$68,#REF!,MATCH(O$10,#REF!,0)+3,FALSE)</f>
        <v>#REF!</v>
      </c>
      <c r="P12" s="63" t="e">
        <f>VLOOKUP($A12&amp;$A$68,#REF!,MATCH(P$10,#REF!,0)+3,FALSE)</f>
        <v>#REF!</v>
      </c>
    </row>
    <row r="13" spans="1:16">
      <c r="A13" s="49" t="s">
        <v>18</v>
      </c>
      <c r="B13" s="63" t="e">
        <f>VLOOKUP($A13&amp;$A$68,#REF!,MATCH(B$10,#REF!,0)+3,FALSE)</f>
        <v>#REF!</v>
      </c>
      <c r="C13" s="63" t="e">
        <f>VLOOKUP($A13&amp;$A$68,#REF!,MATCH(C$10,#REF!,0)+3,FALSE)</f>
        <v>#REF!</v>
      </c>
      <c r="D13" s="63" t="e">
        <f>VLOOKUP($A13&amp;$A$68,#REF!,MATCH(D$10,#REF!,0)+3,FALSE)</f>
        <v>#REF!</v>
      </c>
      <c r="E13" s="63" t="e">
        <f>VLOOKUP($A13&amp;$A$68,#REF!,MATCH(E$10,#REF!,0)+3,FALSE)</f>
        <v>#REF!</v>
      </c>
      <c r="F13" s="63" t="e">
        <f>VLOOKUP($A13&amp;$A$68,#REF!,MATCH(F$10,#REF!,0)+3,FALSE)</f>
        <v>#REF!</v>
      </c>
      <c r="G13" s="63" t="e">
        <f>VLOOKUP($A13&amp;$A$68,#REF!,MATCH(G$10,#REF!,0)+3,FALSE)</f>
        <v>#REF!</v>
      </c>
      <c r="H13" s="63" t="e">
        <f>VLOOKUP($A13&amp;$A$68,#REF!,MATCH(H$10,#REF!,0)+3,FALSE)</f>
        <v>#REF!</v>
      </c>
      <c r="I13" s="63" t="e">
        <f>VLOOKUP($A13&amp;$A$68,#REF!,MATCH(I$10,#REF!,0)+3,FALSE)</f>
        <v>#REF!</v>
      </c>
      <c r="J13" s="63" t="e">
        <f>VLOOKUP($A13&amp;$A$68,#REF!,MATCH(J$10,#REF!,0)+3,FALSE)</f>
        <v>#REF!</v>
      </c>
      <c r="K13" s="63" t="e">
        <f>VLOOKUP($A13&amp;$A$68,#REF!,MATCH(K$10,#REF!,0)+3,FALSE)</f>
        <v>#REF!</v>
      </c>
      <c r="L13" s="63" t="e">
        <f>VLOOKUP($A13&amp;$A$68,#REF!,MATCH(L$10,#REF!,0)+3,FALSE)</f>
        <v>#REF!</v>
      </c>
      <c r="M13" s="63" t="e">
        <f>VLOOKUP($A13&amp;$A$68,#REF!,MATCH(M$10,#REF!,0)+3,FALSE)</f>
        <v>#REF!</v>
      </c>
      <c r="N13" s="63" t="e">
        <f>VLOOKUP($A13&amp;$A$68,#REF!,MATCH(N$10,#REF!,0)+3,FALSE)</f>
        <v>#REF!</v>
      </c>
      <c r="O13" s="63" t="e">
        <f>VLOOKUP($A13&amp;$A$68,#REF!,MATCH(O$10,#REF!,0)+3,FALSE)</f>
        <v>#REF!</v>
      </c>
      <c r="P13" s="63" t="e">
        <f>VLOOKUP($A13&amp;$A$68,#REF!,MATCH(P$10,#REF!,0)+3,FALSE)</f>
        <v>#REF!</v>
      </c>
    </row>
    <row r="14" spans="1:16">
      <c r="A14" s="49" t="s">
        <v>19</v>
      </c>
      <c r="B14" s="63" t="e">
        <f>VLOOKUP($A14&amp;$A$68,#REF!,MATCH(B$10,#REF!,0)+3,FALSE)</f>
        <v>#REF!</v>
      </c>
      <c r="C14" s="63" t="e">
        <f>VLOOKUP($A14&amp;$A$68,#REF!,MATCH(C$10,#REF!,0)+3,FALSE)</f>
        <v>#REF!</v>
      </c>
      <c r="D14" s="63" t="e">
        <f>VLOOKUP($A14&amp;$A$68,#REF!,MATCH(D$10,#REF!,0)+3,FALSE)</f>
        <v>#REF!</v>
      </c>
      <c r="E14" s="63" t="e">
        <f>VLOOKUP($A14&amp;$A$68,#REF!,MATCH(E$10,#REF!,0)+3,FALSE)</f>
        <v>#REF!</v>
      </c>
      <c r="F14" s="63" t="e">
        <f>VLOOKUP($A14&amp;$A$68,#REF!,MATCH(F$10,#REF!,0)+3,FALSE)</f>
        <v>#REF!</v>
      </c>
      <c r="G14" s="63" t="e">
        <f>VLOOKUP($A14&amp;$A$68,#REF!,MATCH(G$10,#REF!,0)+3,FALSE)</f>
        <v>#REF!</v>
      </c>
      <c r="H14" s="63" t="e">
        <f>VLOOKUP($A14&amp;$A$68,#REF!,MATCH(H$10,#REF!,0)+3,FALSE)</f>
        <v>#REF!</v>
      </c>
      <c r="I14" s="63" t="e">
        <f>VLOOKUP($A14&amp;$A$68,#REF!,MATCH(I$10,#REF!,0)+3,FALSE)</f>
        <v>#REF!</v>
      </c>
      <c r="J14" s="63" t="e">
        <f>VLOOKUP($A14&amp;$A$68,#REF!,MATCH(J$10,#REF!,0)+3,FALSE)</f>
        <v>#REF!</v>
      </c>
      <c r="K14" s="63" t="e">
        <f>VLOOKUP($A14&amp;$A$68,#REF!,MATCH(K$10,#REF!,0)+3,FALSE)</f>
        <v>#REF!</v>
      </c>
      <c r="L14" s="63" t="e">
        <f>VLOOKUP($A14&amp;$A$68,#REF!,MATCH(L$10,#REF!,0)+3,FALSE)</f>
        <v>#REF!</v>
      </c>
      <c r="M14" s="63" t="e">
        <f>VLOOKUP($A14&amp;$A$68,#REF!,MATCH(M$10,#REF!,0)+3,FALSE)</f>
        <v>#REF!</v>
      </c>
      <c r="N14" s="63" t="e">
        <f>VLOOKUP($A14&amp;$A$68,#REF!,MATCH(N$10,#REF!,0)+3,FALSE)</f>
        <v>#REF!</v>
      </c>
      <c r="O14" s="63" t="e">
        <f>VLOOKUP($A14&amp;$A$68,#REF!,MATCH(O$10,#REF!,0)+3,FALSE)</f>
        <v>#REF!</v>
      </c>
      <c r="P14" s="63" t="e">
        <f>VLOOKUP($A14&amp;$A$68,#REF!,MATCH(P$10,#REF!,0)+3,FALSE)</f>
        <v>#REF!</v>
      </c>
    </row>
    <row r="15" spans="1:16">
      <c r="A15" s="49" t="s">
        <v>23</v>
      </c>
      <c r="B15" s="63" t="e">
        <f>VLOOKUP($A15&amp;$A$68,#REF!,MATCH(B$10,#REF!,0)+3,FALSE)</f>
        <v>#REF!</v>
      </c>
      <c r="C15" s="63" t="e">
        <f>VLOOKUP($A15&amp;$A$68,#REF!,MATCH(C$10,#REF!,0)+3,FALSE)</f>
        <v>#REF!</v>
      </c>
      <c r="D15" s="63" t="e">
        <f>VLOOKUP($A15&amp;$A$68,#REF!,MATCH(D$10,#REF!,0)+3,FALSE)</f>
        <v>#REF!</v>
      </c>
      <c r="E15" s="63" t="e">
        <f>VLOOKUP($A15&amp;$A$68,#REF!,MATCH(E$10,#REF!,0)+3,FALSE)</f>
        <v>#REF!</v>
      </c>
      <c r="F15" s="63" t="e">
        <f>VLOOKUP($A15&amp;$A$68,#REF!,MATCH(F$10,#REF!,0)+3,FALSE)</f>
        <v>#REF!</v>
      </c>
      <c r="G15" s="63" t="e">
        <f>VLOOKUP($A15&amp;$A$68,#REF!,MATCH(G$10,#REF!,0)+3,FALSE)</f>
        <v>#REF!</v>
      </c>
      <c r="H15" s="63" t="e">
        <f>VLOOKUP($A15&amp;$A$68,#REF!,MATCH(H$10,#REF!,0)+3,FALSE)</f>
        <v>#REF!</v>
      </c>
      <c r="I15" s="63" t="e">
        <f>VLOOKUP($A15&amp;$A$68,#REF!,MATCH(I$10,#REF!,0)+3,FALSE)</f>
        <v>#REF!</v>
      </c>
      <c r="J15" s="63" t="e">
        <f>VLOOKUP($A15&amp;$A$68,#REF!,MATCH(J$10,#REF!,0)+3,FALSE)</f>
        <v>#REF!</v>
      </c>
      <c r="K15" s="63" t="e">
        <f>VLOOKUP($A15&amp;$A$68,#REF!,MATCH(K$10,#REF!,0)+3,FALSE)</f>
        <v>#REF!</v>
      </c>
      <c r="L15" s="63" t="e">
        <f>VLOOKUP($A15&amp;$A$68,#REF!,MATCH(L$10,#REF!,0)+3,FALSE)</f>
        <v>#REF!</v>
      </c>
      <c r="M15" s="63" t="e">
        <f>VLOOKUP($A15&amp;$A$68,#REF!,MATCH(M$10,#REF!,0)+3,FALSE)</f>
        <v>#REF!</v>
      </c>
      <c r="N15" s="63" t="e">
        <f>VLOOKUP($A15&amp;$A$68,#REF!,MATCH(N$10,#REF!,0)+3,FALSE)</f>
        <v>#REF!</v>
      </c>
      <c r="O15" s="63" t="e">
        <f>VLOOKUP($A15&amp;$A$68,#REF!,MATCH(O$10,#REF!,0)+3,FALSE)</f>
        <v>#REF!</v>
      </c>
      <c r="P15" s="63" t="e">
        <f>VLOOKUP($A15&amp;$A$68,#REF!,MATCH(P$10,#REF!,0)+3,FALSE)</f>
        <v>#REF!</v>
      </c>
    </row>
    <row r="16" spans="1:16">
      <c r="A16" s="49" t="s">
        <v>24</v>
      </c>
      <c r="B16" s="63" t="e">
        <f>VLOOKUP($A16&amp;$A$68,#REF!,MATCH(B$10,#REF!,0)+3,FALSE)</f>
        <v>#REF!</v>
      </c>
      <c r="C16" s="63" t="e">
        <f>VLOOKUP($A16&amp;$A$68,#REF!,MATCH(C$10,#REF!,0)+3,FALSE)</f>
        <v>#REF!</v>
      </c>
      <c r="D16" s="63" t="e">
        <f>VLOOKUP($A16&amp;$A$68,#REF!,MATCH(D$10,#REF!,0)+3,FALSE)</f>
        <v>#REF!</v>
      </c>
      <c r="E16" s="63" t="e">
        <f>VLOOKUP($A16&amp;$A$68,#REF!,MATCH(E$10,#REF!,0)+3,FALSE)</f>
        <v>#REF!</v>
      </c>
      <c r="F16" s="63" t="e">
        <f>VLOOKUP($A16&amp;$A$68,#REF!,MATCH(F$10,#REF!,0)+3,FALSE)</f>
        <v>#REF!</v>
      </c>
      <c r="G16" s="63" t="e">
        <f>VLOOKUP($A16&amp;$A$68,#REF!,MATCH(G$10,#REF!,0)+3,FALSE)</f>
        <v>#REF!</v>
      </c>
      <c r="H16" s="63" t="e">
        <f>VLOOKUP($A16&amp;$A$68,#REF!,MATCH(H$10,#REF!,0)+3,FALSE)</f>
        <v>#REF!</v>
      </c>
      <c r="I16" s="63" t="e">
        <f>VLOOKUP($A16&amp;$A$68,#REF!,MATCH(I$10,#REF!,0)+3,FALSE)</f>
        <v>#REF!</v>
      </c>
      <c r="J16" s="63" t="e">
        <f>VLOOKUP($A16&amp;$A$68,#REF!,MATCH(J$10,#REF!,0)+3,FALSE)</f>
        <v>#REF!</v>
      </c>
      <c r="K16" s="63" t="e">
        <f>VLOOKUP($A16&amp;$A$68,#REF!,MATCH(K$10,#REF!,0)+3,FALSE)</f>
        <v>#REF!</v>
      </c>
      <c r="L16" s="63" t="e">
        <f>VLOOKUP($A16&amp;$A$68,#REF!,MATCH(L$10,#REF!,0)+3,FALSE)</f>
        <v>#REF!</v>
      </c>
      <c r="M16" s="63" t="e">
        <f>VLOOKUP($A16&amp;$A$68,#REF!,MATCH(M$10,#REF!,0)+3,FALSE)</f>
        <v>#REF!</v>
      </c>
      <c r="N16" s="63" t="e">
        <f>VLOOKUP($A16&amp;$A$68,#REF!,MATCH(N$10,#REF!,0)+3,FALSE)</f>
        <v>#REF!</v>
      </c>
      <c r="O16" s="63" t="e">
        <f>VLOOKUP($A16&amp;$A$68,#REF!,MATCH(O$10,#REF!,0)+3,FALSE)</f>
        <v>#REF!</v>
      </c>
      <c r="P16" s="63" t="e">
        <f>VLOOKUP($A16&amp;$A$68,#REF!,MATCH(P$10,#REF!,0)+3,FALSE)</f>
        <v>#REF!</v>
      </c>
    </row>
    <row r="17" spans="1:16">
      <c r="A17" s="49" t="s">
        <v>25</v>
      </c>
      <c r="B17" s="63" t="e">
        <f>VLOOKUP($A17&amp;$A$68,#REF!,MATCH(B$10,#REF!,0)+3,FALSE)</f>
        <v>#REF!</v>
      </c>
      <c r="C17" s="63" t="e">
        <f>VLOOKUP($A17&amp;$A$68,#REF!,MATCH(C$10,#REF!,0)+3,FALSE)</f>
        <v>#REF!</v>
      </c>
      <c r="D17" s="63" t="e">
        <f>VLOOKUP($A17&amp;$A$68,#REF!,MATCH(D$10,#REF!,0)+3,FALSE)</f>
        <v>#REF!</v>
      </c>
      <c r="E17" s="63" t="e">
        <f>VLOOKUP($A17&amp;$A$68,#REF!,MATCH(E$10,#REF!,0)+3,FALSE)</f>
        <v>#REF!</v>
      </c>
      <c r="F17" s="63" t="e">
        <f>VLOOKUP($A17&amp;$A$68,#REF!,MATCH(F$10,#REF!,0)+3,FALSE)</f>
        <v>#REF!</v>
      </c>
      <c r="G17" s="63" t="e">
        <f>VLOOKUP($A17&amp;$A$68,#REF!,MATCH(G$10,#REF!,0)+3,FALSE)</f>
        <v>#REF!</v>
      </c>
      <c r="H17" s="63" t="e">
        <f>VLOOKUP($A17&amp;$A$68,#REF!,MATCH(H$10,#REF!,0)+3,FALSE)</f>
        <v>#REF!</v>
      </c>
      <c r="I17" s="63" t="e">
        <f>VLOOKUP($A17&amp;$A$68,#REF!,MATCH(I$10,#REF!,0)+3,FALSE)</f>
        <v>#REF!</v>
      </c>
      <c r="J17" s="63" t="e">
        <f>VLOOKUP($A17&amp;$A$68,#REF!,MATCH(J$10,#REF!,0)+3,FALSE)</f>
        <v>#REF!</v>
      </c>
      <c r="K17" s="63" t="e">
        <f>VLOOKUP($A17&amp;$A$68,#REF!,MATCH(K$10,#REF!,0)+3,FALSE)</f>
        <v>#REF!</v>
      </c>
      <c r="L17" s="63" t="e">
        <f>VLOOKUP($A17&amp;$A$68,#REF!,MATCH(L$10,#REF!,0)+3,FALSE)</f>
        <v>#REF!</v>
      </c>
      <c r="M17" s="63" t="e">
        <f>VLOOKUP($A17&amp;$A$68,#REF!,MATCH(M$10,#REF!,0)+3,FALSE)</f>
        <v>#REF!</v>
      </c>
      <c r="N17" s="63" t="e">
        <f>VLOOKUP($A17&amp;$A$68,#REF!,MATCH(N$10,#REF!,0)+3,FALSE)</f>
        <v>#REF!</v>
      </c>
      <c r="O17" s="63" t="e">
        <f>VLOOKUP($A17&amp;$A$68,#REF!,MATCH(O$10,#REF!,0)+3,FALSE)</f>
        <v>#REF!</v>
      </c>
      <c r="P17" s="63" t="e">
        <f>VLOOKUP($A17&amp;$A$68,#REF!,MATCH(P$10,#REF!,0)+3,FALSE)</f>
        <v>#REF!</v>
      </c>
    </row>
    <row r="18" spans="1:16">
      <c r="A18" s="49" t="s">
        <v>26</v>
      </c>
      <c r="B18" s="63" t="e">
        <f>VLOOKUP($A18&amp;$A$68,#REF!,MATCH(B$10,#REF!,0)+3,FALSE)</f>
        <v>#REF!</v>
      </c>
      <c r="C18" s="63" t="e">
        <f>VLOOKUP($A18&amp;$A$68,#REF!,MATCH(C$10,#REF!,0)+3,FALSE)</f>
        <v>#REF!</v>
      </c>
      <c r="D18" s="63" t="e">
        <f>VLOOKUP($A18&amp;$A$68,#REF!,MATCH(D$10,#REF!,0)+3,FALSE)</f>
        <v>#REF!</v>
      </c>
      <c r="E18" s="63" t="e">
        <f>VLOOKUP($A18&amp;$A$68,#REF!,MATCH(E$10,#REF!,0)+3,FALSE)</f>
        <v>#REF!</v>
      </c>
      <c r="F18" s="63" t="e">
        <f>VLOOKUP($A18&amp;$A$68,#REF!,MATCH(F$10,#REF!,0)+3,FALSE)</f>
        <v>#REF!</v>
      </c>
      <c r="G18" s="63" t="e">
        <f>VLOOKUP($A18&amp;$A$68,#REF!,MATCH(G$10,#REF!,0)+3,FALSE)</f>
        <v>#REF!</v>
      </c>
      <c r="H18" s="63" t="e">
        <f>VLOOKUP($A18&amp;$A$68,#REF!,MATCH(H$10,#REF!,0)+3,FALSE)</f>
        <v>#REF!</v>
      </c>
      <c r="I18" s="63" t="e">
        <f>VLOOKUP($A18&amp;$A$68,#REF!,MATCH(I$10,#REF!,0)+3,FALSE)</f>
        <v>#REF!</v>
      </c>
      <c r="J18" s="63" t="e">
        <f>VLOOKUP($A18&amp;$A$68,#REF!,MATCH(J$10,#REF!,0)+3,FALSE)</f>
        <v>#REF!</v>
      </c>
      <c r="K18" s="63" t="e">
        <f>VLOOKUP($A18&amp;$A$68,#REF!,MATCH(K$10,#REF!,0)+3,FALSE)</f>
        <v>#REF!</v>
      </c>
      <c r="L18" s="63" t="e">
        <f>VLOOKUP($A18&amp;$A$68,#REF!,MATCH(L$10,#REF!,0)+3,FALSE)</f>
        <v>#REF!</v>
      </c>
      <c r="M18" s="63" t="e">
        <f>VLOOKUP($A18&amp;$A$68,#REF!,MATCH(M$10,#REF!,0)+3,FALSE)</f>
        <v>#REF!</v>
      </c>
      <c r="N18" s="63" t="e">
        <f>VLOOKUP($A18&amp;$A$68,#REF!,MATCH(N$10,#REF!,0)+3,FALSE)</f>
        <v>#REF!</v>
      </c>
      <c r="O18" s="63" t="e">
        <f>VLOOKUP($A18&amp;$A$68,#REF!,MATCH(O$10,#REF!,0)+3,FALSE)</f>
        <v>#REF!</v>
      </c>
      <c r="P18" s="63" t="e">
        <f>VLOOKUP($A18&amp;$A$68,#REF!,MATCH(P$10,#REF!,0)+3,FALSE)</f>
        <v>#REF!</v>
      </c>
    </row>
    <row r="19" spans="1:16">
      <c r="A19" s="49" t="s">
        <v>27</v>
      </c>
      <c r="B19" s="63" t="e">
        <f>VLOOKUP($A19&amp;$A$68,#REF!,MATCH(B$10,#REF!,0)+3,FALSE)</f>
        <v>#REF!</v>
      </c>
      <c r="C19" s="63" t="e">
        <f>VLOOKUP($A19&amp;$A$68,#REF!,MATCH(C$10,#REF!,0)+3,FALSE)</f>
        <v>#REF!</v>
      </c>
      <c r="D19" s="63" t="e">
        <f>VLOOKUP($A19&amp;$A$68,#REF!,MATCH(D$10,#REF!,0)+3,FALSE)</f>
        <v>#REF!</v>
      </c>
      <c r="E19" s="63" t="e">
        <f>VLOOKUP($A19&amp;$A$68,#REF!,MATCH(E$10,#REF!,0)+3,FALSE)</f>
        <v>#REF!</v>
      </c>
      <c r="F19" s="63" t="e">
        <f>VLOOKUP($A19&amp;$A$68,#REF!,MATCH(F$10,#REF!,0)+3,FALSE)</f>
        <v>#REF!</v>
      </c>
      <c r="G19" s="63" t="e">
        <f>VLOOKUP($A19&amp;$A$68,#REF!,MATCH(G$10,#REF!,0)+3,FALSE)</f>
        <v>#REF!</v>
      </c>
      <c r="H19" s="63" t="e">
        <f>VLOOKUP($A19&amp;$A$68,#REF!,MATCH(H$10,#REF!,0)+3,FALSE)</f>
        <v>#REF!</v>
      </c>
      <c r="I19" s="63" t="e">
        <f>VLOOKUP($A19&amp;$A$68,#REF!,MATCH(I$10,#REF!,0)+3,FALSE)</f>
        <v>#REF!</v>
      </c>
      <c r="J19" s="63" t="e">
        <f>VLOOKUP($A19&amp;$A$68,#REF!,MATCH(J$10,#REF!,0)+3,FALSE)</f>
        <v>#REF!</v>
      </c>
      <c r="K19" s="63" t="e">
        <f>VLOOKUP($A19&amp;$A$68,#REF!,MATCH(K$10,#REF!,0)+3,FALSE)</f>
        <v>#REF!</v>
      </c>
      <c r="L19" s="63" t="e">
        <f>VLOOKUP($A19&amp;$A$68,#REF!,MATCH(L$10,#REF!,0)+3,FALSE)</f>
        <v>#REF!</v>
      </c>
      <c r="M19" s="63" t="e">
        <f>VLOOKUP($A19&amp;$A$68,#REF!,MATCH(M$10,#REF!,0)+3,FALSE)</f>
        <v>#REF!</v>
      </c>
      <c r="N19" s="63" t="e">
        <f>VLOOKUP($A19&amp;$A$68,#REF!,MATCH(N$10,#REF!,0)+3,FALSE)</f>
        <v>#REF!</v>
      </c>
      <c r="O19" s="63" t="e">
        <f>VLOOKUP($A19&amp;$A$68,#REF!,MATCH(O$10,#REF!,0)+3,FALSE)</f>
        <v>#REF!</v>
      </c>
      <c r="P19" s="63" t="e">
        <f>VLOOKUP($A19&amp;$A$68,#REF!,MATCH(P$10,#REF!,0)+3,FALSE)</f>
        <v>#REF!</v>
      </c>
    </row>
    <row r="20" spans="1:16">
      <c r="A20" s="49" t="s">
        <v>28</v>
      </c>
      <c r="B20" s="63" t="e">
        <f>VLOOKUP($A20&amp;$A$68,#REF!,MATCH(B$10,#REF!,0)+3,FALSE)</f>
        <v>#REF!</v>
      </c>
      <c r="C20" s="63" t="e">
        <f>VLOOKUP($A20&amp;$A$68,#REF!,MATCH(C$10,#REF!,0)+3,FALSE)</f>
        <v>#REF!</v>
      </c>
      <c r="D20" s="63" t="e">
        <f>VLOOKUP($A20&amp;$A$68,#REF!,MATCH(D$10,#REF!,0)+3,FALSE)</f>
        <v>#REF!</v>
      </c>
      <c r="E20" s="63" t="e">
        <f>VLOOKUP($A20&amp;$A$68,#REF!,MATCH(E$10,#REF!,0)+3,FALSE)</f>
        <v>#REF!</v>
      </c>
      <c r="F20" s="63" t="e">
        <f>VLOOKUP($A20&amp;$A$68,#REF!,MATCH(F$10,#REF!,0)+3,FALSE)</f>
        <v>#REF!</v>
      </c>
      <c r="G20" s="63" t="e">
        <f>VLOOKUP($A20&amp;$A$68,#REF!,MATCH(G$10,#REF!,0)+3,FALSE)</f>
        <v>#REF!</v>
      </c>
      <c r="H20" s="63" t="e">
        <f>VLOOKUP($A20&amp;$A$68,#REF!,MATCH(H$10,#REF!,0)+3,FALSE)</f>
        <v>#REF!</v>
      </c>
      <c r="I20" s="63" t="e">
        <f>VLOOKUP($A20&amp;$A$68,#REF!,MATCH(I$10,#REF!,0)+3,FALSE)</f>
        <v>#REF!</v>
      </c>
      <c r="J20" s="63" t="e">
        <f>VLOOKUP($A20&amp;$A$68,#REF!,MATCH(J$10,#REF!,0)+3,FALSE)</f>
        <v>#REF!</v>
      </c>
      <c r="K20" s="63" t="e">
        <f>VLOOKUP($A20&amp;$A$68,#REF!,MATCH(K$10,#REF!,0)+3,FALSE)</f>
        <v>#REF!</v>
      </c>
      <c r="L20" s="63" t="e">
        <f>VLOOKUP($A20&amp;$A$68,#REF!,MATCH(L$10,#REF!,0)+3,FALSE)</f>
        <v>#REF!</v>
      </c>
      <c r="M20" s="63" t="e">
        <f>VLOOKUP($A20&amp;$A$68,#REF!,MATCH(M$10,#REF!,0)+3,FALSE)</f>
        <v>#REF!</v>
      </c>
      <c r="N20" s="63" t="e">
        <f>VLOOKUP($A20&amp;$A$68,#REF!,MATCH(N$10,#REF!,0)+3,FALSE)</f>
        <v>#REF!</v>
      </c>
      <c r="O20" s="63" t="e">
        <f>VLOOKUP($A20&amp;$A$68,#REF!,MATCH(O$10,#REF!,0)+3,FALSE)</f>
        <v>#REF!</v>
      </c>
      <c r="P20" s="63" t="e">
        <f>VLOOKUP($A20&amp;$A$68,#REF!,MATCH(P$10,#REF!,0)+3,FALSE)</f>
        <v>#REF!</v>
      </c>
    </row>
    <row r="21" spans="1:16">
      <c r="A21" s="49" t="s">
        <v>29</v>
      </c>
      <c r="B21" s="63" t="e">
        <f>VLOOKUP($A21&amp;$A$68,#REF!,MATCH(B$10,#REF!,0)+3,FALSE)</f>
        <v>#REF!</v>
      </c>
      <c r="C21" s="63" t="e">
        <f>VLOOKUP($A21&amp;$A$68,#REF!,MATCH(C$10,#REF!,0)+3,FALSE)</f>
        <v>#REF!</v>
      </c>
      <c r="D21" s="63" t="e">
        <f>VLOOKUP($A21&amp;$A$68,#REF!,MATCH(D$10,#REF!,0)+3,FALSE)</f>
        <v>#REF!</v>
      </c>
      <c r="E21" s="63" t="e">
        <f>VLOOKUP($A21&amp;$A$68,#REF!,MATCH(E$10,#REF!,0)+3,FALSE)</f>
        <v>#REF!</v>
      </c>
      <c r="F21" s="63" t="e">
        <f>VLOOKUP($A21&amp;$A$68,#REF!,MATCH(F$10,#REF!,0)+3,FALSE)</f>
        <v>#REF!</v>
      </c>
      <c r="G21" s="63" t="e">
        <f>VLOOKUP($A21&amp;$A$68,#REF!,MATCH(G$10,#REF!,0)+3,FALSE)</f>
        <v>#REF!</v>
      </c>
      <c r="H21" s="63" t="e">
        <f>VLOOKUP($A21&amp;$A$68,#REF!,MATCH(H$10,#REF!,0)+3,FALSE)</f>
        <v>#REF!</v>
      </c>
      <c r="I21" s="63" t="e">
        <f>VLOOKUP($A21&amp;$A$68,#REF!,MATCH(I$10,#REF!,0)+3,FALSE)</f>
        <v>#REF!</v>
      </c>
      <c r="J21" s="63" t="e">
        <f>VLOOKUP($A21&amp;$A$68,#REF!,MATCH(J$10,#REF!,0)+3,FALSE)</f>
        <v>#REF!</v>
      </c>
      <c r="K21" s="63" t="e">
        <f>VLOOKUP($A21&amp;$A$68,#REF!,MATCH(K$10,#REF!,0)+3,FALSE)</f>
        <v>#REF!</v>
      </c>
      <c r="L21" s="63" t="e">
        <f>VLOOKUP($A21&amp;$A$68,#REF!,MATCH(L$10,#REF!,0)+3,FALSE)</f>
        <v>#REF!</v>
      </c>
      <c r="M21" s="63" t="e">
        <f>VLOOKUP($A21&amp;$A$68,#REF!,MATCH(M$10,#REF!,0)+3,FALSE)</f>
        <v>#REF!</v>
      </c>
      <c r="N21" s="63" t="e">
        <f>VLOOKUP($A21&amp;$A$68,#REF!,MATCH(N$10,#REF!,0)+3,FALSE)</f>
        <v>#REF!</v>
      </c>
      <c r="O21" s="63" t="e">
        <f>VLOOKUP($A21&amp;$A$68,#REF!,MATCH(O$10,#REF!,0)+3,FALSE)</f>
        <v>#REF!</v>
      </c>
      <c r="P21" s="63" t="e">
        <f>VLOOKUP($A21&amp;$A$68,#REF!,MATCH(P$10,#REF!,0)+3,FALSE)</f>
        <v>#REF!</v>
      </c>
    </row>
    <row r="22" spans="1:16">
      <c r="A22" s="49" t="s">
        <v>30</v>
      </c>
      <c r="B22" s="63" t="e">
        <f>VLOOKUP($A22&amp;$A$68,#REF!,MATCH(B$10,#REF!,0)+3,FALSE)</f>
        <v>#REF!</v>
      </c>
      <c r="C22" s="63" t="e">
        <f>VLOOKUP($A22&amp;$A$68,#REF!,MATCH(C$10,#REF!,0)+3,FALSE)</f>
        <v>#REF!</v>
      </c>
      <c r="D22" s="63" t="e">
        <f>VLOOKUP($A22&amp;$A$68,#REF!,MATCH(D$10,#REF!,0)+3,FALSE)</f>
        <v>#REF!</v>
      </c>
      <c r="E22" s="63" t="e">
        <f>VLOOKUP($A22&amp;$A$68,#REF!,MATCH(E$10,#REF!,0)+3,FALSE)</f>
        <v>#REF!</v>
      </c>
      <c r="F22" s="63" t="e">
        <f>VLOOKUP($A22&amp;$A$68,#REF!,MATCH(F$10,#REF!,0)+3,FALSE)</f>
        <v>#REF!</v>
      </c>
      <c r="G22" s="63" t="e">
        <f>VLOOKUP($A22&amp;$A$68,#REF!,MATCH(G$10,#REF!,0)+3,FALSE)</f>
        <v>#REF!</v>
      </c>
      <c r="H22" s="63" t="e">
        <f>VLOOKUP($A22&amp;$A$68,#REF!,MATCH(H$10,#REF!,0)+3,FALSE)</f>
        <v>#REF!</v>
      </c>
      <c r="I22" s="63" t="e">
        <f>VLOOKUP($A22&amp;$A$68,#REF!,MATCH(I$10,#REF!,0)+3,FALSE)</f>
        <v>#REF!</v>
      </c>
      <c r="J22" s="63" t="e">
        <f>VLOOKUP($A22&amp;$A$68,#REF!,MATCH(J$10,#REF!,0)+3,FALSE)</f>
        <v>#REF!</v>
      </c>
      <c r="K22" s="63" t="e">
        <f>VLOOKUP($A22&amp;$A$68,#REF!,MATCH(K$10,#REF!,0)+3,FALSE)</f>
        <v>#REF!</v>
      </c>
      <c r="L22" s="63" t="e">
        <f>VLOOKUP($A22&amp;$A$68,#REF!,MATCH(L$10,#REF!,0)+3,FALSE)</f>
        <v>#REF!</v>
      </c>
      <c r="M22" s="63" t="e">
        <f>VLOOKUP($A22&amp;$A$68,#REF!,MATCH(M$10,#REF!,0)+3,FALSE)</f>
        <v>#REF!</v>
      </c>
      <c r="N22" s="63" t="e">
        <f>VLOOKUP($A22&amp;$A$68,#REF!,MATCH(N$10,#REF!,0)+3,FALSE)</f>
        <v>#REF!</v>
      </c>
      <c r="O22" s="63" t="e">
        <f>VLOOKUP($A22&amp;$A$68,#REF!,MATCH(O$10,#REF!,0)+3,FALSE)</f>
        <v>#REF!</v>
      </c>
      <c r="P22" s="63" t="e">
        <f>VLOOKUP($A22&amp;$A$68,#REF!,MATCH(P$10,#REF!,0)+3,FALSE)</f>
        <v>#REF!</v>
      </c>
    </row>
    <row r="23" spans="1:16">
      <c r="A23" s="49" t="s">
        <v>31</v>
      </c>
      <c r="B23" s="63" t="e">
        <f>VLOOKUP($A23&amp;$A$68,#REF!,MATCH(B$10,#REF!,0)+3,FALSE)</f>
        <v>#REF!</v>
      </c>
      <c r="C23" s="63" t="e">
        <f>VLOOKUP($A23&amp;$A$68,#REF!,MATCH(C$10,#REF!,0)+3,FALSE)</f>
        <v>#REF!</v>
      </c>
      <c r="D23" s="63" t="e">
        <f>VLOOKUP($A23&amp;$A$68,#REF!,MATCH(D$10,#REF!,0)+3,FALSE)</f>
        <v>#REF!</v>
      </c>
      <c r="E23" s="63" t="e">
        <f>VLOOKUP($A23&amp;$A$68,#REF!,MATCH(E$10,#REF!,0)+3,FALSE)</f>
        <v>#REF!</v>
      </c>
      <c r="F23" s="63" t="e">
        <f>VLOOKUP($A23&amp;$A$68,#REF!,MATCH(F$10,#REF!,0)+3,FALSE)</f>
        <v>#REF!</v>
      </c>
      <c r="G23" s="63" t="e">
        <f>VLOOKUP($A23&amp;$A$68,#REF!,MATCH(G$10,#REF!,0)+3,FALSE)</f>
        <v>#REF!</v>
      </c>
      <c r="H23" s="63" t="e">
        <f>VLOOKUP($A23&amp;$A$68,#REF!,MATCH(H$10,#REF!,0)+3,FALSE)</f>
        <v>#REF!</v>
      </c>
      <c r="I23" s="63" t="e">
        <f>VLOOKUP($A23&amp;$A$68,#REF!,MATCH(I$10,#REF!,0)+3,FALSE)</f>
        <v>#REF!</v>
      </c>
      <c r="J23" s="63" t="e">
        <f>VLOOKUP($A23&amp;$A$68,#REF!,MATCH(J$10,#REF!,0)+3,FALSE)</f>
        <v>#REF!</v>
      </c>
      <c r="K23" s="63" t="e">
        <f>VLOOKUP($A23&amp;$A$68,#REF!,MATCH(K$10,#REF!,0)+3,FALSE)</f>
        <v>#REF!</v>
      </c>
      <c r="L23" s="63" t="e">
        <f>VLOOKUP($A23&amp;$A$68,#REF!,MATCH(L$10,#REF!,0)+3,FALSE)</f>
        <v>#REF!</v>
      </c>
      <c r="M23" s="63" t="e">
        <f>VLOOKUP($A23&amp;$A$68,#REF!,MATCH(M$10,#REF!,0)+3,FALSE)</f>
        <v>#REF!</v>
      </c>
      <c r="N23" s="63" t="e">
        <f>VLOOKUP($A23&amp;$A$68,#REF!,MATCH(N$10,#REF!,0)+3,FALSE)</f>
        <v>#REF!</v>
      </c>
      <c r="O23" s="63" t="e">
        <f>VLOOKUP($A23&amp;$A$68,#REF!,MATCH(O$10,#REF!,0)+3,FALSE)</f>
        <v>#REF!</v>
      </c>
      <c r="P23" s="63" t="e">
        <f>VLOOKUP($A23&amp;$A$68,#REF!,MATCH(P$10,#REF!,0)+3,FALSE)</f>
        <v>#REF!</v>
      </c>
    </row>
    <row r="24" spans="1:16">
      <c r="A24" s="49" t="s">
        <v>32</v>
      </c>
      <c r="B24" s="63" t="e">
        <f>VLOOKUP($A24&amp;$A$68,#REF!,MATCH(B$10,#REF!,0)+3,FALSE)</f>
        <v>#REF!</v>
      </c>
      <c r="C24" s="63" t="e">
        <f>VLOOKUP($A24&amp;$A$68,#REF!,MATCH(C$10,#REF!,0)+3,FALSE)</f>
        <v>#REF!</v>
      </c>
      <c r="D24" s="63" t="e">
        <f>VLOOKUP($A24&amp;$A$68,#REF!,MATCH(D$10,#REF!,0)+3,FALSE)</f>
        <v>#REF!</v>
      </c>
      <c r="E24" s="63" t="e">
        <f>VLOOKUP($A24&amp;$A$68,#REF!,MATCH(E$10,#REF!,0)+3,FALSE)</f>
        <v>#REF!</v>
      </c>
      <c r="F24" s="63" t="e">
        <f>VLOOKUP($A24&amp;$A$68,#REF!,MATCH(F$10,#REF!,0)+3,FALSE)</f>
        <v>#REF!</v>
      </c>
      <c r="G24" s="63" t="e">
        <f>VLOOKUP($A24&amp;$A$68,#REF!,MATCH(G$10,#REF!,0)+3,FALSE)</f>
        <v>#REF!</v>
      </c>
      <c r="H24" s="63" t="e">
        <f>VLOOKUP($A24&amp;$A$68,#REF!,MATCH(H$10,#REF!,0)+3,FALSE)</f>
        <v>#REF!</v>
      </c>
      <c r="I24" s="63" t="e">
        <f>VLOOKUP($A24&amp;$A$68,#REF!,MATCH(I$10,#REF!,0)+3,FALSE)</f>
        <v>#REF!</v>
      </c>
      <c r="J24" s="63" t="e">
        <f>VLOOKUP($A24&amp;$A$68,#REF!,MATCH(J$10,#REF!,0)+3,FALSE)</f>
        <v>#REF!</v>
      </c>
      <c r="K24" s="63" t="e">
        <f>VLOOKUP($A24&amp;$A$68,#REF!,MATCH(K$10,#REF!,0)+3,FALSE)</f>
        <v>#REF!</v>
      </c>
      <c r="L24" s="63" t="e">
        <f>VLOOKUP($A24&amp;$A$68,#REF!,MATCH(L$10,#REF!,0)+3,FALSE)</f>
        <v>#REF!</v>
      </c>
      <c r="M24" s="63" t="e">
        <f>VLOOKUP($A24&amp;$A$68,#REF!,MATCH(M$10,#REF!,0)+3,FALSE)</f>
        <v>#REF!</v>
      </c>
      <c r="N24" s="63" t="e">
        <f>VLOOKUP($A24&amp;$A$68,#REF!,MATCH(N$10,#REF!,0)+3,FALSE)</f>
        <v>#REF!</v>
      </c>
      <c r="O24" s="63" t="e">
        <f>VLOOKUP($A24&amp;$A$68,#REF!,MATCH(O$10,#REF!,0)+3,FALSE)</f>
        <v>#REF!</v>
      </c>
      <c r="P24" s="63" t="e">
        <f>VLOOKUP($A24&amp;$A$68,#REF!,MATCH(P$10,#REF!,0)+3,FALSE)</f>
        <v>#REF!</v>
      </c>
    </row>
    <row r="25" spans="1:16">
      <c r="A25" s="49" t="s">
        <v>33</v>
      </c>
      <c r="B25" s="63" t="e">
        <f>VLOOKUP($A25&amp;$A$68,#REF!,MATCH(B$10,#REF!,0)+3,FALSE)</f>
        <v>#REF!</v>
      </c>
      <c r="C25" s="63" t="e">
        <f>VLOOKUP($A25&amp;$A$68,#REF!,MATCH(C$10,#REF!,0)+3,FALSE)</f>
        <v>#REF!</v>
      </c>
      <c r="D25" s="63" t="e">
        <f>VLOOKUP($A25&amp;$A$68,#REF!,MATCH(D$10,#REF!,0)+3,FALSE)</f>
        <v>#REF!</v>
      </c>
      <c r="E25" s="63" t="e">
        <f>VLOOKUP($A25&amp;$A$68,#REF!,MATCH(E$10,#REF!,0)+3,FALSE)</f>
        <v>#REF!</v>
      </c>
      <c r="F25" s="63" t="e">
        <f>VLOOKUP($A25&amp;$A$68,#REF!,MATCH(F$10,#REF!,0)+3,FALSE)</f>
        <v>#REF!</v>
      </c>
      <c r="G25" s="63" t="e">
        <f>VLOOKUP($A25&amp;$A$68,#REF!,MATCH(G$10,#REF!,0)+3,FALSE)</f>
        <v>#REF!</v>
      </c>
      <c r="H25" s="63" t="e">
        <f>VLOOKUP($A25&amp;$A$68,#REF!,MATCH(H$10,#REF!,0)+3,FALSE)</f>
        <v>#REF!</v>
      </c>
      <c r="I25" s="63" t="e">
        <f>VLOOKUP($A25&amp;$A$68,#REF!,MATCH(I$10,#REF!,0)+3,FALSE)</f>
        <v>#REF!</v>
      </c>
      <c r="J25" s="63" t="e">
        <f>VLOOKUP($A25&amp;$A$68,#REF!,MATCH(J$10,#REF!,0)+3,FALSE)</f>
        <v>#REF!</v>
      </c>
      <c r="K25" s="63" t="e">
        <f>VLOOKUP($A25&amp;$A$68,#REF!,MATCH(K$10,#REF!,0)+3,FALSE)</f>
        <v>#REF!</v>
      </c>
      <c r="L25" s="63" t="e">
        <f>VLOOKUP($A25&amp;$A$68,#REF!,MATCH(L$10,#REF!,0)+3,FALSE)</f>
        <v>#REF!</v>
      </c>
      <c r="M25" s="63" t="e">
        <f>VLOOKUP($A25&amp;$A$68,#REF!,MATCH(M$10,#REF!,0)+3,FALSE)</f>
        <v>#REF!</v>
      </c>
      <c r="N25" s="63" t="e">
        <f>VLOOKUP($A25&amp;$A$68,#REF!,MATCH(N$10,#REF!,0)+3,FALSE)</f>
        <v>#REF!</v>
      </c>
      <c r="O25" s="63" t="e">
        <f>VLOOKUP($A25&amp;$A$68,#REF!,MATCH(O$10,#REF!,0)+3,FALSE)</f>
        <v>#REF!</v>
      </c>
      <c r="P25" s="63" t="e">
        <f>VLOOKUP($A25&amp;$A$68,#REF!,MATCH(P$10,#REF!,0)+3,FALSE)</f>
        <v>#REF!</v>
      </c>
    </row>
    <row r="28" spans="1:16">
      <c r="A28" s="50" t="s">
        <v>38</v>
      </c>
    </row>
    <row r="29" spans="1:16">
      <c r="A29" s="51"/>
    </row>
    <row r="30" spans="1:16">
      <c r="B30" s="60" t="e">
        <f t="shared" ref="B30:O30" si="5">B10</f>
        <v>#REF!</v>
      </c>
      <c r="C30" s="60" t="e">
        <f t="shared" si="5"/>
        <v>#REF!</v>
      </c>
      <c r="D30" s="60" t="e">
        <f t="shared" si="5"/>
        <v>#REF!</v>
      </c>
      <c r="E30" s="60" t="e">
        <f t="shared" si="5"/>
        <v>#REF!</v>
      </c>
      <c r="F30" s="60" t="e">
        <f t="shared" si="5"/>
        <v>#REF!</v>
      </c>
      <c r="G30" s="60" t="e">
        <f t="shared" si="5"/>
        <v>#REF!</v>
      </c>
      <c r="H30" s="60" t="e">
        <f t="shared" si="5"/>
        <v>#REF!</v>
      </c>
      <c r="I30" s="60" t="e">
        <f t="shared" si="5"/>
        <v>#REF!</v>
      </c>
      <c r="J30" s="60" t="e">
        <f t="shared" si="5"/>
        <v>#REF!</v>
      </c>
      <c r="K30" s="60" t="e">
        <f t="shared" si="5"/>
        <v>#REF!</v>
      </c>
      <c r="L30" s="60" t="e">
        <f t="shared" si="5"/>
        <v>#REF!</v>
      </c>
      <c r="M30" s="60" t="e">
        <f t="shared" si="5"/>
        <v>#REF!</v>
      </c>
      <c r="N30" s="60" t="e">
        <f t="shared" si="5"/>
        <v>#REF!</v>
      </c>
      <c r="O30" s="60" t="e">
        <f t="shared" si="5"/>
        <v>#REF!</v>
      </c>
      <c r="P30" s="60" t="e">
        <f>P10</f>
        <v>#REF!</v>
      </c>
    </row>
    <row r="31" spans="1:16">
      <c r="A31" s="64" t="s">
        <v>22</v>
      </c>
      <c r="B31" s="75" t="e">
        <f>IF(B11="-","-",B11*1000/#REF!)</f>
        <v>#REF!</v>
      </c>
      <c r="C31" s="75" t="e">
        <f>IF(C11="-","-",C11*1000/#REF!)</f>
        <v>#REF!</v>
      </c>
      <c r="D31" s="75" t="e">
        <f>IF(D11="-","-",D11*1000/#REF!)</f>
        <v>#REF!</v>
      </c>
      <c r="E31" s="75" t="e">
        <f>IF(E11="-","-",E11*1000/#REF!)</f>
        <v>#REF!</v>
      </c>
      <c r="F31" s="75" t="e">
        <f>IF(F11="-","-",F11*1000/#REF!)</f>
        <v>#REF!</v>
      </c>
      <c r="G31" s="75" t="e">
        <f>IF(G11="-","-",G11*1000/#REF!)</f>
        <v>#REF!</v>
      </c>
      <c r="H31" s="75" t="e">
        <f>IF(H11="-","-",H11*1000/#REF!)</f>
        <v>#REF!</v>
      </c>
      <c r="I31" s="75" t="e">
        <f>IF(I11="-","-",I11*1000/#REF!)</f>
        <v>#REF!</v>
      </c>
      <c r="J31" s="75" t="e">
        <f>IF(J11="-","-",J11*1000/#REF!)</f>
        <v>#REF!</v>
      </c>
      <c r="K31" s="75" t="e">
        <f>IF(K11="-","-",K11*1000/#REF!)</f>
        <v>#REF!</v>
      </c>
      <c r="L31" s="75" t="e">
        <f>IF(L11="-","-",L11*1000/#REF!)</f>
        <v>#REF!</v>
      </c>
      <c r="M31" s="75" t="e">
        <f>IF(M11="-","-",M11*1000/#REF!)</f>
        <v>#REF!</v>
      </c>
      <c r="N31" s="75" t="e">
        <f>IF(N11="-","-",N11*1000/#REF!)</f>
        <v>#REF!</v>
      </c>
      <c r="O31" s="75" t="e">
        <f>IF(O11="-","-",O11*1000/#REF!)</f>
        <v>#REF!</v>
      </c>
      <c r="P31" s="75" t="e">
        <f>IF(P11="-","-",P11*1000/#REF!)</f>
        <v>#REF!</v>
      </c>
    </row>
    <row r="32" spans="1:16">
      <c r="A32" s="49" t="s">
        <v>17</v>
      </c>
      <c r="B32" s="75" t="e">
        <f>IF(B12="-","-",B12*1000/#REF!)</f>
        <v>#REF!</v>
      </c>
      <c r="C32" s="75" t="e">
        <f>IF(C12="-","-",C12*1000/#REF!)</f>
        <v>#REF!</v>
      </c>
      <c r="D32" s="75" t="e">
        <f>IF(D12="-","-",D12*1000/#REF!)</f>
        <v>#REF!</v>
      </c>
      <c r="E32" s="75" t="e">
        <f>IF(E12="-","-",E12*1000/#REF!)</f>
        <v>#REF!</v>
      </c>
      <c r="F32" s="75" t="e">
        <f>IF(F12="-","-",F12*1000/#REF!)</f>
        <v>#REF!</v>
      </c>
      <c r="G32" s="75" t="e">
        <f>IF(G12="-","-",G12*1000/#REF!)</f>
        <v>#REF!</v>
      </c>
      <c r="H32" s="75" t="e">
        <f>IF(H12="-","-",H12*1000/#REF!)</f>
        <v>#REF!</v>
      </c>
      <c r="I32" s="75" t="e">
        <f>IF(I12="-","-",I12*1000/#REF!)</f>
        <v>#REF!</v>
      </c>
      <c r="J32" s="75" t="e">
        <f>IF(J12="-","-",J12*1000/#REF!)</f>
        <v>#REF!</v>
      </c>
      <c r="K32" s="75" t="e">
        <f>IF(K12="-","-",K12*1000/#REF!)</f>
        <v>#REF!</v>
      </c>
      <c r="L32" s="75" t="e">
        <f>IF(L12="-","-",L12*1000/#REF!)</f>
        <v>#REF!</v>
      </c>
      <c r="M32" s="75" t="e">
        <f>IF(M12="-","-",M12*1000/#REF!)</f>
        <v>#REF!</v>
      </c>
      <c r="N32" s="75" t="e">
        <f>IF(N12="-","-",N12*1000/#REF!)</f>
        <v>#REF!</v>
      </c>
      <c r="O32" s="75" t="e">
        <f>IF(O12="-","-",O12*1000/#REF!)</f>
        <v>#REF!</v>
      </c>
      <c r="P32" s="75" t="e">
        <f>IF(P12="-","-",P12*1000/#REF!)</f>
        <v>#REF!</v>
      </c>
    </row>
    <row r="33" spans="1:16">
      <c r="A33" s="49" t="s">
        <v>18</v>
      </c>
      <c r="B33" s="75" t="e">
        <f>IF(B13="-","-",B13*1000/#REF!)</f>
        <v>#REF!</v>
      </c>
      <c r="C33" s="75" t="e">
        <f>IF(C13="-","-",C13*1000/#REF!)</f>
        <v>#REF!</v>
      </c>
      <c r="D33" s="75" t="e">
        <f>IF(D13="-","-",D13*1000/#REF!)</f>
        <v>#REF!</v>
      </c>
      <c r="E33" s="75" t="e">
        <f>IF(E13="-","-",E13*1000/#REF!)</f>
        <v>#REF!</v>
      </c>
      <c r="F33" s="75" t="e">
        <f>IF(F13="-","-",F13*1000/#REF!)</f>
        <v>#REF!</v>
      </c>
      <c r="G33" s="75" t="e">
        <f>IF(G13="-","-",G13*1000/#REF!)</f>
        <v>#REF!</v>
      </c>
      <c r="H33" s="75" t="e">
        <f>IF(H13="-","-",H13*1000/#REF!)</f>
        <v>#REF!</v>
      </c>
      <c r="I33" s="75" t="e">
        <f>IF(I13="-","-",I13*1000/#REF!)</f>
        <v>#REF!</v>
      </c>
      <c r="J33" s="75" t="e">
        <f>IF(J13="-","-",J13*1000/#REF!)</f>
        <v>#REF!</v>
      </c>
      <c r="K33" s="75" t="e">
        <f>IF(K13="-","-",K13*1000/#REF!)</f>
        <v>#REF!</v>
      </c>
      <c r="L33" s="75" t="e">
        <f>IF(L13="-","-",L13*1000/#REF!)</f>
        <v>#REF!</v>
      </c>
      <c r="M33" s="75" t="e">
        <f>IF(M13="-","-",M13*1000/#REF!)</f>
        <v>#REF!</v>
      </c>
      <c r="N33" s="75" t="e">
        <f>IF(N13="-","-",N13*1000/#REF!)</f>
        <v>#REF!</v>
      </c>
      <c r="O33" s="75" t="e">
        <f>IF(O13="-","-",O13*1000/#REF!)</f>
        <v>#REF!</v>
      </c>
      <c r="P33" s="75" t="e">
        <f>IF(P13="-","-",P13*1000/#REF!)</f>
        <v>#REF!</v>
      </c>
    </row>
    <row r="34" spans="1:16">
      <c r="A34" s="49" t="s">
        <v>19</v>
      </c>
      <c r="B34" s="75" t="e">
        <f>IF(B14="-","-",B14*1000/#REF!)</f>
        <v>#REF!</v>
      </c>
      <c r="C34" s="75" t="e">
        <f>IF(C14="-","-",C14*1000/#REF!)</f>
        <v>#REF!</v>
      </c>
      <c r="D34" s="75" t="e">
        <f>IF(D14="-","-",D14*1000/#REF!)</f>
        <v>#REF!</v>
      </c>
      <c r="E34" s="75" t="e">
        <f>IF(E14="-","-",E14*1000/#REF!)</f>
        <v>#REF!</v>
      </c>
      <c r="F34" s="75" t="e">
        <f>IF(F14="-","-",F14*1000/#REF!)</f>
        <v>#REF!</v>
      </c>
      <c r="G34" s="75" t="e">
        <f>IF(G14="-","-",G14*1000/#REF!)</f>
        <v>#REF!</v>
      </c>
      <c r="H34" s="75" t="e">
        <f>IF(H14="-","-",H14*1000/#REF!)</f>
        <v>#REF!</v>
      </c>
      <c r="I34" s="75" t="e">
        <f>IF(I14="-","-",I14*1000/#REF!)</f>
        <v>#REF!</v>
      </c>
      <c r="J34" s="75" t="e">
        <f>IF(J14="-","-",J14*1000/#REF!)</f>
        <v>#REF!</v>
      </c>
      <c r="K34" s="75" t="e">
        <f>IF(K14="-","-",K14*1000/#REF!)</f>
        <v>#REF!</v>
      </c>
      <c r="L34" s="75" t="e">
        <f>IF(L14="-","-",L14*1000/#REF!)</f>
        <v>#REF!</v>
      </c>
      <c r="M34" s="75" t="e">
        <f>IF(M14="-","-",M14*1000/#REF!)</f>
        <v>#REF!</v>
      </c>
      <c r="N34" s="75" t="e">
        <f>IF(N14="-","-",N14*1000/#REF!)</f>
        <v>#REF!</v>
      </c>
      <c r="O34" s="75" t="e">
        <f>IF(O14="-","-",O14*1000/#REF!)</f>
        <v>#REF!</v>
      </c>
      <c r="P34" s="75" t="e">
        <f>IF(P14="-","-",P14*1000/#REF!)</f>
        <v>#REF!</v>
      </c>
    </row>
    <row r="35" spans="1:16">
      <c r="A35" s="49" t="s">
        <v>23</v>
      </c>
      <c r="B35" s="75" t="e">
        <f>IF(B15="-","-",B15*1000/#REF!)</f>
        <v>#REF!</v>
      </c>
      <c r="C35" s="75" t="e">
        <f>IF(C15="-","-",C15*1000/#REF!)</f>
        <v>#REF!</v>
      </c>
      <c r="D35" s="75" t="e">
        <f>IF(D15="-","-",D15*1000/#REF!)</f>
        <v>#REF!</v>
      </c>
      <c r="E35" s="75" t="e">
        <f>IF(E15="-","-",E15*1000/#REF!)</f>
        <v>#REF!</v>
      </c>
      <c r="F35" s="75" t="e">
        <f>IF(F15="-","-",F15*1000/#REF!)</f>
        <v>#REF!</v>
      </c>
      <c r="G35" s="75" t="e">
        <f>IF(G15="-","-",G15*1000/#REF!)</f>
        <v>#REF!</v>
      </c>
      <c r="H35" s="75" t="e">
        <f>IF(H15="-","-",H15*1000/#REF!)</f>
        <v>#REF!</v>
      </c>
      <c r="I35" s="75" t="e">
        <f>IF(I15="-","-",I15*1000/#REF!)</f>
        <v>#REF!</v>
      </c>
      <c r="J35" s="75" t="e">
        <f>IF(J15="-","-",J15*1000/#REF!)</f>
        <v>#REF!</v>
      </c>
      <c r="K35" s="75" t="e">
        <f>IF(K15="-","-",K15*1000/#REF!)</f>
        <v>#REF!</v>
      </c>
      <c r="L35" s="75" t="e">
        <f>IF(L15="-","-",L15*1000/#REF!)</f>
        <v>#REF!</v>
      </c>
      <c r="M35" s="75" t="e">
        <f>IF(M15="-","-",M15*1000/#REF!)</f>
        <v>#REF!</v>
      </c>
      <c r="N35" s="75" t="e">
        <f>IF(N15="-","-",N15*1000/#REF!)</f>
        <v>#REF!</v>
      </c>
      <c r="O35" s="75" t="e">
        <f>IF(O15="-","-",O15*1000/#REF!)</f>
        <v>#REF!</v>
      </c>
      <c r="P35" s="75" t="e">
        <f>IF(P15="-","-",P15*1000/#REF!)</f>
        <v>#REF!</v>
      </c>
    </row>
    <row r="36" spans="1:16">
      <c r="A36" s="49" t="s">
        <v>24</v>
      </c>
      <c r="B36" s="75" t="e">
        <f>IF(B16="-","-",B16*1000/#REF!)</f>
        <v>#REF!</v>
      </c>
      <c r="C36" s="75" t="e">
        <f>IF(C16="-","-",C16*1000/#REF!)</f>
        <v>#REF!</v>
      </c>
      <c r="D36" s="75" t="e">
        <f>IF(D16="-","-",D16*1000/#REF!)</f>
        <v>#REF!</v>
      </c>
      <c r="E36" s="75" t="e">
        <f>IF(E16="-","-",E16*1000/#REF!)</f>
        <v>#REF!</v>
      </c>
      <c r="F36" s="75" t="e">
        <f>IF(F16="-","-",F16*1000/#REF!)</f>
        <v>#REF!</v>
      </c>
      <c r="G36" s="75" t="e">
        <f>IF(G16="-","-",G16*1000/#REF!)</f>
        <v>#REF!</v>
      </c>
      <c r="H36" s="75" t="e">
        <f>IF(H16="-","-",H16*1000/#REF!)</f>
        <v>#REF!</v>
      </c>
      <c r="I36" s="75" t="e">
        <f>IF(I16="-","-",I16*1000/#REF!)</f>
        <v>#REF!</v>
      </c>
      <c r="J36" s="75" t="e">
        <f>IF(J16="-","-",J16*1000/#REF!)</f>
        <v>#REF!</v>
      </c>
      <c r="K36" s="75" t="e">
        <f>IF(K16="-","-",K16*1000/#REF!)</f>
        <v>#REF!</v>
      </c>
      <c r="L36" s="75" t="e">
        <f>IF(L16="-","-",L16*1000/#REF!)</f>
        <v>#REF!</v>
      </c>
      <c r="M36" s="75" t="e">
        <f>IF(M16="-","-",M16*1000/#REF!)</f>
        <v>#REF!</v>
      </c>
      <c r="N36" s="75" t="e">
        <f>IF(N16="-","-",N16*1000/#REF!)</f>
        <v>#REF!</v>
      </c>
      <c r="O36" s="75" t="e">
        <f>IF(O16="-","-",O16*1000/#REF!)</f>
        <v>#REF!</v>
      </c>
      <c r="P36" s="75" t="e">
        <f>IF(P16="-","-",P16*1000/#REF!)</f>
        <v>#REF!</v>
      </c>
    </row>
    <row r="37" spans="1:16">
      <c r="A37" s="49" t="s">
        <v>25</v>
      </c>
      <c r="B37" s="75" t="e">
        <f>IF(B17="-","-",B17*1000/#REF!)</f>
        <v>#REF!</v>
      </c>
      <c r="C37" s="75" t="e">
        <f>IF(C17="-","-",C17*1000/#REF!)</f>
        <v>#REF!</v>
      </c>
      <c r="D37" s="75" t="e">
        <f>IF(D17="-","-",D17*1000/#REF!)</f>
        <v>#REF!</v>
      </c>
      <c r="E37" s="75" t="e">
        <f>IF(E17="-","-",E17*1000/#REF!)</f>
        <v>#REF!</v>
      </c>
      <c r="F37" s="75" t="e">
        <f>IF(F17="-","-",F17*1000/#REF!)</f>
        <v>#REF!</v>
      </c>
      <c r="G37" s="75" t="e">
        <f>IF(G17="-","-",G17*1000/#REF!)</f>
        <v>#REF!</v>
      </c>
      <c r="H37" s="75" t="e">
        <f>IF(H17="-","-",H17*1000/#REF!)</f>
        <v>#REF!</v>
      </c>
      <c r="I37" s="75" t="e">
        <f>IF(I17="-","-",I17*1000/#REF!)</f>
        <v>#REF!</v>
      </c>
      <c r="J37" s="75" t="e">
        <f>IF(J17="-","-",J17*1000/#REF!)</f>
        <v>#REF!</v>
      </c>
      <c r="K37" s="75" t="e">
        <f>IF(K17="-","-",K17*1000/#REF!)</f>
        <v>#REF!</v>
      </c>
      <c r="L37" s="75" t="e">
        <f>IF(L17="-","-",L17*1000/#REF!)</f>
        <v>#REF!</v>
      </c>
      <c r="M37" s="75" t="e">
        <f>IF(M17="-","-",M17*1000/#REF!)</f>
        <v>#REF!</v>
      </c>
      <c r="N37" s="75" t="e">
        <f>IF(N17="-","-",N17*1000/#REF!)</f>
        <v>#REF!</v>
      </c>
      <c r="O37" s="75" t="e">
        <f>IF(O17="-","-",O17*1000/#REF!)</f>
        <v>#REF!</v>
      </c>
      <c r="P37" s="75" t="e">
        <f>IF(P17="-","-",P17*1000/#REF!)</f>
        <v>#REF!</v>
      </c>
    </row>
    <row r="38" spans="1:16">
      <c r="A38" s="49" t="s">
        <v>26</v>
      </c>
      <c r="B38" s="75" t="e">
        <f>IF(B18="-","-",B18*1000/#REF!)</f>
        <v>#REF!</v>
      </c>
      <c r="C38" s="75" t="e">
        <f>IF(C18="-","-",C18*1000/#REF!)</f>
        <v>#REF!</v>
      </c>
      <c r="D38" s="75" t="e">
        <f>IF(D18="-","-",D18*1000/#REF!)</f>
        <v>#REF!</v>
      </c>
      <c r="E38" s="75" t="e">
        <f>IF(E18="-","-",E18*1000/#REF!)</f>
        <v>#REF!</v>
      </c>
      <c r="F38" s="75" t="e">
        <f>IF(F18="-","-",F18*1000/#REF!)</f>
        <v>#REF!</v>
      </c>
      <c r="G38" s="75" t="e">
        <f>IF(G18="-","-",G18*1000/#REF!)</f>
        <v>#REF!</v>
      </c>
      <c r="H38" s="75" t="e">
        <f>IF(H18="-","-",H18*1000/#REF!)</f>
        <v>#REF!</v>
      </c>
      <c r="I38" s="75" t="e">
        <f>IF(I18="-","-",I18*1000/#REF!)</f>
        <v>#REF!</v>
      </c>
      <c r="J38" s="75" t="e">
        <f>IF(J18="-","-",J18*1000/#REF!)</f>
        <v>#REF!</v>
      </c>
      <c r="K38" s="75" t="e">
        <f>IF(K18="-","-",K18*1000/#REF!)</f>
        <v>#REF!</v>
      </c>
      <c r="L38" s="75" t="e">
        <f>IF(L18="-","-",L18*1000/#REF!)</f>
        <v>#REF!</v>
      </c>
      <c r="M38" s="75" t="e">
        <f>IF(M18="-","-",M18*1000/#REF!)</f>
        <v>#REF!</v>
      </c>
      <c r="N38" s="75" t="e">
        <f>IF(N18="-","-",N18*1000/#REF!)</f>
        <v>#REF!</v>
      </c>
      <c r="O38" s="75" t="e">
        <f>IF(O18="-","-",O18*1000/#REF!)</f>
        <v>#REF!</v>
      </c>
      <c r="P38" s="75" t="e">
        <f>IF(P18="-","-",P18*1000/#REF!)</f>
        <v>#REF!</v>
      </c>
    </row>
    <row r="39" spans="1:16">
      <c r="A39" s="49" t="s">
        <v>27</v>
      </c>
      <c r="B39" s="75" t="e">
        <f>IF(B19="-","-",B19*1000/#REF!)</f>
        <v>#REF!</v>
      </c>
      <c r="C39" s="75" t="e">
        <f>IF(C19="-","-",C19*1000/#REF!)</f>
        <v>#REF!</v>
      </c>
      <c r="D39" s="75" t="e">
        <f>IF(D19="-","-",D19*1000/#REF!)</f>
        <v>#REF!</v>
      </c>
      <c r="E39" s="75" t="e">
        <f>IF(E19="-","-",E19*1000/#REF!)</f>
        <v>#REF!</v>
      </c>
      <c r="F39" s="75" t="e">
        <f>IF(F19="-","-",F19*1000/#REF!)</f>
        <v>#REF!</v>
      </c>
      <c r="G39" s="75" t="e">
        <f>IF(G19="-","-",G19*1000/#REF!)</f>
        <v>#REF!</v>
      </c>
      <c r="H39" s="75" t="e">
        <f>IF(H19="-","-",H19*1000/#REF!)</f>
        <v>#REF!</v>
      </c>
      <c r="I39" s="75" t="e">
        <f>IF(I19="-","-",I19*1000/#REF!)</f>
        <v>#REF!</v>
      </c>
      <c r="J39" s="75" t="e">
        <f>IF(J19="-","-",J19*1000/#REF!)</f>
        <v>#REF!</v>
      </c>
      <c r="K39" s="75" t="e">
        <f>IF(K19="-","-",K19*1000/#REF!)</f>
        <v>#REF!</v>
      </c>
      <c r="L39" s="75" t="e">
        <f>IF(L19="-","-",L19*1000/#REF!)</f>
        <v>#REF!</v>
      </c>
      <c r="M39" s="75" t="e">
        <f>IF(M19="-","-",M19*1000/#REF!)</f>
        <v>#REF!</v>
      </c>
      <c r="N39" s="75" t="e">
        <f>IF(N19="-","-",N19*1000/#REF!)</f>
        <v>#REF!</v>
      </c>
      <c r="O39" s="75" t="e">
        <f>IF(O19="-","-",O19*1000/#REF!)</f>
        <v>#REF!</v>
      </c>
      <c r="P39" s="75" t="e">
        <f>IF(P19="-","-",P19*1000/#REF!)</f>
        <v>#REF!</v>
      </c>
    </row>
    <row r="40" spans="1:16">
      <c r="A40" s="49" t="s">
        <v>28</v>
      </c>
      <c r="B40" s="75" t="e">
        <f>IF(B20="-","-",B20*1000/#REF!)</f>
        <v>#REF!</v>
      </c>
      <c r="C40" s="75" t="e">
        <f>IF(C20="-","-",C20*1000/#REF!)</f>
        <v>#REF!</v>
      </c>
      <c r="D40" s="75" t="e">
        <f>IF(D20="-","-",D20*1000/#REF!)</f>
        <v>#REF!</v>
      </c>
      <c r="E40" s="75" t="e">
        <f>IF(E20="-","-",E20*1000/#REF!)</f>
        <v>#REF!</v>
      </c>
      <c r="F40" s="75" t="e">
        <f>IF(F20="-","-",F20*1000/#REF!)</f>
        <v>#REF!</v>
      </c>
      <c r="G40" s="75" t="e">
        <f>IF(G20="-","-",G20*1000/#REF!)</f>
        <v>#REF!</v>
      </c>
      <c r="H40" s="75" t="e">
        <f>IF(H20="-","-",H20*1000/#REF!)</f>
        <v>#REF!</v>
      </c>
      <c r="I40" s="75" t="e">
        <f>IF(I20="-","-",I20*1000/#REF!)</f>
        <v>#REF!</v>
      </c>
      <c r="J40" s="75" t="e">
        <f>IF(J20="-","-",J20*1000/#REF!)</f>
        <v>#REF!</v>
      </c>
      <c r="K40" s="75" t="e">
        <f>IF(K20="-","-",K20*1000/#REF!)</f>
        <v>#REF!</v>
      </c>
      <c r="L40" s="75" t="e">
        <f>IF(L20="-","-",L20*1000/#REF!)</f>
        <v>#REF!</v>
      </c>
      <c r="M40" s="75" t="e">
        <f>IF(M20="-","-",M20*1000/#REF!)</f>
        <v>#REF!</v>
      </c>
      <c r="N40" s="75" t="e">
        <f>IF(N20="-","-",N20*1000/#REF!)</f>
        <v>#REF!</v>
      </c>
      <c r="O40" s="75" t="e">
        <f>IF(O20="-","-",O20*1000/#REF!)</f>
        <v>#REF!</v>
      </c>
      <c r="P40" s="75" t="e">
        <f>IF(P20="-","-",P20*1000/#REF!)</f>
        <v>#REF!</v>
      </c>
    </row>
    <row r="41" spans="1:16">
      <c r="A41" s="49" t="s">
        <v>29</v>
      </c>
      <c r="B41" s="75" t="e">
        <f>IF(B21="-","-",B21*1000/#REF!)</f>
        <v>#REF!</v>
      </c>
      <c r="C41" s="75" t="e">
        <f>IF(C21="-","-",C21*1000/#REF!)</f>
        <v>#REF!</v>
      </c>
      <c r="D41" s="75" t="e">
        <f>IF(D21="-","-",D21*1000/#REF!)</f>
        <v>#REF!</v>
      </c>
      <c r="E41" s="75" t="e">
        <f>IF(E21="-","-",E21*1000/#REF!)</f>
        <v>#REF!</v>
      </c>
      <c r="F41" s="75" t="e">
        <f>IF(F21="-","-",F21*1000/#REF!)</f>
        <v>#REF!</v>
      </c>
      <c r="G41" s="75" t="e">
        <f>IF(G21="-","-",G21*1000/#REF!)</f>
        <v>#REF!</v>
      </c>
      <c r="H41" s="75" t="e">
        <f>IF(H21="-","-",H21*1000/#REF!)</f>
        <v>#REF!</v>
      </c>
      <c r="I41" s="75" t="e">
        <f>IF(I21="-","-",I21*1000/#REF!)</f>
        <v>#REF!</v>
      </c>
      <c r="J41" s="75" t="e">
        <f>IF(J21="-","-",J21*1000/#REF!)</f>
        <v>#REF!</v>
      </c>
      <c r="K41" s="75" t="e">
        <f>IF(K21="-","-",K21*1000/#REF!)</f>
        <v>#REF!</v>
      </c>
      <c r="L41" s="75" t="e">
        <f>IF(L21="-","-",L21*1000/#REF!)</f>
        <v>#REF!</v>
      </c>
      <c r="M41" s="75" t="e">
        <f>IF(M21="-","-",M21*1000/#REF!)</f>
        <v>#REF!</v>
      </c>
      <c r="N41" s="75" t="e">
        <f>IF(N21="-","-",N21*1000/#REF!)</f>
        <v>#REF!</v>
      </c>
      <c r="O41" s="75" t="e">
        <f>IF(O21="-","-",O21*1000/#REF!)</f>
        <v>#REF!</v>
      </c>
      <c r="P41" s="75" t="e">
        <f>IF(P21="-","-",P21*1000/#REF!)</f>
        <v>#REF!</v>
      </c>
    </row>
    <row r="42" spans="1:16">
      <c r="A42" s="49" t="s">
        <v>30</v>
      </c>
      <c r="B42" s="75" t="e">
        <f>IF(B22="-","-",B22*1000/#REF!)</f>
        <v>#REF!</v>
      </c>
      <c r="C42" s="75" t="e">
        <f>IF(C22="-","-",C22*1000/#REF!)</f>
        <v>#REF!</v>
      </c>
      <c r="D42" s="75" t="e">
        <f>IF(D22="-","-",D22*1000/#REF!)</f>
        <v>#REF!</v>
      </c>
      <c r="E42" s="75" t="e">
        <f>IF(E22="-","-",E22*1000/#REF!)</f>
        <v>#REF!</v>
      </c>
      <c r="F42" s="75" t="e">
        <f>IF(F22="-","-",F22*1000/#REF!)</f>
        <v>#REF!</v>
      </c>
      <c r="G42" s="75" t="e">
        <f>IF(G22="-","-",G22*1000/#REF!)</f>
        <v>#REF!</v>
      </c>
      <c r="H42" s="75" t="e">
        <f>IF(H22="-","-",H22*1000/#REF!)</f>
        <v>#REF!</v>
      </c>
      <c r="I42" s="75" t="e">
        <f>IF(I22="-","-",I22*1000/#REF!)</f>
        <v>#REF!</v>
      </c>
      <c r="J42" s="75" t="e">
        <f>IF(J22="-","-",J22*1000/#REF!)</f>
        <v>#REF!</v>
      </c>
      <c r="K42" s="75" t="e">
        <f>IF(K22="-","-",K22*1000/#REF!)</f>
        <v>#REF!</v>
      </c>
      <c r="L42" s="75" t="e">
        <f>IF(L22="-","-",L22*1000/#REF!)</f>
        <v>#REF!</v>
      </c>
      <c r="M42" s="75" t="e">
        <f>IF(M22="-","-",M22*1000/#REF!)</f>
        <v>#REF!</v>
      </c>
      <c r="N42" s="75" t="e">
        <f>IF(N22="-","-",N22*1000/#REF!)</f>
        <v>#REF!</v>
      </c>
      <c r="O42" s="75" t="e">
        <f>IF(O22="-","-",O22*1000/#REF!)</f>
        <v>#REF!</v>
      </c>
      <c r="P42" s="75" t="e">
        <f>IF(P22="-","-",P22*1000/#REF!)</f>
        <v>#REF!</v>
      </c>
    </row>
    <row r="43" spans="1:16">
      <c r="A43" s="49" t="s">
        <v>31</v>
      </c>
      <c r="B43" s="75" t="e">
        <f>IF(B23="-","-",B23*1000/#REF!)</f>
        <v>#REF!</v>
      </c>
      <c r="C43" s="75" t="e">
        <f>IF(C23="-","-",C23*1000/#REF!)</f>
        <v>#REF!</v>
      </c>
      <c r="D43" s="75" t="e">
        <f>IF(D23="-","-",D23*1000/#REF!)</f>
        <v>#REF!</v>
      </c>
      <c r="E43" s="75" t="e">
        <f>IF(E23="-","-",E23*1000/#REF!)</f>
        <v>#REF!</v>
      </c>
      <c r="F43" s="75" t="e">
        <f>IF(F23="-","-",F23*1000/#REF!)</f>
        <v>#REF!</v>
      </c>
      <c r="G43" s="75" t="e">
        <f>IF(G23="-","-",G23*1000/#REF!)</f>
        <v>#REF!</v>
      </c>
      <c r="H43" s="75" t="e">
        <f>IF(H23="-","-",H23*1000/#REF!)</f>
        <v>#REF!</v>
      </c>
      <c r="I43" s="75" t="e">
        <f>IF(I23="-","-",I23*1000/#REF!)</f>
        <v>#REF!</v>
      </c>
      <c r="J43" s="75" t="e">
        <f>IF(J23="-","-",J23*1000/#REF!)</f>
        <v>#REF!</v>
      </c>
      <c r="K43" s="75" t="e">
        <f>IF(K23="-","-",K23*1000/#REF!)</f>
        <v>#REF!</v>
      </c>
      <c r="L43" s="75" t="e">
        <f>IF(L23="-","-",L23*1000/#REF!)</f>
        <v>#REF!</v>
      </c>
      <c r="M43" s="75" t="e">
        <f>IF(M23="-","-",M23*1000/#REF!)</f>
        <v>#REF!</v>
      </c>
      <c r="N43" s="75" t="e">
        <f>IF(N23="-","-",N23*1000/#REF!)</f>
        <v>#REF!</v>
      </c>
      <c r="O43" s="75" t="e">
        <f>IF(O23="-","-",O23*1000/#REF!)</f>
        <v>#REF!</v>
      </c>
      <c r="P43" s="75" t="e">
        <f>IF(P23="-","-",P23*1000/#REF!)</f>
        <v>#REF!</v>
      </c>
    </row>
    <row r="44" spans="1:16">
      <c r="A44" s="49" t="s">
        <v>32</v>
      </c>
      <c r="B44" s="75" t="e">
        <f>IF(B24="-","-",B24*1000/#REF!)</f>
        <v>#REF!</v>
      </c>
      <c r="C44" s="75" t="e">
        <f>IF(C24="-","-",C24*1000/#REF!)</f>
        <v>#REF!</v>
      </c>
      <c r="D44" s="75" t="e">
        <f>IF(D24="-","-",D24*1000/#REF!)</f>
        <v>#REF!</v>
      </c>
      <c r="E44" s="75" t="e">
        <f>IF(E24="-","-",E24*1000/#REF!)</f>
        <v>#REF!</v>
      </c>
      <c r="F44" s="75" t="e">
        <f>IF(F24="-","-",F24*1000/#REF!)</f>
        <v>#REF!</v>
      </c>
      <c r="G44" s="75" t="e">
        <f>IF(G24="-","-",G24*1000/#REF!)</f>
        <v>#REF!</v>
      </c>
      <c r="H44" s="75" t="e">
        <f>IF(H24="-","-",H24*1000/#REF!)</f>
        <v>#REF!</v>
      </c>
      <c r="I44" s="75" t="e">
        <f>IF(I24="-","-",I24*1000/#REF!)</f>
        <v>#REF!</v>
      </c>
      <c r="J44" s="75" t="e">
        <f>IF(J24="-","-",J24*1000/#REF!)</f>
        <v>#REF!</v>
      </c>
      <c r="K44" s="75" t="e">
        <f>IF(K24="-","-",K24*1000/#REF!)</f>
        <v>#REF!</v>
      </c>
      <c r="L44" s="75" t="e">
        <f>IF(L24="-","-",L24*1000/#REF!)</f>
        <v>#REF!</v>
      </c>
      <c r="M44" s="75" t="e">
        <f>IF(M24="-","-",M24*1000/#REF!)</f>
        <v>#REF!</v>
      </c>
      <c r="N44" s="75" t="e">
        <f>IF(N24="-","-",N24*1000/#REF!)</f>
        <v>#REF!</v>
      </c>
      <c r="O44" s="75" t="e">
        <f>IF(O24="-","-",O24*1000/#REF!)</f>
        <v>#REF!</v>
      </c>
      <c r="P44" s="75" t="e">
        <f>IF(P24="-","-",P24*1000/#REF!)</f>
        <v>#REF!</v>
      </c>
    </row>
    <row r="45" spans="1:16">
      <c r="A45" s="49" t="s">
        <v>33</v>
      </c>
      <c r="B45" s="75" t="e">
        <f>IF(B25="-","-",B25*1000/#REF!)</f>
        <v>#REF!</v>
      </c>
      <c r="C45" s="75" t="e">
        <f>IF(C25="-","-",C25*1000/#REF!)</f>
        <v>#REF!</v>
      </c>
      <c r="D45" s="75" t="e">
        <f>IF(D25="-","-",D25*1000/#REF!)</f>
        <v>#REF!</v>
      </c>
      <c r="E45" s="75" t="e">
        <f>IF(E25="-","-",E25*1000/#REF!)</f>
        <v>#REF!</v>
      </c>
      <c r="F45" s="75" t="e">
        <f>IF(F25="-","-",F25*1000/#REF!)</f>
        <v>#REF!</v>
      </c>
      <c r="G45" s="75" t="e">
        <f>IF(G25="-","-",G25*1000/#REF!)</f>
        <v>#REF!</v>
      </c>
      <c r="H45" s="75" t="e">
        <f>IF(H25="-","-",H25*1000/#REF!)</f>
        <v>#REF!</v>
      </c>
      <c r="I45" s="75" t="e">
        <f>IF(I25="-","-",I25*1000/#REF!)</f>
        <v>#REF!</v>
      </c>
      <c r="J45" s="75" t="e">
        <f>IF(J25="-","-",J25*1000/#REF!)</f>
        <v>#REF!</v>
      </c>
      <c r="K45" s="75" t="e">
        <f>IF(K25="-","-",K25*1000/#REF!)</f>
        <v>#REF!</v>
      </c>
      <c r="L45" s="75" t="e">
        <f>IF(L25="-","-",L25*1000/#REF!)</f>
        <v>#REF!</v>
      </c>
      <c r="M45" s="75" t="e">
        <f>IF(M25="-","-",M25*1000/#REF!)</f>
        <v>#REF!</v>
      </c>
      <c r="N45" s="75" t="e">
        <f>IF(N25="-","-",N25*1000/#REF!)</f>
        <v>#REF!</v>
      </c>
      <c r="O45" s="75" t="e">
        <f>IF(O25="-","-",O25*1000/#REF!)</f>
        <v>#REF!</v>
      </c>
      <c r="P45" s="75" t="e">
        <f>IF(P25="-","-",P25*1000/#REF!)</f>
        <v>#REF!</v>
      </c>
    </row>
    <row r="47" spans="1:16">
      <c r="A47" s="9" t="s">
        <v>42</v>
      </c>
    </row>
    <row r="48" spans="1:16">
      <c r="A48" s="65" t="s">
        <v>44</v>
      </c>
    </row>
    <row r="50" spans="1:1">
      <c r="A50" s="9" t="s">
        <v>35</v>
      </c>
    </row>
    <row r="68" spans="1:1">
      <c r="A68" s="52" t="s">
        <v>43</v>
      </c>
    </row>
  </sheetData>
  <customSheetViews>
    <customSheetView guid="{EEBA25BA-3D13-4D0A-8819-30A714B2439C}" showRuler="0">
      <pageMargins left="0.75" right="0.75" top="1" bottom="1" header="0.5" footer="0.5"/>
      <headerFooter alignWithMargins="0"/>
    </customSheetView>
  </customSheetViews>
  <phoneticPr fontId="0" type="noConversion"/>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codeName="Sheet44"/>
  <dimension ref="A1:R76"/>
  <sheetViews>
    <sheetView tabSelected="1" workbookViewId="0"/>
  </sheetViews>
  <sheetFormatPr defaultColWidth="9.140625" defaultRowHeight="12.75"/>
  <cols>
    <col min="1" max="1" width="30.7109375" style="9" customWidth="1"/>
    <col min="2" max="2" width="10.5703125" style="9" customWidth="1"/>
    <col min="3" max="3" width="11.85546875" style="9" customWidth="1"/>
    <col min="4" max="4" width="1.42578125" style="9" customWidth="1"/>
    <col min="5" max="5" width="10.5703125" style="9" customWidth="1"/>
    <col min="6" max="6" width="11.85546875" style="9" customWidth="1"/>
    <col min="7" max="7" width="1.5703125" style="9" customWidth="1"/>
    <col min="8" max="8" width="10.85546875" style="9" customWidth="1"/>
    <col min="9" max="9" width="12.140625" style="9" customWidth="1"/>
    <col min="10" max="10" width="1.42578125" style="9" customWidth="1"/>
    <col min="11" max="11" width="9.42578125" style="9" customWidth="1"/>
    <col min="12" max="12" width="13.7109375" style="9" customWidth="1"/>
    <col min="13" max="13" width="1.28515625" style="9" customWidth="1"/>
    <col min="14" max="14" width="10.5703125" style="9" customWidth="1"/>
    <col min="15" max="15" width="11.85546875" style="9" customWidth="1"/>
    <col min="16" max="16384" width="9.140625" style="9"/>
  </cols>
  <sheetData>
    <row r="1" spans="1:18" ht="15.75">
      <c r="A1" s="8" t="s">
        <v>13</v>
      </c>
      <c r="B1" s="8"/>
      <c r="E1" s="8"/>
    </row>
    <row r="2" spans="1:18" ht="15.75">
      <c r="A2" s="44"/>
      <c r="B2" s="8"/>
      <c r="E2" s="8"/>
    </row>
    <row r="3" spans="1:18">
      <c r="A3" s="43" t="s">
        <v>54</v>
      </c>
      <c r="B3" s="43"/>
      <c r="E3" s="43"/>
    </row>
    <row r="4" spans="1:18" ht="15.75">
      <c r="A4" s="8"/>
      <c r="B4" s="8"/>
      <c r="E4" s="8"/>
    </row>
    <row r="5" spans="1:18" ht="15">
      <c r="A5" s="44"/>
      <c r="B5" s="44"/>
      <c r="E5" s="44"/>
    </row>
    <row r="6" spans="1:18">
      <c r="A6" s="45" t="s">
        <v>15</v>
      </c>
      <c r="B6" s="45"/>
      <c r="E6" s="45"/>
    </row>
    <row r="7" spans="1:18" ht="22.5" customHeight="1">
      <c r="C7" s="46"/>
      <c r="F7" s="46"/>
    </row>
    <row r="8" spans="1:18" ht="78.75" customHeight="1">
      <c r="A8" s="46"/>
      <c r="B8" s="66" t="s">
        <v>46</v>
      </c>
      <c r="C8" s="66" t="s">
        <v>47</v>
      </c>
      <c r="E8" s="66" t="s">
        <v>46</v>
      </c>
      <c r="F8" s="66" t="s">
        <v>47</v>
      </c>
      <c r="H8" s="66" t="s">
        <v>46</v>
      </c>
      <c r="I8" s="66" t="s">
        <v>47</v>
      </c>
      <c r="K8" s="66" t="s">
        <v>46</v>
      </c>
      <c r="L8" s="66" t="s">
        <v>47</v>
      </c>
      <c r="N8" s="66" t="s">
        <v>46</v>
      </c>
      <c r="O8" s="66" t="s">
        <v>47</v>
      </c>
    </row>
    <row r="9" spans="1:18" ht="16.5" customHeight="1">
      <c r="A9" s="48"/>
      <c r="B9" s="90" t="s">
        <v>48</v>
      </c>
      <c r="C9" s="91"/>
      <c r="D9" s="77"/>
      <c r="E9" s="90" t="s">
        <v>50</v>
      </c>
      <c r="F9" s="91"/>
      <c r="H9" s="90" t="s">
        <v>51</v>
      </c>
      <c r="I9" s="92"/>
      <c r="K9" s="90" t="s">
        <v>52</v>
      </c>
      <c r="L9" s="92"/>
      <c r="N9" s="90" t="s">
        <v>53</v>
      </c>
      <c r="O9" s="92"/>
      <c r="Q9" s="93"/>
      <c r="R9" s="93"/>
    </row>
    <row r="10" spans="1:18" ht="12.75" customHeight="1">
      <c r="A10" s="61" t="s">
        <v>22</v>
      </c>
      <c r="B10" s="78">
        <v>8896</v>
      </c>
      <c r="C10" s="79">
        <v>7194</v>
      </c>
      <c r="E10" s="70">
        <v>8223</v>
      </c>
      <c r="F10" s="67">
        <v>6557</v>
      </c>
      <c r="H10" s="78">
        <v>7161</v>
      </c>
      <c r="I10" s="79">
        <v>5516</v>
      </c>
      <c r="K10" s="78">
        <v>8563</v>
      </c>
      <c r="L10" s="79">
        <v>6671</v>
      </c>
      <c r="N10" s="70">
        <v>8730</v>
      </c>
      <c r="O10" s="67">
        <v>6892</v>
      </c>
    </row>
    <row r="11" spans="1:18">
      <c r="A11" s="49" t="s">
        <v>17</v>
      </c>
      <c r="B11" s="80">
        <v>593</v>
      </c>
      <c r="C11" s="81">
        <v>507</v>
      </c>
      <c r="E11" s="69">
        <v>550</v>
      </c>
      <c r="F11" s="68">
        <v>450</v>
      </c>
      <c r="H11" s="80">
        <v>466</v>
      </c>
      <c r="I11" s="81">
        <v>380</v>
      </c>
      <c r="K11" s="80">
        <v>581</v>
      </c>
      <c r="L11" s="81">
        <v>451</v>
      </c>
      <c r="N11" s="69">
        <v>588</v>
      </c>
      <c r="O11" s="68">
        <v>494</v>
      </c>
    </row>
    <row r="12" spans="1:18">
      <c r="A12" s="49" t="s">
        <v>18</v>
      </c>
      <c r="B12" s="80">
        <v>179</v>
      </c>
      <c r="C12" s="81">
        <v>155</v>
      </c>
      <c r="E12" s="69">
        <v>160</v>
      </c>
      <c r="F12" s="68">
        <v>134</v>
      </c>
      <c r="H12" s="80">
        <v>175</v>
      </c>
      <c r="I12" s="81">
        <v>132</v>
      </c>
      <c r="K12" s="80">
        <v>207</v>
      </c>
      <c r="L12" s="81">
        <v>154</v>
      </c>
      <c r="N12" s="69">
        <v>188</v>
      </c>
      <c r="O12" s="68">
        <v>134</v>
      </c>
    </row>
    <row r="13" spans="1:18">
      <c r="A13" s="49" t="s">
        <v>19</v>
      </c>
      <c r="B13" s="80">
        <v>311</v>
      </c>
      <c r="C13" s="81">
        <v>250</v>
      </c>
      <c r="E13" s="69">
        <v>309</v>
      </c>
      <c r="F13" s="68">
        <v>271</v>
      </c>
      <c r="H13" s="80">
        <v>210</v>
      </c>
      <c r="I13" s="81">
        <v>163</v>
      </c>
      <c r="K13" s="80">
        <v>256</v>
      </c>
      <c r="L13" s="81">
        <v>218</v>
      </c>
      <c r="N13" s="69">
        <v>300</v>
      </c>
      <c r="O13" s="68">
        <v>267</v>
      </c>
    </row>
    <row r="14" spans="1:18">
      <c r="A14" s="49" t="s">
        <v>23</v>
      </c>
      <c r="B14" s="80">
        <v>666</v>
      </c>
      <c r="C14" s="81">
        <v>568</v>
      </c>
      <c r="E14" s="69">
        <v>627</v>
      </c>
      <c r="F14" s="68">
        <v>527</v>
      </c>
      <c r="H14" s="80">
        <v>638</v>
      </c>
      <c r="I14" s="81">
        <v>552</v>
      </c>
      <c r="K14" s="80">
        <v>593</v>
      </c>
      <c r="L14" s="81">
        <v>536</v>
      </c>
      <c r="N14" s="69">
        <v>621</v>
      </c>
      <c r="O14" s="68">
        <v>544</v>
      </c>
    </row>
    <row r="15" spans="1:18">
      <c r="A15" s="49" t="s">
        <v>24</v>
      </c>
      <c r="B15" s="80">
        <v>489</v>
      </c>
      <c r="C15" s="81">
        <v>388</v>
      </c>
      <c r="E15" s="69">
        <v>443</v>
      </c>
      <c r="F15" s="68">
        <v>371</v>
      </c>
      <c r="H15" s="80">
        <v>410</v>
      </c>
      <c r="I15" s="81">
        <v>332</v>
      </c>
      <c r="K15" s="80">
        <v>519</v>
      </c>
      <c r="L15" s="81">
        <v>432</v>
      </c>
      <c r="N15" s="69">
        <v>553</v>
      </c>
      <c r="O15" s="68">
        <v>451</v>
      </c>
    </row>
    <row r="16" spans="1:18">
      <c r="A16" s="49" t="s">
        <v>25</v>
      </c>
      <c r="B16" s="80">
        <v>812</v>
      </c>
      <c r="C16" s="81">
        <v>687</v>
      </c>
      <c r="E16" s="69">
        <v>731</v>
      </c>
      <c r="F16" s="68">
        <v>629</v>
      </c>
      <c r="H16" s="80">
        <v>603</v>
      </c>
      <c r="I16" s="81">
        <v>454</v>
      </c>
      <c r="K16" s="80">
        <v>788</v>
      </c>
      <c r="L16" s="81">
        <v>640</v>
      </c>
      <c r="N16" s="69">
        <v>782</v>
      </c>
      <c r="O16" s="68">
        <v>651</v>
      </c>
    </row>
    <row r="17" spans="1:15">
      <c r="A17" s="49" t="s">
        <v>26</v>
      </c>
      <c r="B17" s="80">
        <v>1984</v>
      </c>
      <c r="C17" s="81">
        <v>1270</v>
      </c>
      <c r="E17" s="69">
        <v>1759</v>
      </c>
      <c r="F17" s="68">
        <v>1193</v>
      </c>
      <c r="H17" s="80">
        <v>1595</v>
      </c>
      <c r="I17" s="81">
        <v>1055</v>
      </c>
      <c r="K17" s="80">
        <v>1884</v>
      </c>
      <c r="L17" s="81">
        <v>1243</v>
      </c>
      <c r="N17" s="69">
        <v>1870</v>
      </c>
      <c r="O17" s="68">
        <v>1287</v>
      </c>
    </row>
    <row r="18" spans="1:15">
      <c r="A18" s="49" t="s">
        <v>27</v>
      </c>
      <c r="B18" s="80">
        <v>409</v>
      </c>
      <c r="C18" s="81">
        <v>400</v>
      </c>
      <c r="E18" s="69">
        <v>421</v>
      </c>
      <c r="F18" s="68">
        <v>414</v>
      </c>
      <c r="H18" s="80">
        <v>371</v>
      </c>
      <c r="I18" s="81">
        <v>358</v>
      </c>
      <c r="K18" s="80">
        <v>486</v>
      </c>
      <c r="L18" s="81">
        <v>482</v>
      </c>
      <c r="N18" s="69">
        <v>476</v>
      </c>
      <c r="O18" s="68">
        <v>455</v>
      </c>
    </row>
    <row r="19" spans="1:15">
      <c r="A19" s="49" t="s">
        <v>28</v>
      </c>
      <c r="B19" s="80">
        <v>1003</v>
      </c>
      <c r="C19" s="81">
        <v>850</v>
      </c>
      <c r="E19" s="69">
        <v>935</v>
      </c>
      <c r="F19" s="68">
        <v>712</v>
      </c>
      <c r="H19" s="80">
        <v>731</v>
      </c>
      <c r="I19" s="81">
        <v>581</v>
      </c>
      <c r="K19" s="80">
        <v>1008</v>
      </c>
      <c r="L19" s="81">
        <v>769</v>
      </c>
      <c r="N19" s="69">
        <v>990</v>
      </c>
      <c r="O19" s="68">
        <v>757</v>
      </c>
    </row>
    <row r="20" spans="1:15">
      <c r="A20" s="49" t="s">
        <v>29</v>
      </c>
      <c r="B20" s="80">
        <v>1688</v>
      </c>
      <c r="C20" s="81">
        <v>1521</v>
      </c>
      <c r="E20" s="69">
        <v>1608</v>
      </c>
      <c r="F20" s="68">
        <v>1324</v>
      </c>
      <c r="H20" s="80">
        <v>1315</v>
      </c>
      <c r="I20" s="81">
        <v>1028</v>
      </c>
      <c r="K20" s="80">
        <v>1523</v>
      </c>
      <c r="L20" s="81">
        <v>1172</v>
      </c>
      <c r="N20" s="69">
        <v>1584</v>
      </c>
      <c r="O20" s="68">
        <v>1253</v>
      </c>
    </row>
    <row r="21" spans="1:15">
      <c r="A21" s="49" t="s">
        <v>30</v>
      </c>
      <c r="B21" s="80">
        <v>13</v>
      </c>
      <c r="C21" s="81">
        <v>13</v>
      </c>
      <c r="D21" s="14"/>
      <c r="E21" s="69">
        <v>13</v>
      </c>
      <c r="F21" s="68">
        <v>13</v>
      </c>
      <c r="H21" s="80">
        <v>11</v>
      </c>
      <c r="I21" s="81">
        <v>11</v>
      </c>
      <c r="K21" s="80">
        <v>43</v>
      </c>
      <c r="L21" s="81">
        <v>43</v>
      </c>
      <c r="N21" s="69">
        <v>28</v>
      </c>
      <c r="O21" s="68">
        <v>28</v>
      </c>
    </row>
    <row r="22" spans="1:15">
      <c r="A22" s="49" t="s">
        <v>31</v>
      </c>
      <c r="B22" s="80">
        <v>16</v>
      </c>
      <c r="C22" s="81">
        <v>16</v>
      </c>
      <c r="E22" s="69">
        <v>10</v>
      </c>
      <c r="F22" s="68">
        <v>10</v>
      </c>
      <c r="H22" s="80">
        <v>20</v>
      </c>
      <c r="I22" s="81">
        <v>20</v>
      </c>
      <c r="K22" s="80">
        <v>19</v>
      </c>
      <c r="L22" s="81">
        <v>16</v>
      </c>
      <c r="N22" s="69">
        <v>18</v>
      </c>
      <c r="O22" s="68">
        <v>18</v>
      </c>
    </row>
    <row r="23" spans="1:15">
      <c r="A23" s="49" t="s">
        <v>32</v>
      </c>
      <c r="B23" s="80">
        <v>684</v>
      </c>
      <c r="C23" s="81">
        <v>520</v>
      </c>
      <c r="E23" s="69">
        <v>617</v>
      </c>
      <c r="F23" s="68">
        <v>469</v>
      </c>
      <c r="H23" s="80">
        <v>586</v>
      </c>
      <c r="I23" s="81">
        <v>420</v>
      </c>
      <c r="K23" s="80">
        <v>627</v>
      </c>
      <c r="L23" s="81">
        <v>487</v>
      </c>
      <c r="N23" s="69">
        <v>688</v>
      </c>
      <c r="O23" s="68">
        <v>511</v>
      </c>
    </row>
    <row r="24" spans="1:15">
      <c r="A24" s="49" t="s">
        <v>33</v>
      </c>
      <c r="B24" s="80">
        <v>49</v>
      </c>
      <c r="C24" s="81">
        <v>49</v>
      </c>
      <c r="E24" s="69">
        <v>40</v>
      </c>
      <c r="F24" s="68">
        <v>40</v>
      </c>
      <c r="H24" s="80">
        <v>30</v>
      </c>
      <c r="I24" s="81">
        <v>30</v>
      </c>
      <c r="K24" s="80">
        <v>29</v>
      </c>
      <c r="L24" s="81">
        <v>28</v>
      </c>
      <c r="N24" s="69">
        <v>44</v>
      </c>
      <c r="O24" s="68">
        <v>42</v>
      </c>
    </row>
    <row r="27" spans="1:15">
      <c r="A27" s="50" t="s">
        <v>38</v>
      </c>
      <c r="B27" s="50"/>
      <c r="E27" s="50"/>
    </row>
    <row r="28" spans="1:15">
      <c r="A28" s="50"/>
      <c r="B28" s="50"/>
      <c r="E28" s="50"/>
    </row>
    <row r="29" spans="1:15" ht="43.5" customHeight="1">
      <c r="A29" s="46"/>
      <c r="B29" s="66" t="s">
        <v>46</v>
      </c>
      <c r="C29" s="66" t="s">
        <v>47</v>
      </c>
      <c r="E29" s="66" t="s">
        <v>46</v>
      </c>
      <c r="F29" s="66" t="s">
        <v>47</v>
      </c>
      <c r="H29" s="66" t="s">
        <v>46</v>
      </c>
      <c r="I29" s="66" t="s">
        <v>47</v>
      </c>
      <c r="K29" s="66" t="s">
        <v>46</v>
      </c>
      <c r="L29" s="66" t="s">
        <v>47</v>
      </c>
      <c r="N29" s="66" t="s">
        <v>46</v>
      </c>
      <c r="O29" s="66" t="s">
        <v>47</v>
      </c>
    </row>
    <row r="30" spans="1:15" ht="18" customHeight="1">
      <c r="A30" s="48"/>
      <c r="B30" s="90" t="s">
        <v>48</v>
      </c>
      <c r="C30" s="91"/>
      <c r="D30" s="77"/>
      <c r="E30" s="90" t="s">
        <v>50</v>
      </c>
      <c r="F30" s="91"/>
      <c r="H30" s="90" t="s">
        <v>51</v>
      </c>
      <c r="I30" s="92"/>
      <c r="K30" s="90" t="s">
        <v>52</v>
      </c>
      <c r="L30" s="92"/>
      <c r="N30" s="90" t="s">
        <v>53</v>
      </c>
      <c r="O30" s="92"/>
    </row>
    <row r="31" spans="1:15" ht="12.75" customHeight="1">
      <c r="A31" s="64" t="s">
        <v>22</v>
      </c>
      <c r="B31" s="82">
        <v>8.6102849156441792</v>
      </c>
      <c r="C31" s="82">
        <v>6.9629484805692696</v>
      </c>
      <c r="D31" s="18"/>
      <c r="E31" s="73">
        <v>7.9588998270393532</v>
      </c>
      <c r="F31" s="73">
        <v>6.3464071708496945</v>
      </c>
      <c r="G31" s="18"/>
      <c r="H31" s="73">
        <v>6.9310083499244568</v>
      </c>
      <c r="I31" s="73">
        <v>5.3340018176837987</v>
      </c>
      <c r="J31" s="18"/>
      <c r="K31" s="73">
        <v>8.2879799609556102</v>
      </c>
      <c r="L31" s="73">
        <v>6.4538421557458845</v>
      </c>
      <c r="M31" s="18"/>
      <c r="N31" s="73">
        <v>8.4496163796733015</v>
      </c>
      <c r="O31" s="73">
        <v>6.6706478910318889</v>
      </c>
    </row>
    <row r="32" spans="1:15">
      <c r="A32" s="49" t="s">
        <v>17</v>
      </c>
      <c r="B32" s="82">
        <v>8.3194208672961185</v>
      </c>
      <c r="C32" s="82">
        <v>7.1128944008754331</v>
      </c>
      <c r="D32" s="18"/>
      <c r="E32" s="73">
        <v>7.7161576340857758</v>
      </c>
      <c r="F32" s="73">
        <v>6.3132198824338168</v>
      </c>
      <c r="G32" s="18"/>
      <c r="H32" s="73">
        <v>6.5376899226981298</v>
      </c>
      <c r="I32" s="73">
        <v>5.3311634562774453</v>
      </c>
      <c r="J32" s="18"/>
      <c r="K32" s="73">
        <v>8.1510683370978825</v>
      </c>
      <c r="L32" s="73">
        <v>6.327249259950336</v>
      </c>
      <c r="M32" s="18"/>
      <c r="N32" s="73">
        <v>8.2492739797135197</v>
      </c>
      <c r="O32" s="73">
        <v>6.9305124931606787</v>
      </c>
    </row>
    <row r="33" spans="1:15">
      <c r="A33" s="49" t="s">
        <v>18</v>
      </c>
      <c r="B33" s="82">
        <v>8.2652260239183644</v>
      </c>
      <c r="C33" s="82">
        <v>7.1570392944544485</v>
      </c>
      <c r="D33" s="18"/>
      <c r="E33" s="73">
        <v>7.3879115297594309</v>
      </c>
      <c r="F33" s="73">
        <v>6.1873759061735232</v>
      </c>
      <c r="G33" s="18"/>
      <c r="H33" s="73">
        <v>8.0805282356743771</v>
      </c>
      <c r="I33" s="73">
        <v>6.0950270120515304</v>
      </c>
      <c r="J33" s="18"/>
      <c r="K33" s="73">
        <v>9.5581105416262648</v>
      </c>
      <c r="L33" s="73">
        <v>7.1108648473934526</v>
      </c>
      <c r="M33" s="18"/>
      <c r="N33" s="73">
        <v>8.6807960474673322</v>
      </c>
      <c r="O33" s="73">
        <v>6.1873759061735232</v>
      </c>
    </row>
    <row r="34" spans="1:15">
      <c r="A34" s="49" t="s">
        <v>19</v>
      </c>
      <c r="B34" s="82">
        <v>11.37735503932687</v>
      </c>
      <c r="C34" s="82">
        <v>9.1457837936711179</v>
      </c>
      <c r="D34" s="18"/>
      <c r="E34" s="73">
        <v>11.304188768977502</v>
      </c>
      <c r="F34" s="73">
        <v>9.9140296323394921</v>
      </c>
      <c r="G34" s="18"/>
      <c r="H34" s="73">
        <v>7.6824583866837388</v>
      </c>
      <c r="I34" s="73">
        <v>5.9630510334735689</v>
      </c>
      <c r="J34" s="18"/>
      <c r="K34" s="73">
        <v>9.3652826047192246</v>
      </c>
      <c r="L34" s="73">
        <v>7.9751234680812146</v>
      </c>
      <c r="M34" s="18"/>
      <c r="N34" s="73">
        <v>10.974940552405341</v>
      </c>
      <c r="O34" s="73">
        <v>9.7676970916407537</v>
      </c>
    </row>
    <row r="35" spans="1:15">
      <c r="A35" s="49" t="s">
        <v>23</v>
      </c>
      <c r="B35" s="82">
        <v>9.1800024810817522</v>
      </c>
      <c r="C35" s="82">
        <v>7.8291913051868391</v>
      </c>
      <c r="D35" s="18"/>
      <c r="E35" s="73">
        <v>8.6424347682256126</v>
      </c>
      <c r="F35" s="73">
        <v>7.2640560173124369</v>
      </c>
      <c r="G35" s="18"/>
      <c r="H35" s="73">
        <v>8.7940564308260623</v>
      </c>
      <c r="I35" s="73">
        <v>7.6086507050407315</v>
      </c>
      <c r="J35" s="18"/>
      <c r="K35" s="73">
        <v>8.1737859929151337</v>
      </c>
      <c r="L35" s="73">
        <v>7.3881101048946229</v>
      </c>
      <c r="M35" s="18"/>
      <c r="N35" s="73">
        <v>8.5597320431708219</v>
      </c>
      <c r="O35" s="73">
        <v>7.4983804049676772</v>
      </c>
    </row>
    <row r="36" spans="1:15">
      <c r="A36" s="49" t="s">
        <v>24</v>
      </c>
      <c r="B36" s="82">
        <v>8.1137585451649308</v>
      </c>
      <c r="C36" s="82">
        <v>6.437910665693237</v>
      </c>
      <c r="D36" s="18"/>
      <c r="E36" s="73">
        <v>7.3505010951085152</v>
      </c>
      <c r="F36" s="73">
        <v>6.1558372602376057</v>
      </c>
      <c r="G36" s="18"/>
      <c r="H36" s="73">
        <v>6.8029468374593485</v>
      </c>
      <c r="I36" s="73">
        <v>5.5087276830158629</v>
      </c>
      <c r="J36" s="18"/>
      <c r="K36" s="73">
        <v>8.61153514302781</v>
      </c>
      <c r="L36" s="73">
        <v>7.1679830092254599</v>
      </c>
      <c r="M36" s="18"/>
      <c r="N36" s="73">
        <v>9.1756819539390726</v>
      </c>
      <c r="O36" s="73">
        <v>7.483241521205283</v>
      </c>
    </row>
    <row r="37" spans="1:15">
      <c r="A37" s="49" t="s">
        <v>25</v>
      </c>
      <c r="B37" s="82">
        <v>7.2900300758629974</v>
      </c>
      <c r="C37" s="82">
        <v>6.1677963819185706</v>
      </c>
      <c r="D37" s="18"/>
      <c r="E37" s="73">
        <v>6.5628226421870091</v>
      </c>
      <c r="F37" s="73">
        <v>5.6470799479283569</v>
      </c>
      <c r="G37" s="18"/>
      <c r="H37" s="73">
        <v>5.4136553395879154</v>
      </c>
      <c r="I37" s="73">
        <v>4.0759527764061589</v>
      </c>
      <c r="J37" s="18"/>
      <c r="K37" s="73">
        <v>7.0745612066256678</v>
      </c>
      <c r="L37" s="73">
        <v>5.7458365129954663</v>
      </c>
      <c r="M37" s="18"/>
      <c r="N37" s="73">
        <v>7.0206939893163351</v>
      </c>
      <c r="O37" s="73">
        <v>5.8445930780625757</v>
      </c>
    </row>
    <row r="38" spans="1:15">
      <c r="A38" s="49" t="s">
        <v>26</v>
      </c>
      <c r="B38" s="82">
        <v>9.1070584293078358</v>
      </c>
      <c r="C38" s="82">
        <v>5.8296190550508831</v>
      </c>
      <c r="D38" s="18"/>
      <c r="E38" s="73">
        <v>8.0742519038066956</v>
      </c>
      <c r="F38" s="73">
        <v>5.4761697107682705</v>
      </c>
      <c r="G38" s="18"/>
      <c r="H38" s="73">
        <v>7.3214507029969749</v>
      </c>
      <c r="I38" s="73">
        <v>4.8427150417942375</v>
      </c>
      <c r="J38" s="18"/>
      <c r="K38" s="73">
        <v>8.6480333068628852</v>
      </c>
      <c r="L38" s="73">
        <v>5.7056822719907458</v>
      </c>
      <c r="M38" s="18"/>
      <c r="N38" s="73">
        <v>8.5837697897205913</v>
      </c>
      <c r="O38" s="73">
        <v>5.9076533258665247</v>
      </c>
    </row>
    <row r="39" spans="1:15">
      <c r="A39" s="49" t="s">
        <v>27</v>
      </c>
      <c r="B39" s="82">
        <v>6.6929584840203571</v>
      </c>
      <c r="C39" s="82">
        <v>6.545680668968564</v>
      </c>
      <c r="D39" s="18"/>
      <c r="E39" s="73">
        <v>6.8893289040894139</v>
      </c>
      <c r="F39" s="73">
        <v>6.7747794923824642</v>
      </c>
      <c r="G39" s="18"/>
      <c r="H39" s="73">
        <v>6.0711188204683433</v>
      </c>
      <c r="I39" s="73">
        <v>5.8583841987268652</v>
      </c>
      <c r="J39" s="76"/>
      <c r="K39" s="73">
        <v>7.953002012796806</v>
      </c>
      <c r="L39" s="73">
        <v>7.8875452061071201</v>
      </c>
      <c r="M39" s="18"/>
      <c r="N39" s="73">
        <v>7.7893599960725917</v>
      </c>
      <c r="O39" s="73">
        <v>7.4457117609517418</v>
      </c>
    </row>
    <row r="40" spans="1:15">
      <c r="A40" s="49" t="s">
        <v>28</v>
      </c>
      <c r="B40" s="82">
        <v>7.4719707974820277</v>
      </c>
      <c r="C40" s="82">
        <v>6.3321786419339219</v>
      </c>
      <c r="D40" s="18"/>
      <c r="E40" s="73">
        <v>6.9653965061273144</v>
      </c>
      <c r="F40" s="73">
        <v>5.3041308153611206</v>
      </c>
      <c r="G40" s="18"/>
      <c r="H40" s="73">
        <v>5.4456736320631727</v>
      </c>
      <c r="I40" s="73">
        <v>4.3282303423101274</v>
      </c>
      <c r="J40" s="18"/>
      <c r="K40" s="73">
        <v>7.5092189071404629</v>
      </c>
      <c r="L40" s="73">
        <v>5.7287592654672777</v>
      </c>
      <c r="M40" s="18"/>
      <c r="N40" s="73">
        <v>7.3751257123700968</v>
      </c>
      <c r="O40" s="73">
        <v>5.6393638022870336</v>
      </c>
    </row>
    <row r="41" spans="1:15">
      <c r="A41" s="49" t="s">
        <v>29</v>
      </c>
      <c r="B41" s="82">
        <v>10.307012187675548</v>
      </c>
      <c r="C41" s="82">
        <v>9.2873018586815821</v>
      </c>
      <c r="D41" s="18"/>
      <c r="E41" s="73">
        <v>9.8185281977383188</v>
      </c>
      <c r="F41" s="73">
        <v>8.0844100334611539</v>
      </c>
      <c r="G41" s="18"/>
      <c r="H41" s="73">
        <v>8.0294555845932152</v>
      </c>
      <c r="I41" s="73">
        <v>6.2770192706934029</v>
      </c>
      <c r="J41" s="18"/>
      <c r="K41" s="73">
        <v>9.2995139584300119</v>
      </c>
      <c r="L41" s="73">
        <v>7.156290452580417</v>
      </c>
      <c r="M41" s="18"/>
      <c r="N41" s="73">
        <v>9.6719830007571499</v>
      </c>
      <c r="O41" s="73">
        <v>7.6508804923918623</v>
      </c>
    </row>
    <row r="42" spans="1:15">
      <c r="A42" s="49" t="s">
        <v>30</v>
      </c>
      <c r="B42" s="82">
        <v>3.2410870107205185</v>
      </c>
      <c r="C42" s="82">
        <v>3.2410870107205185</v>
      </c>
      <c r="D42" s="72"/>
      <c r="E42" s="73">
        <v>3.2410870107205185</v>
      </c>
      <c r="F42" s="73">
        <v>3.2410870107205185</v>
      </c>
      <c r="G42" s="18"/>
      <c r="H42" s="73">
        <v>2.7424582398404387</v>
      </c>
      <c r="I42" s="73">
        <v>2.7</v>
      </c>
      <c r="J42" s="18"/>
      <c r="K42" s="73">
        <v>10.720518573921716</v>
      </c>
      <c r="L42" s="73">
        <v>10.7</v>
      </c>
      <c r="M42" s="18"/>
      <c r="N42" s="73">
        <v>6.9808027923211169</v>
      </c>
      <c r="O42" s="73">
        <v>6.9808027923211169</v>
      </c>
    </row>
    <row r="43" spans="1:15">
      <c r="A43" s="49" t="s">
        <v>31</v>
      </c>
      <c r="B43" s="82">
        <v>3.2813781788351108</v>
      </c>
      <c r="C43" s="82">
        <v>3.2813781788351108</v>
      </c>
      <c r="D43" s="18"/>
      <c r="E43" s="73">
        <v>2.0508613617719442</v>
      </c>
      <c r="F43" s="73">
        <v>2.0508613617719442</v>
      </c>
      <c r="G43" s="18"/>
      <c r="H43" s="73">
        <v>4.1017227235438884</v>
      </c>
      <c r="I43" s="73">
        <v>4.1017227235438884</v>
      </c>
      <c r="J43" s="18"/>
      <c r="K43" s="73">
        <v>3.8966365873666939</v>
      </c>
      <c r="L43" s="73">
        <v>3.2813781788351108</v>
      </c>
      <c r="M43" s="18"/>
      <c r="N43" s="73">
        <v>3.6915504511894994</v>
      </c>
      <c r="O43" s="73">
        <v>3.6915504511894994</v>
      </c>
    </row>
    <row r="44" spans="1:15">
      <c r="A44" s="49" t="s">
        <v>32</v>
      </c>
      <c r="B44" s="82">
        <v>8.7896272118634275</v>
      </c>
      <c r="C44" s="82">
        <v>6.682172734165178</v>
      </c>
      <c r="D44" s="18"/>
      <c r="E44" s="73">
        <v>7.9286549557306056</v>
      </c>
      <c r="F44" s="73">
        <v>6.0268057929297472</v>
      </c>
      <c r="G44" s="18"/>
      <c r="H44" s="73">
        <v>7.5302946581169126</v>
      </c>
      <c r="I44" s="73">
        <v>5.3971395160564901</v>
      </c>
      <c r="J44" s="18"/>
      <c r="K44" s="73">
        <v>8.0571582775414736</v>
      </c>
      <c r="L44" s="73">
        <v>6.2581117721893111</v>
      </c>
      <c r="M44" s="18"/>
      <c r="N44" s="73">
        <v>8.8410285405877733</v>
      </c>
      <c r="O44" s="73">
        <v>6.5665197445353964</v>
      </c>
    </row>
    <row r="45" spans="1:15">
      <c r="A45" s="49" t="s">
        <v>33</v>
      </c>
      <c r="B45" s="82">
        <v>9.7318768619662368</v>
      </c>
      <c r="C45" s="82">
        <v>9.7318768619662368</v>
      </c>
      <c r="D45" s="18"/>
      <c r="E45" s="73">
        <v>7.9443892750744789</v>
      </c>
      <c r="F45" s="73">
        <v>7.9443892750744789</v>
      </c>
      <c r="G45" s="18"/>
      <c r="H45" s="73">
        <v>5.9582919563058594</v>
      </c>
      <c r="I45" s="73">
        <v>5.9582919563058594</v>
      </c>
      <c r="J45" s="18"/>
      <c r="K45" s="73">
        <v>5.7596822244289969</v>
      </c>
      <c r="L45" s="73">
        <v>5.5610724925521353</v>
      </c>
      <c r="M45" s="18"/>
      <c r="N45" s="73">
        <v>8.7388282025819262</v>
      </c>
      <c r="O45" s="73">
        <v>8.341608738828203</v>
      </c>
    </row>
    <row r="47" spans="1:15">
      <c r="A47" s="9" t="s">
        <v>42</v>
      </c>
    </row>
    <row r="48" spans="1:15">
      <c r="A48" s="71" t="s">
        <v>45</v>
      </c>
    </row>
    <row r="49" spans="1:1">
      <c r="A49" s="18"/>
    </row>
    <row r="50" spans="1:1">
      <c r="A50" s="18"/>
    </row>
    <row r="51" spans="1:1">
      <c r="A51" s="18"/>
    </row>
    <row r="52" spans="1:1">
      <c r="A52" s="18"/>
    </row>
    <row r="53" spans="1:1">
      <c r="A53" s="18"/>
    </row>
    <row r="54" spans="1:1">
      <c r="A54" s="18"/>
    </row>
    <row r="55" spans="1:1">
      <c r="A55" s="74"/>
    </row>
    <row r="56" spans="1:1">
      <c r="A56" s="71"/>
    </row>
    <row r="58" spans="1:1">
      <c r="A58" s="9" t="s">
        <v>35</v>
      </c>
    </row>
    <row r="76" spans="1:5">
      <c r="A76" s="52" t="s">
        <v>21</v>
      </c>
      <c r="B76" s="52"/>
      <c r="E76" s="52"/>
    </row>
  </sheetData>
  <mergeCells count="11">
    <mergeCell ref="Q9:R9"/>
    <mergeCell ref="E30:F30"/>
    <mergeCell ref="K30:L30"/>
    <mergeCell ref="K9:L9"/>
    <mergeCell ref="H9:I9"/>
    <mergeCell ref="H30:I30"/>
    <mergeCell ref="B9:C9"/>
    <mergeCell ref="B30:C30"/>
    <mergeCell ref="E9:F9"/>
    <mergeCell ref="N30:O30"/>
    <mergeCell ref="N9:O9"/>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Quarterly Referrals</vt:lpstr>
      <vt:lpstr>'New Referrals'!Print_Area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Santiago Nieva</dc:creator>
  <cp:lastModifiedBy>Brendan de Moor</cp:lastModifiedBy>
  <cp:lastPrinted>2013-01-29T11:45:11Z</cp:lastPrinted>
  <dcterms:created xsi:type="dcterms:W3CDTF">1996-10-14T23:33:28Z</dcterms:created>
  <dcterms:modified xsi:type="dcterms:W3CDTF">2017-06-06T08:23:58Z</dcterms:modified>
</cp:coreProperties>
</file>